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пояснительная" sheetId="4" r:id="rId1"/>
  </sheets>
  <definedNames>
    <definedName name="_xlnm.Print_Area" localSheetId="0">пояснительная!$A$1:$G$292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4"/>
  <c r="E236"/>
  <c r="F236"/>
  <c r="E182"/>
  <c r="F182"/>
  <c r="E140"/>
  <c r="F140"/>
  <c r="E141"/>
  <c r="F141"/>
  <c r="E126"/>
  <c r="F126"/>
  <c r="C66"/>
  <c r="C67"/>
  <c r="B58"/>
  <c r="E55"/>
  <c r="D46"/>
  <c r="C46"/>
  <c r="E128" l="1"/>
  <c r="C147" l="1"/>
  <c r="D147"/>
  <c r="B147"/>
  <c r="B23" s="1"/>
  <c r="F150"/>
  <c r="F158"/>
  <c r="F157" s="1"/>
  <c r="F156" s="1"/>
  <c r="E158"/>
  <c r="E157" s="1"/>
  <c r="E156" s="1"/>
  <c r="E24" s="1"/>
  <c r="D157"/>
  <c r="C156"/>
  <c r="D156"/>
  <c r="D24" s="1"/>
  <c r="C157"/>
  <c r="C200"/>
  <c r="D200"/>
  <c r="B274"/>
  <c r="F274" s="1"/>
  <c r="D288"/>
  <c r="F288" s="1"/>
  <c r="C283"/>
  <c r="D283"/>
  <c r="D281" s="1"/>
  <c r="F281" s="1"/>
  <c r="B283"/>
  <c r="C288"/>
  <c r="E292"/>
  <c r="F292"/>
  <c r="E290"/>
  <c r="F290"/>
  <c r="E291"/>
  <c r="F291"/>
  <c r="E287"/>
  <c r="F287"/>
  <c r="E284"/>
  <c r="F284"/>
  <c r="E285"/>
  <c r="F285"/>
  <c r="E274"/>
  <c r="E282"/>
  <c r="F282"/>
  <c r="B280"/>
  <c r="B12" s="1"/>
  <c r="E267"/>
  <c r="F267"/>
  <c r="E269"/>
  <c r="F269"/>
  <c r="E271"/>
  <c r="F271"/>
  <c r="E273"/>
  <c r="F273"/>
  <c r="F275"/>
  <c r="C265"/>
  <c r="D265"/>
  <c r="D266" s="1"/>
  <c r="B265"/>
  <c r="C272"/>
  <c r="D272"/>
  <c r="B272"/>
  <c r="C270"/>
  <c r="D270"/>
  <c r="B270"/>
  <c r="E255"/>
  <c r="F255"/>
  <c r="E256"/>
  <c r="F256"/>
  <c r="E257"/>
  <c r="F257"/>
  <c r="E258"/>
  <c r="F258"/>
  <c r="E259"/>
  <c r="F259"/>
  <c r="C253"/>
  <c r="D253"/>
  <c r="B253"/>
  <c r="C243"/>
  <c r="C244" s="1"/>
  <c r="D243"/>
  <c r="D33" s="1"/>
  <c r="B243"/>
  <c r="B244" s="1"/>
  <c r="F245"/>
  <c r="F247"/>
  <c r="E247"/>
  <c r="C234"/>
  <c r="D234"/>
  <c r="B234"/>
  <c r="F237"/>
  <c r="E237"/>
  <c r="F224"/>
  <c r="F225"/>
  <c r="F227"/>
  <c r="E227"/>
  <c r="C212"/>
  <c r="C213" s="1"/>
  <c r="D212"/>
  <c r="D213" s="1"/>
  <c r="B212"/>
  <c r="B213" s="1"/>
  <c r="E214"/>
  <c r="F214"/>
  <c r="E215"/>
  <c r="F215"/>
  <c r="E216"/>
  <c r="F216"/>
  <c r="C222"/>
  <c r="D222"/>
  <c r="B222"/>
  <c r="F199"/>
  <c r="F202"/>
  <c r="F204"/>
  <c r="F206"/>
  <c r="E199"/>
  <c r="E202"/>
  <c r="E206"/>
  <c r="C205"/>
  <c r="D205"/>
  <c r="C203"/>
  <c r="D203"/>
  <c r="B205"/>
  <c r="B203"/>
  <c r="F203" s="1"/>
  <c r="B200"/>
  <c r="E190"/>
  <c r="F190"/>
  <c r="E191"/>
  <c r="F191"/>
  <c r="C188"/>
  <c r="C27" s="1"/>
  <c r="D188"/>
  <c r="D27" s="1"/>
  <c r="B188"/>
  <c r="B27" s="1"/>
  <c r="C24"/>
  <c r="E181"/>
  <c r="F181"/>
  <c r="C178"/>
  <c r="C26" s="1"/>
  <c r="D178"/>
  <c r="D179" s="1"/>
  <c r="B178"/>
  <c r="B26" s="1"/>
  <c r="B168"/>
  <c r="C164"/>
  <c r="C25" s="1"/>
  <c r="D164"/>
  <c r="D25" s="1"/>
  <c r="B164"/>
  <c r="B25" s="1"/>
  <c r="E172"/>
  <c r="F172"/>
  <c r="E165"/>
  <c r="F165"/>
  <c r="E167"/>
  <c r="F167"/>
  <c r="E169"/>
  <c r="F169"/>
  <c r="B157"/>
  <c r="B156"/>
  <c r="B24" s="1"/>
  <c r="C148"/>
  <c r="D148"/>
  <c r="B148"/>
  <c r="E149"/>
  <c r="F149"/>
  <c r="C23"/>
  <c r="D23"/>
  <c r="C135"/>
  <c r="C22" s="1"/>
  <c r="D135"/>
  <c r="D22" s="1"/>
  <c r="B135"/>
  <c r="B22" s="1"/>
  <c r="E136"/>
  <c r="F136"/>
  <c r="E137"/>
  <c r="F137"/>
  <c r="E138"/>
  <c r="F138"/>
  <c r="F139"/>
  <c r="E139"/>
  <c r="F127"/>
  <c r="F128"/>
  <c r="F129"/>
  <c r="E127"/>
  <c r="E129"/>
  <c r="C124"/>
  <c r="D124"/>
  <c r="B124"/>
  <c r="C281" l="1"/>
  <c r="F283"/>
  <c r="D280"/>
  <c r="D12" s="1"/>
  <c r="E283"/>
  <c r="C21"/>
  <c r="C125"/>
  <c r="D31"/>
  <c r="D223"/>
  <c r="D32"/>
  <c r="D235"/>
  <c r="B34"/>
  <c r="B254"/>
  <c r="C34"/>
  <c r="C254"/>
  <c r="B21"/>
  <c r="B125"/>
  <c r="D21"/>
  <c r="D125"/>
  <c r="B31"/>
  <c r="B223"/>
  <c r="C31"/>
  <c r="C223"/>
  <c r="B32"/>
  <c r="B235"/>
  <c r="C32"/>
  <c r="C235"/>
  <c r="D34"/>
  <c r="D254"/>
  <c r="B35"/>
  <c r="B266"/>
  <c r="F266" s="1"/>
  <c r="C35"/>
  <c r="C266"/>
  <c r="E266" s="1"/>
  <c r="D189"/>
  <c r="B189"/>
  <c r="C189"/>
  <c r="D197"/>
  <c r="C280"/>
  <c r="C12" s="1"/>
  <c r="E12" s="1"/>
  <c r="E288"/>
  <c r="E281"/>
  <c r="F270"/>
  <c r="E265"/>
  <c r="B33"/>
  <c r="C33"/>
  <c r="C30"/>
  <c r="F280"/>
  <c r="B30"/>
  <c r="D35"/>
  <c r="D30"/>
  <c r="F272"/>
  <c r="F265"/>
  <c r="E272"/>
  <c r="E270"/>
  <c r="E243"/>
  <c r="E253"/>
  <c r="F253"/>
  <c r="F243"/>
  <c r="D244"/>
  <c r="F234"/>
  <c r="E234"/>
  <c r="F222"/>
  <c r="E222"/>
  <c r="F212"/>
  <c r="E213"/>
  <c r="F213"/>
  <c r="E212"/>
  <c r="F200"/>
  <c r="F205"/>
  <c r="E200"/>
  <c r="E205"/>
  <c r="B197"/>
  <c r="B198" s="1"/>
  <c r="C197"/>
  <c r="C198" s="1"/>
  <c r="F188"/>
  <c r="E188"/>
  <c r="E178"/>
  <c r="B179"/>
  <c r="F179" s="1"/>
  <c r="C179"/>
  <c r="E179" s="1"/>
  <c r="D26"/>
  <c r="F178"/>
  <c r="E164"/>
  <c r="F164"/>
  <c r="E148"/>
  <c r="F148"/>
  <c r="F147"/>
  <c r="E147"/>
  <c r="E135"/>
  <c r="F135"/>
  <c r="F124"/>
  <c r="E124"/>
  <c r="E280" l="1"/>
  <c r="F189"/>
  <c r="F254"/>
  <c r="E254"/>
  <c r="F125"/>
  <c r="E125"/>
  <c r="F235"/>
  <c r="E235"/>
  <c r="F223"/>
  <c r="E223"/>
  <c r="D28"/>
  <c r="D198"/>
  <c r="E189"/>
  <c r="E197"/>
  <c r="C28"/>
  <c r="F197"/>
  <c r="B28"/>
  <c r="F244"/>
  <c r="E244"/>
  <c r="C109"/>
  <c r="D109"/>
  <c r="F112"/>
  <c r="E112"/>
  <c r="E115"/>
  <c r="F115"/>
  <c r="E116"/>
  <c r="E117"/>
  <c r="F117"/>
  <c r="E118"/>
  <c r="E114"/>
  <c r="F101"/>
  <c r="D102"/>
  <c r="D99" s="1"/>
  <c r="C102"/>
  <c r="C99" s="1"/>
  <c r="B102"/>
  <c r="B99" s="1"/>
  <c r="F103"/>
  <c r="E103"/>
  <c r="C20" l="1"/>
  <c r="C111"/>
  <c r="E198"/>
  <c r="F198"/>
  <c r="D20"/>
  <c r="D111"/>
  <c r="B19"/>
  <c r="B100"/>
  <c r="D19"/>
  <c r="D100"/>
  <c r="C19"/>
  <c r="C100"/>
  <c r="E109"/>
  <c r="F114"/>
  <c r="B109"/>
  <c r="B111" s="1"/>
  <c r="F118"/>
  <c r="F116"/>
  <c r="F99"/>
  <c r="E99"/>
  <c r="E102"/>
  <c r="F102"/>
  <c r="C82"/>
  <c r="D82"/>
  <c r="B82"/>
  <c r="E84"/>
  <c r="F84"/>
  <c r="E85"/>
  <c r="F85"/>
  <c r="E87"/>
  <c r="F87"/>
  <c r="E88"/>
  <c r="F88"/>
  <c r="E89"/>
  <c r="F89"/>
  <c r="E90"/>
  <c r="F90"/>
  <c r="E92"/>
  <c r="F92"/>
  <c r="E93"/>
  <c r="F93"/>
  <c r="F86"/>
  <c r="E86"/>
  <c r="F111" l="1"/>
  <c r="E111"/>
  <c r="B18"/>
  <c r="B83"/>
  <c r="E100"/>
  <c r="F100"/>
  <c r="D18"/>
  <c r="D83"/>
  <c r="F83" s="1"/>
  <c r="C18"/>
  <c r="C36" s="1"/>
  <c r="C10" s="1"/>
  <c r="C6" s="1"/>
  <c r="C13" s="1"/>
  <c r="C83"/>
  <c r="F109"/>
  <c r="B20"/>
  <c r="F82"/>
  <c r="E82"/>
  <c r="E83" l="1"/>
  <c r="C11"/>
  <c r="C74" l="1"/>
  <c r="D74"/>
  <c r="B74"/>
  <c r="F73"/>
  <c r="F71"/>
  <c r="F70"/>
  <c r="C69"/>
  <c r="D69"/>
  <c r="B69"/>
  <c r="E71"/>
  <c r="E73"/>
  <c r="E70"/>
  <c r="B66"/>
  <c r="C65"/>
  <c r="D65"/>
  <c r="F68"/>
  <c r="F66"/>
  <c r="E67"/>
  <c r="E66"/>
  <c r="B67"/>
  <c r="F67" s="1"/>
  <c r="B57"/>
  <c r="B56" s="1"/>
  <c r="C56"/>
  <c r="D56"/>
  <c r="F54"/>
  <c r="F55"/>
  <c r="F58"/>
  <c r="F59"/>
  <c r="F12"/>
  <c r="F7"/>
  <c r="F8"/>
  <c r="F9"/>
  <c r="E7"/>
  <c r="E8"/>
  <c r="E9"/>
  <c r="F19"/>
  <c r="F20"/>
  <c r="F21"/>
  <c r="F22"/>
  <c r="F23"/>
  <c r="F24"/>
  <c r="F25"/>
  <c r="F26"/>
  <c r="F27"/>
  <c r="F28"/>
  <c r="F30"/>
  <c r="F31"/>
  <c r="F32"/>
  <c r="F33"/>
  <c r="F34"/>
  <c r="F35"/>
  <c r="F18"/>
  <c r="E19"/>
  <c r="E20"/>
  <c r="E21"/>
  <c r="E22"/>
  <c r="E23"/>
  <c r="E25"/>
  <c r="E26"/>
  <c r="E27"/>
  <c r="E28"/>
  <c r="E30"/>
  <c r="E31"/>
  <c r="E32"/>
  <c r="E33"/>
  <c r="E34"/>
  <c r="E35"/>
  <c r="E18"/>
  <c r="F57" l="1"/>
  <c r="E54"/>
  <c r="E69"/>
  <c r="D52"/>
  <c r="D51" s="1"/>
  <c r="E65"/>
  <c r="F69"/>
  <c r="F53"/>
  <c r="B65"/>
  <c r="F65" s="1"/>
  <c r="F56"/>
  <c r="E53"/>
  <c r="B52"/>
  <c r="B51" s="1"/>
  <c r="C52"/>
  <c r="C51" s="1"/>
  <c r="F45"/>
  <c r="E45"/>
  <c r="F48"/>
  <c r="F50"/>
  <c r="E48"/>
  <c r="E50"/>
  <c r="C44"/>
  <c r="C43" s="1"/>
  <c r="B46"/>
  <c r="B44" s="1"/>
  <c r="B43" s="1"/>
  <c r="B47"/>
  <c r="F47" s="1"/>
  <c r="C42" l="1"/>
  <c r="B42"/>
  <c r="E47"/>
  <c r="F52"/>
  <c r="E52"/>
  <c r="F46"/>
  <c r="E51"/>
  <c r="F51"/>
  <c r="D44"/>
  <c r="E46"/>
  <c r="D43" l="1"/>
  <c r="D42" s="1"/>
  <c r="F44"/>
  <c r="E44"/>
  <c r="F42" l="1"/>
  <c r="E42"/>
  <c r="F43"/>
  <c r="E43"/>
  <c r="B36" l="1"/>
  <c r="B10" s="1"/>
  <c r="B6" l="1"/>
  <c r="B13" s="1"/>
  <c r="D36"/>
  <c r="D10" s="1"/>
  <c r="B11" l="1"/>
  <c r="D6"/>
  <c r="F10"/>
  <c r="E10"/>
  <c r="F36"/>
  <c r="E36"/>
  <c r="D13" l="1"/>
  <c r="F6"/>
  <c r="E6"/>
</calcChain>
</file>

<file path=xl/sharedStrings.xml><?xml version="1.0" encoding="utf-8"?>
<sst xmlns="http://schemas.openxmlformats.org/spreadsheetml/2006/main" count="496" uniqueCount="187">
  <si>
    <t>бюджет городского округа</t>
  </si>
  <si>
    <t>бюджет автономного округа</t>
  </si>
  <si>
    <t>федеральный бюджет</t>
  </si>
  <si>
    <t>Всего по муниципальной программе:</t>
  </si>
  <si>
    <t>Итого:</t>
  </si>
  <si>
    <t>Таблица 1</t>
  </si>
  <si>
    <t>Таблица 2</t>
  </si>
  <si>
    <t>Таблица 3</t>
  </si>
  <si>
    <t xml:space="preserve">7. Муниципальная программа «Охрана окружающей среды в границах города Урай» </t>
  </si>
  <si>
    <t xml:space="preserve">8. Муниципальная программа «Развитие транспортной системы города Урай» </t>
  </si>
  <si>
    <t xml:space="preserve">1500000000 Муниципальная программа «Охрана окружающей среды в границах города Урай»  </t>
  </si>
  <si>
    <t xml:space="preserve">2300000000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</si>
  <si>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 xml:space="preserve">2800000000 Муниципальная программа «Управление муниципальными финансами в городе Урай» </t>
  </si>
  <si>
    <t xml:space="preserve">1800000000 Муниципальная программа «Развитие транспортной системы города Урай» </t>
  </si>
  <si>
    <t xml:space="preserve">3. Муниципальная программа «Культура города Урай» </t>
  </si>
  <si>
    <t xml:space="preserve">4. Муниципальная программа «Развитие гражданского общества на территории  города Урай» </t>
  </si>
  <si>
    <t xml:space="preserve">0400000000   Муниципальная программа «Культура города Урай» </t>
  </si>
  <si>
    <t xml:space="preserve">0700000000 Муниципальная программа «Развитие гражданского общества на территории города Урай» </t>
  </si>
  <si>
    <t>2500000000 Муниципальная программа «Формирование комфортной городской среды города Урай»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</si>
  <si>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</si>
  <si>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13. Муниципальная программа «Формирование комфортной  городской среды города Урай»</t>
  </si>
  <si>
    <t xml:space="preserve">15. Муниципальная программа «Управление муниципальными финансами в городе Урай» </t>
  </si>
  <si>
    <t>9. 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</si>
  <si>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 xml:space="preserve">2100000000 Муниципальная программа «Укрепление межнационального и межконфессионального согласия, профилактика экстремизма на территории города Урай» </t>
  </si>
  <si>
    <t>(тыс.рублей)</t>
  </si>
  <si>
    <t>местный бюджет</t>
  </si>
  <si>
    <t>Расходы бюджета - всего, в том числе</t>
  </si>
  <si>
    <t xml:space="preserve">Наименование </t>
  </si>
  <si>
    <t xml:space="preserve">Наименование национального проекта, регионального проекта </t>
  </si>
  <si>
    <t xml:space="preserve">2. Муниципальная программа «Развитие физической культуры, спорта и туризма в городе Урай и укрепление здоровья граждан города Урай» </t>
  </si>
  <si>
    <t xml:space="preserve">6. Муниципальная программа «Защита населения и территории от чрезвычайных ситуаций, совершенствование гражданской обороны и обеспечения первичных мер пожарной безопасности» </t>
  </si>
  <si>
    <t xml:space="preserve">10. Муниципальная программа «Профилактика правонарушений на территории города Урай» </t>
  </si>
  <si>
    <t xml:space="preserve">12. Муниципальная программа «Информационное общество – Урай» </t>
  </si>
  <si>
    <t xml:space="preserve">14. Муниципальная программа «Обеспечение градостроительной деятельности на территории города Урай» </t>
  </si>
  <si>
    <t xml:space="preserve">17. Муниципальная программа «Развитие жилищно-коммунального комплекса и повышение энергетической эффективности в городе Урай» </t>
  </si>
  <si>
    <t>Расходы на муниципальную программу – всего</t>
  </si>
  <si>
    <t xml:space="preserve">федеральный бюджет </t>
  </si>
  <si>
    <t xml:space="preserve">8000000000 Расходы бюджета городского округа на осуществление непрограммных направлений деятельности                         </t>
  </si>
  <si>
    <t>Непрограммные направления деятельности – всего</t>
  </si>
  <si>
    <t xml:space="preserve">местный бюджет </t>
  </si>
  <si>
    <t xml:space="preserve">          Муниципальная программа утверждена постановлением администрации города Урай от 05.09.2024 № 1758.  
</t>
  </si>
  <si>
    <t>1. 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</si>
  <si>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2. Комплекс процессных мероприятий «Обеспечение деятельности органов администрации города Урай»</t>
  </si>
  <si>
    <t xml:space="preserve">          Муниципальная программа утверждена постановлением администрации города Урай от 24.09.2024 № 1906. </t>
  </si>
  <si>
    <t>2. Комплекс процессных мероприятий "Усовершенствование организационных, экономических механизмов развития организации дополнительного образования в области искусств"</t>
  </si>
  <si>
    <t xml:space="preserve">          Муниципальная программа утверждена постановлением администрации города Урай от 06.09.2024 № 1770. </t>
  </si>
  <si>
    <t xml:space="preserve">1400000000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</si>
  <si>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 xml:space="preserve">          Муниципальная программа утверждена постановлением администрации города Урай от  27.09.2024 № 1932.  
</t>
  </si>
  <si>
    <t xml:space="preserve">         Муниципальная программа утверждена постановлением администрации города Урай от 30.09.2024 № 1948.  </t>
  </si>
  <si>
    <t xml:space="preserve">2200000000 Муниципальная программа «Профилактика правонарушений на территории города Урай» </t>
  </si>
  <si>
    <t xml:space="preserve">          Муниципальная программа утверждена постановлением администрации города Урай от 18.09.2024 № 1865.  </t>
  </si>
  <si>
    <t xml:space="preserve">2900000000 Муниципальная программа «Совершенствование и развитие муниципального управления в городе Урай» </t>
  </si>
  <si>
    <t xml:space="preserve">         Муниципальная программа утверждена постановлением администрации города Урай от 06.09.2024 № 1772.  
</t>
  </si>
  <si>
    <t xml:space="preserve">          Муниципальная программа утверждена постановлением администрации города Урай от 26.09.2024 № 1919. </t>
  </si>
  <si>
    <t xml:space="preserve">          Муниципальная программа утверждена постановлением администрации города Урай от  30.09.2024 № 1947.  </t>
  </si>
  <si>
    <t xml:space="preserve">2400000000 Муниципальная программа «Информационное общество – Урай» </t>
  </si>
  <si>
    <t xml:space="preserve">          Муниципальная программа утверждена постановлением администрации города Урай от 13.09.2024 № 1833.</t>
  </si>
  <si>
    <t>2. 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</si>
  <si>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 xml:space="preserve">          Муниципальная программа утверждена постановлением администрации города Урай от 18.09.2024 № 1856.  </t>
  </si>
  <si>
    <t xml:space="preserve">          Муниципальная программа утверждена постановлением администрации города Урай от 06.09.2024 №1773</t>
  </si>
  <si>
    <t xml:space="preserve">          Муниципальная программа утверждена постановлением администрации города Урай от 18.09.2024 № 1866.  </t>
  </si>
  <si>
    <t>2600000000 Муниципальная программа «Обеспечение градостроительной деятельности на территории города Урай»</t>
  </si>
  <si>
    <t xml:space="preserve">          Муниципальная программа утверждена постановлением администрации города Урай от 27.09.2024 № 1933.  
</t>
  </si>
  <si>
    <t xml:space="preserve">3500000000 Муниципальная программа «Развитие жилищно-коммунального комплекса и повышение энергетической эффективности в городе Урай»
                                 </t>
  </si>
  <si>
    <t xml:space="preserve">          Муниципальная программа утверждена постановлением администрации города Урай от 25.09.2024 № 1911.  
</t>
  </si>
  <si>
    <t>0300000000 «Развитие физической культуры, спорта и туризма в городе Урай и укрепление здоровья граждан города Урай»</t>
  </si>
  <si>
    <t>1. Комплекс процессных мероприятий «Управление и распоряжение муниципальным имуществом»</t>
  </si>
  <si>
    <t>2. 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</si>
  <si>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3. 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</si>
  <si>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 xml:space="preserve"> Комплекс процессных мероприятий "Обеспечение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спорта"
</t>
  </si>
  <si>
    <t xml:space="preserve"> Комплекс процессных мероприятий «Предупреждение и ликвидация чрезвычайных ситуаций природного и техногенного характера в городе Урай»</t>
  </si>
  <si>
    <t xml:space="preserve"> Комплекс процессных мероприятий «Профилактика преступлений и правонарушений» </t>
  </si>
  <si>
    <t xml:space="preserve">3. Комплекс процессных мероприятий «Обеспечение доступности информации о деятельности органов местного самоуправления»      </t>
  </si>
  <si>
    <t xml:space="preserve"> Комплекс процессных мероприятий «Реализация мероприятий по благоустройству территорий муниципального образования»</t>
  </si>
  <si>
    <t xml:space="preserve"> Комплекс процессных мероприятий «Содействие развитию жилищного строительства»</t>
  </si>
  <si>
    <t xml:space="preserve">16. Муниципальная программа «Совершенствование и развитие муниципального управления в городе Урай» </t>
  </si>
  <si>
    <t xml:space="preserve">0800000000 Муниципальная программа «Улучшение жилищных условий жителей, проживающих на территории города Урай» </t>
  </si>
  <si>
    <t xml:space="preserve">5. Муниципальная программа «Улучшение жилищных условий жителей, проживающих на территории города Урай» </t>
  </si>
  <si>
    <t>1. Муниципальная программа «Развитие образования в городе Урай»</t>
  </si>
  <si>
    <t>1. 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</si>
  <si>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 xml:space="preserve"> Комплекс процессных мероприятий «Обеспечение информационной и имущественной поддержки предпринимательской деятельности»</t>
  </si>
  <si>
    <t xml:space="preserve"> Комплекс процессных мероприятий «Создание условий для развития потребительского рынка»</t>
  </si>
  <si>
    <t xml:space="preserve"> 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</si>
  <si>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Всего на реализацию региональных проектов, обеспечивающих достижение показателей и реализацию мероприятий (результатов) федеральных проектов, входящих в состав национальных проектов – всего, в том числе:</t>
  </si>
  <si>
    <t xml:space="preserve"> Комплекс процессных мероприятий «Обеспечение надежности и качества предоставления жилищно-коммунальных услуг»</t>
  </si>
  <si>
    <t xml:space="preserve"> 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</si>
  <si>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 xml:space="preserve"> 1. Подпрограмма «Развитие малого и среднего предпринимательства»:</t>
  </si>
  <si>
    <t xml:space="preserve"> 2. Подпрограмма «Развитие потребительского рынка»:</t>
  </si>
  <si>
    <t xml:space="preserve"> 3. Подпрограмма «Развитие сельскохозяйственных товаропроизводителей»:</t>
  </si>
  <si>
    <t xml:space="preserve"> 1. Подпрограмма "Развитие физической культуры и спорта в городе Урай":</t>
  </si>
  <si>
    <t xml:space="preserve"> 1. Подпрограмма «Создание условий для обеспечения качественными жилищно-коммунальными услугами, повышение энергетической эффективности»:</t>
  </si>
  <si>
    <t xml:space="preserve"> 2. Подпрограмма  «Создание условий для формирования благоприятных и комфортных условий для проживания населения на территории города Урай»:</t>
  </si>
  <si>
    <t xml:space="preserve">0200000000   Муниципальная программа «Развитие образования в городе Урай» </t>
  </si>
  <si>
    <t>-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</si>
  <si>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 xml:space="preserve">- 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</si>
  <si>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1. Региональный проект "Педагоги и наставники":</t>
  </si>
  <si>
    <t xml:space="preserve">          Муниципальная программа утверждена постановлением администрации города Урай от 30.09.2024 № 1946 (с изм. от 22.09.2025, внесенными в наименование и структуру муниципальной программы с 01.01.2026). </t>
  </si>
  <si>
    <t>4. Комплекс процессных мероприятий "Создание равной доступности для населения к культурным ценностям, реализации каждым человеком его творческого потенциала"</t>
  </si>
  <si>
    <t>3. Комплекс процессных мероприятий «Укрепление единого культурного пространства»</t>
  </si>
  <si>
    <t>Уточненный план на 2026 год по СБР</t>
  </si>
  <si>
    <t>% исполнения к плановым назначениям отчетного периода</t>
  </si>
  <si>
    <t xml:space="preserve">% исполнения к годовым плановым назначениям </t>
  </si>
  <si>
    <t>удельный вес в расходах ,%</t>
  </si>
  <si>
    <t>Расходы на непрограммную деятельность</t>
  </si>
  <si>
    <t>в том числе в разрезе муниципальных программ:</t>
  </si>
  <si>
    <t xml:space="preserve">Примечание (причины неисполнения от плановых назначений отчетного периода) </t>
  </si>
  <si>
    <t>средства ППК "Фонд развития территорий"</t>
  </si>
  <si>
    <t>-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</si>
  <si>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Неисполнение плановых назначений обусловлено наличием   листов нетрудоспособности педагогических работников общеобразовательных учреждений (классных руководителей)</t>
  </si>
  <si>
    <t>Таблица 4</t>
  </si>
  <si>
    <t>Комплекс процессных мероприятий «Развитие современной инфраструктуры»</t>
  </si>
  <si>
    <t>Комплекс процессных мероприятий «Содействие развитию дошкольного и общего образования»</t>
  </si>
  <si>
    <t>Комплекс процессных мероприятий «Содействие развитию дополнительного образования детей, воспитания»</t>
  </si>
  <si>
    <t>Комплекс процессных мероприятий «Содействие развитию летнего отдыха и оздоровления»</t>
  </si>
  <si>
    <t>Комплекс процессных мероприятий «Содействие развитию кадрового потенциала»</t>
  </si>
  <si>
    <t>Региональный проект «Педагоги и наставники»</t>
  </si>
  <si>
    <t>Комплекс процессных мероприятий «Обеспечение деятельности Управления образования администрации города Урай»</t>
  </si>
  <si>
    <t>Региональный проект "Сохранение культурного и исторического наследия"</t>
  </si>
  <si>
    <t>Комплекс процессных мероприятий "Усовершенствование организационных, экономических механизмов развития учреждений культуры"</t>
  </si>
  <si>
    <t xml:space="preserve">          Муниципальная программа утверждена постановлением администрации города Урай от 18.09.2024 года № 1858 (с изм. от 22.09.2025 в структуру муниципальной программы с 01.01.2026).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</si>
  <si>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</si>
  <si>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Комплекс процессных мероприятий «Реализация молодежной политики и развитие инфраструктуры молодежной политики»</t>
  </si>
  <si>
    <t>Комплекс процессных мероприятий "Развитие форм непосредственного осуществления населением местного самоуправления"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</si>
  <si>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</si>
  <si>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Комплекс процессных мероприятий «Повышение качества жилищных условий граждан, проживающих на территории города Урай»</t>
  </si>
  <si>
    <t>Региональный проект «Жилье»</t>
  </si>
  <si>
    <t>Неосвоение плановых назначений отчетного периода связано с фактически начисленной и выплаченной з/платой, наличием больничных листов. Кроме того, наличие экономии по конкурсным процедурам на заключение МК по услугам связи (МАСЦО)</t>
  </si>
  <si>
    <t>Комплекс процессных мероприятий «Сохранение и улучшение экологической ситуации на территории города Урай»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</si>
  <si>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</si>
  <si>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</si>
  <si>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Региональный проект "Строительство (реконструкция) автомобильных дорог общего пользования местного значения"</t>
  </si>
  <si>
    <t>в том числе дорожный фонд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</si>
  <si>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</si>
  <si>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</si>
  <si>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</si>
  <si>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Неосвоение плановых назначений отчетного периода связано с переносом срока проведения курсов повышения квалификации на более поздний срок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</si>
  <si>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</si>
  <si>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Реализация мероприятий через инициативные проекты (местные инициативы)</t>
  </si>
  <si>
    <t>1. Непрограммное направление деятельности «Обеспечение деятельности органов местного самоуправления», в том числе:</t>
  </si>
  <si>
    <t>Поощрение мобилизационных групп городского округа Урай, оплата произведена согласно поступивших документов из окружного Департамента</t>
  </si>
  <si>
    <t>Оплата произведена по фактическим расходам</t>
  </si>
  <si>
    <t>2. Непрограммное направление деятельности «Исполнение отдельных расходных обязательств муниципального образования», в том числе:</t>
  </si>
  <si>
    <t>Средства предусмотрены на финансовое обеспечение непредвиденных расходов, необходимость в которых может возникнуть в процессе исполнения бюджета города в 2026 году</t>
  </si>
  <si>
    <t xml:space="preserve">Неосвоение плановых назначений отчетного периода связано с условиями оплаты МК по транспортному
обслуживанию населения на городских круглогодичных маршрутах, расчёт за фактически выполненные работы происходит в месяце, следующем за отчётным 
</t>
  </si>
  <si>
    <t xml:space="preserve">Региональный проект  «Формирование комфортной городской среды»  </t>
  </si>
  <si>
    <t xml:space="preserve">  Дума города Урай</t>
  </si>
  <si>
    <t xml:space="preserve">  Контрольно-счетная палата города Урай</t>
  </si>
  <si>
    <t xml:space="preserve">  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</si>
  <si>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 xml:space="preserve">  Резервный фонд администрации города Урай</t>
  </si>
  <si>
    <t xml:space="preserve">  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</si>
  <si>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 xml:space="preserve">  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</si>
  <si>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 xml:space="preserve">  Прочие мероприятия органов местного самоуправления, муниципальных учреждений</t>
  </si>
  <si>
    <t xml:space="preserve"> Национальный проект "Молодежь и дети" </t>
  </si>
  <si>
    <t xml:space="preserve"> Национальный проект "Инфраструктура для жизни" </t>
  </si>
  <si>
    <t>Исполнение по расходам</t>
  </si>
  <si>
    <t xml:space="preserve">Расходы бюджета городского округа Урай на реализацию муниципальных программ и непрограммную деятельность на 01.07.2026 года составили:                                                                 </t>
  </si>
  <si>
    <t>план на 01.07.2026</t>
  </si>
  <si>
    <t>Исполнено на 01.07.2026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</si>
  <si>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</si>
  <si>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Расходы бюджета городского округа Урай на финансовое обеспечение региональных проектов, обеспечивающих достижение показателей и реализацию мероприятий (результатов) федеральных проектов, входящих в состав национальных проектов по состоянию на 01.07.2026</t>
  </si>
  <si>
    <r>
      <t xml:space="preserve"> </t>
    </r>
    <r>
      <rPr>
        <b/>
        <sz val="11"/>
        <color theme="1"/>
        <rFont val="Times New Roman"/>
        <family val="1"/>
        <charset val="204"/>
      </rPr>
      <t>2. Региональный проект "Жилье"</t>
    </r>
    <r>
      <rPr>
        <sz val="11"/>
        <color theme="1"/>
        <rFont val="Times New Roman"/>
        <family val="1"/>
        <charset val="204"/>
      </rPr>
      <t xml:space="preserve">
(обеспечение устойчивого сокращения непригодного для проживания жилищного фонда)</t>
    </r>
  </si>
  <si>
    <r>
      <rPr>
        <b/>
        <sz val="11"/>
        <color theme="1"/>
        <rFont val="Times New Roman"/>
        <family val="1"/>
        <charset val="204"/>
      </rPr>
      <t xml:space="preserve"> 3. Региональный проект "Формирование комфортной городской среды" </t>
    </r>
    <r>
      <rPr>
        <sz val="11"/>
        <color theme="1"/>
        <rFont val="Times New Roman"/>
        <family val="1"/>
        <charset val="204"/>
      </rPr>
      <t xml:space="preserve">(благоустроительные работы "Пешеходная зона по ул.Ленина, ограниченная ул.Яковлева и территорией жилого дома № 46 мкр.2")
</t>
    </r>
  </si>
  <si>
    <t>Расходы бюджета городского округа на финансовое обеспечение региональных проектов, обеспечивающих достижение показателей и реализацию мероприятий (результатов) федеральных проектов, не входящих в состав национальных проектов по состоянию на 01.07.2026</t>
  </si>
  <si>
    <r>
      <rPr>
        <b/>
        <sz val="11"/>
        <color theme="1"/>
        <rFont val="Times New Roman"/>
        <family val="1"/>
        <charset val="204"/>
      </rPr>
      <t xml:space="preserve"> 1. Региональный проект "Сохранение культурного и исторического наследия"</t>
    </r>
    <r>
      <rPr>
        <sz val="11"/>
        <color theme="1"/>
        <rFont val="Times New Roman"/>
        <family val="1"/>
        <charset val="204"/>
      </rPr>
      <t xml:space="preserve"> (на комплектование книжных фондов, модернизацию общедоступных муниципальных библиотек)</t>
    </r>
  </si>
  <si>
    <r>
      <t xml:space="preserve"> 2. 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
</t>
    </r>
    <r>
      <rPr>
        <sz val="11"/>
        <color theme="1"/>
        <rFont val="Times New Roman"/>
        <family val="1"/>
        <charset val="204"/>
      </rPr>
      <t>(мероприятия по обеспечению жильем молодых семей)</t>
    </r>
  </si>
  <si>
    <r>
      <rPr>
        <b/>
        <sz val="11"/>
        <color theme="1"/>
        <rFont val="Times New Roman"/>
        <family val="1"/>
        <charset val="204"/>
      </rPr>
      <t xml:space="preserve"> 3. Региональный проект "Строительство (реконструкция) автомобильных дорог общего пользования местного значения" </t>
    </r>
    <r>
      <rPr>
        <sz val="11"/>
        <color theme="1"/>
        <rFont val="Times New Roman"/>
        <family val="1"/>
        <charset val="204"/>
      </rPr>
      <t xml:space="preserve">
(реконструкция объекта капитального строительства "Объездная автомобильная дорога г.Урай")</t>
    </r>
  </si>
  <si>
    <t>За 1 полугодие  2026 года приобретены 72 квартиры на расселение жилых помещений в аварийном фонде, также
выплачена выкупная стоимость за 6 жилых помещений в аварийном доме.</t>
  </si>
  <si>
    <t>Неосвоение плановых назначений отчетного периода связано с условиями оплаты МК расчёт за фактически выполненные работы происходит в месяце, следующем за отчётным.</t>
  </si>
  <si>
    <t>Доп.мера носит заявительный характер.</t>
  </si>
  <si>
    <t xml:space="preserve">Неосвоение плановых назначений отчетного периода связано с фактически заключенными договорами о предоставлении услуг по образовательным программам (социальный сертификат), а также наличием 4-х вакантных ставок в МБУ ДО "Центр дополнительного образования" </t>
  </si>
  <si>
    <t>Неисполнение связано с переносом мероприятий на 3-й квартал 2026 года (муниципальный конкурс "Педагог года", обновление доски почета "Первые среди равных")</t>
  </si>
  <si>
    <t>Неосвоение плановых назначений отчетного периода связано с оплатой услуг за фактически оказанные услуги, наличием вакансий и больничных листов, а также переносом срока  оплаты компенсации стоимости проезда к месту проведения отпуска, стоимости санаторно-курортного лечения и проезда к нему.</t>
  </si>
  <si>
    <t>Экономия средств плановых назначений отчетного периода связана с фактическим потреблением сжиженного газа (план на 1 полугодие  2026- 2469 кг., факт - 1528 кг.)</t>
  </si>
  <si>
    <t>Неисполнение плановых назначений отчетного периода связано с оплатой фактически оказанных услуг по размещению кандидатов в гостиницах города Урай для прохождения военной службы по контракту, услуг по вскрытию, дезинфекции и утилизации цинковых гробов (мобилизационные мероприятия)</t>
  </si>
  <si>
    <t>Расходы на реализацию муниципальных программ на реализацию муниципальных программ</t>
  </si>
  <si>
    <t xml:space="preserve">Неосвоение плановых назначений отчетного периода по направлению связанному с модернизацией библиотечной системы, длительностью подготовки тех.документации на поставку компьютерной техники для библиотек. Кроме того, в связи с внесением изменений в окружное законодательство субсидии из бюджета АО на комплектование книжных фондов библиотек будут сняты с МО, т.к. наши библиотеки являются структурными подразделениями культурно-досуговых
учреждений, которые не подпадают по субсидирование.  </t>
  </si>
  <si>
    <t xml:space="preserve">Неосвоение средств обусловлено условиями исполнения заключенного МК на поставку гимнастического покрытия, ранее планировалось приобрести готовое покрытие, но у поставщика не оказалось и данное покрытие изготавливают, срок выполнения до 90 дней (3 квартал 2026 года).  </t>
  </si>
  <si>
    <t>За 1 полугодие 2026 года приобретено 2 квартиры, выплачено 3 субсидии семьям участников СВО,  и 1 субсидия КМНС ХМАО-Югры.  1 заявка на субсидию КМНС возвращена на доработку</t>
  </si>
  <si>
    <t>Неосвоение плановых назначений отчетного периода связано с оплатой услуг за фактически оказанные объемы потребления ресурсов по договорам (муниципальным контрактам) на содержание муниципального имущества в период простоя.</t>
  </si>
  <si>
    <t>Неосвоение плановых назначений в связи с фактически оплаченными объемами за выполненные работы по содержанию автомобильных дорог жилой и производственной зоны, внутриквартальных проездов города Урай, парково-культурной зоны, техническое обслуживание уличного освещения, содержание кладбища, контейнерных площадок , уличное освещение, содержание фонтанов. Кроме того, предоставление подрядчиком за выполнение работ по сносу МКД по адресу г. Урай, мкр. 1Д, дом 36 документов на оплату 29.06.2026 (фактически работы выполнены в полном объеме, согласно условиям контракта), оплата будет произведена в 3 квартале 2026 года.</t>
  </si>
  <si>
    <t xml:space="preserve">Неосвоение плановых назначений отчетного периода связано:1) замена места дислокации л/лагеря г. Туапсе на г. Тюмень (введение ЧС в  Туапсинском муниципальном районе); 2) перенос срока заключения договора на л/лагерь на 3-й квартал;3) оплата за 2 смену по л/городскому лагерю за фактически оказанные услуги </t>
  </si>
  <si>
    <t>Неосвоение плановых назначений отчетного периода связано с фактически начисленной и выплаченной з/платой, наличием б/листов, оплатой  л/проезда и компенсация сан.курортных путевок и проезда к месту лечения и обратно связано с заявительным характером данной социальной выплаты. Кроме того,  расходы  в части мер социальной поддержки детям из семей участников СВО произведены согласно фактически предоставленных заявлений</t>
  </si>
  <si>
    <t>Неисполнение плановых назначений (ежемесячное денежное вознаграждение за классное руководство) обусловлено наличием листов нетрудоспособности педагогических работников общеобразовательных учреждений</t>
  </si>
  <si>
    <t xml:space="preserve">Неосвоение плановых назначений отчетного периода по направлению связанному с модернизацией библиотечной системы, длительностью подготовки тех.документации на поставку компьютерной техники для библиотек. Кроме того, в связи с внесением изменений в окружное законодательство субсидии из бюджета АО на комплектование книжных фондов библиотек будут сняты с МО, т.к. наши библиотеки являются структурными подразделениями культурно-досуговых
учреждений, которые не подпадают под субсидирование.  </t>
  </si>
  <si>
    <t>Освоение средств осуществляется по факту выходов (согласно графика) членов добровольной народной дружины на совместное патрулирование с сотрудниками полиции города Урай, а также длительностью
заключения договора на модернизацию системы в/наблюдения "Безопасный город".</t>
  </si>
  <si>
    <t>Отрицательный кассовый расход обусловлен поступлением в доход местного бюджета 23.06.2026 средств перерасчета по муниципальному контракту от 11.07.2025 № 172 «Благоустройство пешеходной зоны в мкр. 1А (вдоль территории новой школы)» как невясненные поступлкения. Средства поступили от ИП Главы крестьянского (фермерского) хозяйства Тимошенко О.М. за 2025 год по результатам нарушений, выявленных КСП. Поступившие средства были уточнены с невыясненных поступлений и зачислены на лицевой счет МКУ «УКС» 30.06.2026. В дальнейшем денежные средства перечислены: 06.07.2026 — в доход местного бюджета, 22.07.2026 — в доход бюджета округа.</t>
  </si>
  <si>
    <t>За 1 полугодие 2026 года выдано 14 свидетельств молодым семьям, а также на данный период осуществлена выплата 12 молодым семьям.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</si>
</sst>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\ _₽_-;\-* #,##0.0\ _₽_-;_-* &quot;-&quot;?\ _₽_-;_-@_-"/>
    <numFmt numFmtId="167" formatCode="#,##0.0;[Red]\-#,##0.0;0.0"/>
    <numFmt numFmtId="168" formatCode="0.0"/>
    <numFmt numFmtId="169" formatCode="#,##0.0"/>
    <numFmt numFmtId="170" formatCode="0000000000"/>
  </numFmts>
  <fonts count="4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2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"/>
      <family val="1"/>
    </font>
    <font>
      <sz val="11"/>
      <color rgb="FFFF0000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  <font>
      <i/>
      <sz val="9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b/>
      <sz val="10.5"/>
      <color rgb="FFFF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Times"/>
      <family val="1"/>
    </font>
    <font>
      <b/>
      <sz val="9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i/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332">
    <xf numFmtId="0" fontId="0" fillId="0" borderId="0" xfId="0"/>
    <xf numFmtId="0" fontId="6" fillId="0" borderId="0" xfId="0" applyFont="1" applyFill="1"/>
    <xf numFmtId="165" fontId="11" fillId="0" borderId="0" xfId="1" applyNumberFormat="1" applyFont="1" applyFill="1"/>
    <xf numFmtId="165" fontId="11" fillId="0" borderId="0" xfId="1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horizontal="justify" vertical="center"/>
    </xf>
    <xf numFmtId="165" fontId="11" fillId="0" borderId="0" xfId="1" applyNumberFormat="1" applyFont="1" applyFill="1" applyAlignment="1"/>
    <xf numFmtId="0" fontId="6" fillId="0" borderId="0" xfId="0" applyFont="1" applyFill="1" applyAlignment="1"/>
    <xf numFmtId="165" fontId="12" fillId="0" borderId="0" xfId="1" applyNumberFormat="1" applyFont="1" applyFill="1" applyAlignment="1"/>
    <xf numFmtId="0" fontId="9" fillId="0" borderId="0" xfId="0" applyFont="1" applyFill="1" applyAlignment="1"/>
    <xf numFmtId="0" fontId="4" fillId="0" borderId="0" xfId="0" applyFont="1" applyFill="1" applyAlignment="1">
      <alignment vertical="center"/>
    </xf>
    <xf numFmtId="165" fontId="10" fillId="0" borderId="0" xfId="1" applyNumberFormat="1" applyFont="1" applyFill="1" applyAlignment="1">
      <alignment vertical="center"/>
    </xf>
    <xf numFmtId="0" fontId="8" fillId="0" borderId="0" xfId="0" applyFont="1" applyFill="1"/>
    <xf numFmtId="0" fontId="14" fillId="0" borderId="0" xfId="0" applyFont="1" applyFill="1" applyAlignment="1"/>
    <xf numFmtId="0" fontId="2" fillId="0" borderId="0" xfId="0" applyFont="1" applyFill="1" applyAlignment="1"/>
    <xf numFmtId="0" fontId="5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165" fontId="12" fillId="0" borderId="0" xfId="1" applyNumberFormat="1" applyFont="1" applyFill="1" applyAlignment="1">
      <alignment vertical="center"/>
    </xf>
    <xf numFmtId="165" fontId="13" fillId="0" borderId="0" xfId="1" applyNumberFormat="1" applyFont="1" applyFill="1"/>
    <xf numFmtId="0" fontId="11" fillId="0" borderId="0" xfId="0" applyFont="1" applyFill="1" applyAlignment="1">
      <alignment horizontal="justify" vertical="center"/>
    </xf>
    <xf numFmtId="165" fontId="11" fillId="0" borderId="0" xfId="1" applyNumberFormat="1" applyFont="1" applyFill="1" applyBorder="1" applyAlignment="1">
      <alignment horizontal="justify" vertical="center"/>
    </xf>
    <xf numFmtId="165" fontId="10" fillId="0" borderId="0" xfId="1" applyNumberFormat="1" applyFont="1" applyFill="1" applyAlignment="1"/>
    <xf numFmtId="165" fontId="6" fillId="0" borderId="0" xfId="1" applyNumberFormat="1" applyFont="1" applyFill="1"/>
    <xf numFmtId="165" fontId="7" fillId="0" borderId="0" xfId="1" applyNumberFormat="1" applyFont="1" applyFill="1"/>
    <xf numFmtId="165" fontId="15" fillId="0" borderId="0" xfId="1" applyNumberFormat="1" applyFont="1" applyFill="1"/>
    <xf numFmtId="165" fontId="11" fillId="0" borderId="0" xfId="1" applyNumberFormat="1" applyFont="1" applyFill="1" applyBorder="1" applyAlignment="1">
      <alignment horizontal="center" wrapText="1"/>
    </xf>
    <xf numFmtId="0" fontId="4" fillId="0" borderId="0" xfId="0" applyFont="1" applyFill="1"/>
    <xf numFmtId="0" fontId="9" fillId="0" borderId="0" xfId="0" applyFont="1" applyFill="1" applyAlignment="1">
      <alignment vertical="center"/>
    </xf>
    <xf numFmtId="165" fontId="6" fillId="0" borderId="0" xfId="1" applyNumberFormat="1" applyFont="1" applyFill="1" applyBorder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9" fillId="0" borderId="0" xfId="0" applyFont="1" applyFill="1"/>
    <xf numFmtId="165" fontId="11" fillId="0" borderId="0" xfId="1" applyNumberFormat="1" applyFont="1" applyFill="1" applyAlignment="1">
      <alignment vertical="top"/>
    </xf>
    <xf numFmtId="165" fontId="2" fillId="0" borderId="0" xfId="1" applyNumberFormat="1" applyFont="1" applyFill="1"/>
    <xf numFmtId="0" fontId="2" fillId="0" borderId="0" xfId="0" applyFont="1" applyFill="1"/>
    <xf numFmtId="0" fontId="17" fillId="0" borderId="0" xfId="0" applyFont="1" applyFill="1" applyAlignment="1">
      <alignment horizontal="right"/>
    </xf>
    <xf numFmtId="165" fontId="17" fillId="0" borderId="0" xfId="0" applyNumberFormat="1" applyFont="1" applyFill="1"/>
    <xf numFmtId="0" fontId="6" fillId="0" borderId="0" xfId="0" applyFont="1" applyFill="1" applyAlignment="1">
      <alignment horizontal="right"/>
    </xf>
    <xf numFmtId="165" fontId="6" fillId="0" borderId="0" xfId="0" applyNumberFormat="1" applyFont="1" applyFill="1"/>
    <xf numFmtId="166" fontId="6" fillId="0" borderId="0" xfId="0" applyNumberFormat="1" applyFont="1" applyFill="1"/>
    <xf numFmtId="165" fontId="6" fillId="0" borderId="0" xfId="1" applyNumberFormat="1" applyFont="1" applyFill="1" applyAlignment="1"/>
    <xf numFmtId="165" fontId="6" fillId="0" borderId="0" xfId="1" applyNumberFormat="1" applyFont="1" applyFill="1" applyAlignment="1">
      <alignment vertical="center"/>
    </xf>
    <xf numFmtId="165" fontId="6" fillId="0" borderId="0" xfId="0" applyNumberFormat="1" applyFont="1" applyFill="1" applyAlignment="1"/>
    <xf numFmtId="165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wrapText="1"/>
    </xf>
    <xf numFmtId="165" fontId="15" fillId="0" borderId="0" xfId="1" applyNumberFormat="1" applyFont="1" applyFill="1" applyAlignment="1">
      <alignment horizontal="right" wrapText="1"/>
    </xf>
    <xf numFmtId="0" fontId="19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0" xfId="0" applyFont="1" applyFill="1"/>
    <xf numFmtId="165" fontId="20" fillId="0" borderId="0" xfId="1" applyNumberFormat="1" applyFont="1" applyFill="1"/>
    <xf numFmtId="0" fontId="5" fillId="0" borderId="0" xfId="0" applyFont="1" applyFill="1"/>
    <xf numFmtId="165" fontId="5" fillId="0" borderId="0" xfId="1" applyNumberFormat="1" applyFont="1" applyFill="1"/>
    <xf numFmtId="165" fontId="22" fillId="0" borderId="0" xfId="1" applyNumberFormat="1" applyFont="1" applyFill="1"/>
    <xf numFmtId="165" fontId="23" fillId="0" borderId="0" xfId="1" applyNumberFormat="1" applyFont="1" applyFill="1"/>
    <xf numFmtId="165" fontId="22" fillId="0" borderId="0" xfId="1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justify" vertical="center" wrapText="1"/>
    </xf>
    <xf numFmtId="0" fontId="24" fillId="0" borderId="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wrapText="1"/>
    </xf>
    <xf numFmtId="165" fontId="25" fillId="0" borderId="0" xfId="0" applyNumberFormat="1" applyFont="1" applyFill="1" applyBorder="1" applyAlignment="1">
      <alignment horizontal="center" wrapText="1"/>
    </xf>
    <xf numFmtId="165" fontId="21" fillId="0" borderId="0" xfId="0" applyNumberFormat="1" applyFont="1" applyFill="1" applyBorder="1" applyAlignment="1">
      <alignment wrapText="1"/>
    </xf>
    <xf numFmtId="165" fontId="21" fillId="0" borderId="0" xfId="0" applyNumberFormat="1" applyFont="1" applyFill="1" applyBorder="1" applyAlignment="1">
      <alignment horizontal="center" wrapText="1"/>
    </xf>
    <xf numFmtId="165" fontId="22" fillId="0" borderId="0" xfId="1" applyNumberFormat="1" applyFont="1" applyFill="1" applyBorder="1" applyAlignment="1"/>
    <xf numFmtId="165" fontId="21" fillId="0" borderId="0" xfId="1" applyNumberFormat="1" applyFont="1" applyFill="1" applyBorder="1" applyAlignment="1">
      <alignment horizontal="right" wrapText="1"/>
    </xf>
    <xf numFmtId="168" fontId="21" fillId="0" borderId="0" xfId="1" applyNumberFormat="1" applyFont="1" applyFill="1" applyBorder="1" applyAlignment="1">
      <alignment horizontal="right" wrapText="1"/>
    </xf>
    <xf numFmtId="0" fontId="24" fillId="0" borderId="0" xfId="2" applyNumberFormat="1" applyFont="1" applyFill="1" applyBorder="1" applyAlignment="1" applyProtection="1">
      <alignment vertical="center" wrapText="1"/>
      <protection hidden="1"/>
    </xf>
    <xf numFmtId="165" fontId="15" fillId="0" borderId="0" xfId="1" applyNumberFormat="1" applyFont="1" applyFill="1" applyAlignment="1">
      <alignment vertical="center"/>
    </xf>
    <xf numFmtId="165" fontId="22" fillId="0" borderId="1" xfId="1" applyNumberFormat="1" applyFont="1" applyFill="1" applyBorder="1"/>
    <xf numFmtId="165" fontId="22" fillId="0" borderId="0" xfId="1" applyNumberFormat="1" applyFont="1" applyFill="1" applyAlignment="1">
      <alignment vertical="center"/>
    </xf>
    <xf numFmtId="165" fontId="15" fillId="0" borderId="1" xfId="1" applyNumberFormat="1" applyFont="1" applyFill="1" applyBorder="1"/>
    <xf numFmtId="0" fontId="21" fillId="0" borderId="0" xfId="0" applyFont="1" applyFill="1" applyBorder="1" applyAlignment="1">
      <alignment horizontal="left" vertical="center" wrapText="1"/>
    </xf>
    <xf numFmtId="165" fontId="22" fillId="0" borderId="0" xfId="1" applyNumberFormat="1" applyFont="1" applyFill="1" applyAlignment="1">
      <alignment horizontal="justify" vertical="center"/>
    </xf>
    <xf numFmtId="0" fontId="21" fillId="0" borderId="0" xfId="2" applyNumberFormat="1" applyFont="1" applyFill="1" applyBorder="1" applyAlignment="1" applyProtection="1">
      <alignment vertical="center" wrapText="1"/>
      <protection hidden="1"/>
    </xf>
    <xf numFmtId="165" fontId="21" fillId="0" borderId="0" xfId="1" applyNumberFormat="1" applyFont="1" applyFill="1" applyBorder="1" applyAlignment="1">
      <alignment horizontal="center" wrapText="1"/>
    </xf>
    <xf numFmtId="165" fontId="26" fillId="0" borderId="1" xfId="1" applyNumberFormat="1" applyFont="1" applyFill="1" applyBorder="1"/>
    <xf numFmtId="0" fontId="15" fillId="0" borderId="0" xfId="0" applyFont="1" applyFill="1"/>
    <xf numFmtId="0" fontId="15" fillId="0" borderId="0" xfId="0" applyFont="1" applyFill="1" applyAlignment="1"/>
    <xf numFmtId="0" fontId="27" fillId="0" borderId="0" xfId="0" applyFont="1" applyFill="1" applyBorder="1" applyAlignment="1">
      <alignment wrapText="1"/>
    </xf>
    <xf numFmtId="165" fontId="21" fillId="0" borderId="0" xfId="1" applyNumberFormat="1" applyFont="1" applyFill="1" applyBorder="1" applyAlignment="1">
      <alignment wrapText="1"/>
    </xf>
    <xf numFmtId="166" fontId="21" fillId="0" borderId="0" xfId="0" applyNumberFormat="1" applyFont="1" applyFill="1" applyBorder="1" applyAlignment="1">
      <alignment wrapText="1"/>
    </xf>
    <xf numFmtId="165" fontId="21" fillId="0" borderId="1" xfId="1" applyNumberFormat="1" applyFont="1" applyFill="1" applyBorder="1"/>
    <xf numFmtId="165" fontId="21" fillId="0" borderId="3" xfId="1" applyNumberFormat="1" applyFont="1" applyFill="1" applyBorder="1" applyAlignment="1">
      <alignment vertical="center" wrapText="1"/>
    </xf>
    <xf numFmtId="165" fontId="21" fillId="0" borderId="1" xfId="1" applyNumberFormat="1" applyFont="1" applyFill="1" applyBorder="1" applyAlignment="1">
      <alignment vertical="top"/>
    </xf>
    <xf numFmtId="170" fontId="19" fillId="0" borderId="1" xfId="2" applyNumberFormat="1" applyFont="1" applyFill="1" applyBorder="1" applyAlignment="1" applyProtection="1">
      <alignment wrapText="1"/>
      <protection hidden="1"/>
    </xf>
    <xf numFmtId="168" fontId="19" fillId="0" borderId="1" xfId="2" applyNumberFormat="1" applyFont="1" applyFill="1" applyBorder="1" applyAlignment="1" applyProtection="1">
      <alignment horizontal="right" wrapText="1"/>
      <protection hidden="1"/>
    </xf>
    <xf numFmtId="168" fontId="19" fillId="0" borderId="1" xfId="0" applyNumberFormat="1" applyFont="1" applyFill="1" applyBorder="1" applyAlignment="1">
      <alignment horizontal="right" wrapText="1"/>
    </xf>
    <xf numFmtId="165" fontId="19" fillId="0" borderId="1" xfId="1" applyNumberFormat="1" applyFont="1" applyFill="1" applyBorder="1" applyAlignment="1">
      <alignment wrapText="1"/>
    </xf>
    <xf numFmtId="165" fontId="28" fillId="0" borderId="0" xfId="1" applyNumberFormat="1" applyFont="1" applyFill="1"/>
    <xf numFmtId="0" fontId="1" fillId="0" borderId="0" xfId="0" applyFont="1" applyFill="1"/>
    <xf numFmtId="166" fontId="19" fillId="0" borderId="1" xfId="0" applyNumberFormat="1" applyFont="1" applyFill="1" applyBorder="1" applyAlignment="1">
      <alignment horizontal="right" wrapText="1"/>
    </xf>
    <xf numFmtId="166" fontId="29" fillId="0" borderId="1" xfId="0" applyNumberFormat="1" applyFont="1" applyFill="1" applyBorder="1" applyAlignment="1">
      <alignment horizontal="right" wrapText="1"/>
    </xf>
    <xf numFmtId="169" fontId="29" fillId="0" borderId="1" xfId="0" applyNumberFormat="1" applyFont="1" applyFill="1" applyBorder="1" applyAlignment="1">
      <alignment horizontal="right" wrapText="1"/>
    </xf>
    <xf numFmtId="169" fontId="19" fillId="0" borderId="1" xfId="0" applyNumberFormat="1" applyFont="1" applyFill="1" applyBorder="1" applyAlignment="1">
      <alignment horizontal="right" wrapText="1"/>
    </xf>
    <xf numFmtId="165" fontId="19" fillId="0" borderId="1" xfId="1" applyNumberFormat="1" applyFont="1" applyFill="1" applyBorder="1"/>
    <xf numFmtId="0" fontId="0" fillId="0" borderId="0" xfId="0" applyFont="1" applyFill="1"/>
    <xf numFmtId="0" fontId="19" fillId="0" borderId="1" xfId="0" applyFont="1" applyFill="1" applyBorder="1" applyAlignment="1">
      <alignment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1" xfId="0" applyFont="1" applyFill="1" applyBorder="1" applyAlignment="1">
      <alignment horizontal="justify" vertical="center" wrapText="1"/>
    </xf>
    <xf numFmtId="165" fontId="19" fillId="0" borderId="1" xfId="1" applyNumberFormat="1" applyFont="1" applyFill="1" applyBorder="1" applyAlignment="1">
      <alignment horizontal="right" wrapText="1"/>
    </xf>
    <xf numFmtId="165" fontId="29" fillId="0" borderId="1" xfId="1" applyNumberFormat="1" applyFont="1" applyFill="1" applyBorder="1" applyAlignment="1">
      <alignment horizontal="right" wrapText="1"/>
    </xf>
    <xf numFmtId="165" fontId="28" fillId="0" borderId="1" xfId="1" applyNumberFormat="1" applyFont="1" applyFill="1" applyBorder="1"/>
    <xf numFmtId="0" fontId="19" fillId="0" borderId="1" xfId="0" applyFont="1" applyFill="1" applyBorder="1" applyAlignment="1">
      <alignment horizontal="justify" wrapText="1"/>
    </xf>
    <xf numFmtId="168" fontId="29" fillId="0" borderId="1" xfId="1" applyNumberFormat="1" applyFont="1" applyFill="1" applyBorder="1" applyAlignment="1">
      <alignment horizontal="right" wrapText="1"/>
    </xf>
    <xf numFmtId="168" fontId="19" fillId="0" borderId="1" xfId="1" applyNumberFormat="1" applyFont="1" applyFill="1" applyBorder="1" applyAlignment="1"/>
    <xf numFmtId="169" fontId="19" fillId="0" borderId="1" xfId="2" applyNumberFormat="1" applyFont="1" applyFill="1" applyBorder="1" applyAlignment="1" applyProtection="1">
      <alignment wrapText="1"/>
      <protection hidden="1"/>
    </xf>
    <xf numFmtId="0" fontId="19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wrapText="1"/>
    </xf>
    <xf numFmtId="166" fontId="30" fillId="0" borderId="1" xfId="0" applyNumberFormat="1" applyFont="1" applyFill="1" applyBorder="1" applyAlignment="1">
      <alignment horizontal="right" wrapText="1"/>
    </xf>
    <xf numFmtId="169" fontId="31" fillId="0" borderId="1" xfId="0" applyNumberFormat="1" applyFont="1" applyFill="1" applyBorder="1" applyAlignment="1">
      <alignment horizontal="right" wrapText="1"/>
    </xf>
    <xf numFmtId="169" fontId="30" fillId="0" borderId="1" xfId="0" applyNumberFormat="1" applyFont="1" applyFill="1" applyBorder="1" applyAlignment="1">
      <alignment horizontal="right" wrapText="1"/>
    </xf>
    <xf numFmtId="0" fontId="32" fillId="0" borderId="1" xfId="0" applyFont="1" applyFill="1" applyBorder="1" applyAlignment="1">
      <alignment wrapText="1"/>
    </xf>
    <xf numFmtId="166" fontId="32" fillId="0" borderId="1" xfId="0" applyNumberFormat="1" applyFont="1" applyFill="1" applyBorder="1" applyAlignment="1">
      <alignment horizontal="right" wrapText="1"/>
    </xf>
    <xf numFmtId="169" fontId="32" fillId="0" borderId="1" xfId="0" applyNumberFormat="1" applyFont="1" applyFill="1" applyBorder="1" applyAlignment="1">
      <alignment horizontal="right" wrapText="1"/>
    </xf>
    <xf numFmtId="169" fontId="33" fillId="0" borderId="1" xfId="0" applyNumberFormat="1" applyFont="1" applyFill="1" applyBorder="1" applyAlignment="1">
      <alignment horizontal="right" wrapText="1"/>
    </xf>
    <xf numFmtId="165" fontId="33" fillId="0" borderId="1" xfId="1" applyNumberFormat="1" applyFont="1" applyFill="1" applyBorder="1"/>
    <xf numFmtId="168" fontId="32" fillId="0" borderId="1" xfId="0" applyNumberFormat="1" applyFont="1" applyFill="1" applyBorder="1" applyAlignment="1">
      <alignment horizontal="right" wrapText="1"/>
    </xf>
    <xf numFmtId="0" fontId="34" fillId="0" borderId="0" xfId="0" applyFont="1" applyFill="1" applyBorder="1" applyAlignment="1">
      <alignment horizontal="justify" vertical="center" wrapText="1"/>
    </xf>
    <xf numFmtId="165" fontId="28" fillId="0" borderId="0" xfId="1" applyNumberFormat="1" applyFont="1" applyFill="1" applyBorder="1" applyAlignment="1">
      <alignment vertical="center"/>
    </xf>
    <xf numFmtId="0" fontId="34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left" wrapText="1"/>
    </xf>
    <xf numFmtId="169" fontId="19" fillId="0" borderId="0" xfId="1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horizontal="left" vertical="center" wrapText="1"/>
    </xf>
    <xf numFmtId="165" fontId="36" fillId="0" borderId="0" xfId="1" applyNumberFormat="1" applyFont="1" applyFill="1" applyAlignment="1">
      <alignment vertical="center"/>
    </xf>
    <xf numFmtId="0" fontId="34" fillId="0" borderId="0" xfId="0" applyFont="1" applyFill="1" applyAlignment="1">
      <alignment vertical="center"/>
    </xf>
    <xf numFmtId="165" fontId="28" fillId="0" borderId="0" xfId="1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169" fontId="19" fillId="0" borderId="1" xfId="2" applyNumberFormat="1" applyFont="1" applyFill="1" applyBorder="1" applyAlignment="1" applyProtection="1">
      <alignment horizontal="right" wrapText="1"/>
      <protection hidden="1"/>
    </xf>
    <xf numFmtId="0" fontId="19" fillId="0" borderId="1" xfId="0" applyFont="1" applyFill="1" applyBorder="1" applyAlignment="1">
      <alignment horizontal="left" wrapText="1"/>
    </xf>
    <xf numFmtId="169" fontId="19" fillId="0" borderId="1" xfId="1" applyNumberFormat="1" applyFont="1" applyFill="1" applyBorder="1" applyAlignment="1">
      <alignment horizontal="right" wrapText="1"/>
    </xf>
    <xf numFmtId="170" fontId="33" fillId="0" borderId="1" xfId="2" applyNumberFormat="1" applyFont="1" applyFill="1" applyBorder="1" applyAlignment="1" applyProtection="1">
      <alignment wrapText="1"/>
      <protection hidden="1"/>
    </xf>
    <xf numFmtId="0" fontId="33" fillId="0" borderId="1" xfId="2" applyNumberFormat="1" applyFont="1" applyFill="1" applyBorder="1" applyAlignment="1" applyProtection="1">
      <alignment horizontal="right" wrapText="1"/>
      <protection hidden="1"/>
    </xf>
    <xf numFmtId="168" fontId="33" fillId="0" borderId="1" xfId="2" applyNumberFormat="1" applyFont="1" applyFill="1" applyBorder="1" applyAlignment="1" applyProtection="1">
      <alignment horizontal="right" wrapText="1"/>
      <protection hidden="1"/>
    </xf>
    <xf numFmtId="0" fontId="30" fillId="0" borderId="2" xfId="0" applyFont="1" applyFill="1" applyBorder="1" applyAlignment="1">
      <alignment wrapText="1"/>
    </xf>
    <xf numFmtId="166" fontId="30" fillId="0" borderId="1" xfId="0" applyNumberFormat="1" applyFont="1" applyFill="1" applyBorder="1" applyAlignment="1">
      <alignment wrapText="1"/>
    </xf>
    <xf numFmtId="166" fontId="31" fillId="0" borderId="1" xfId="0" applyNumberFormat="1" applyFont="1" applyFill="1" applyBorder="1" applyAlignment="1">
      <alignment wrapText="1"/>
    </xf>
    <xf numFmtId="169" fontId="32" fillId="0" borderId="1" xfId="0" applyNumberFormat="1" applyFont="1" applyFill="1" applyBorder="1" applyAlignment="1">
      <alignment wrapText="1"/>
    </xf>
    <xf numFmtId="166" fontId="32" fillId="0" borderId="1" xfId="0" applyNumberFormat="1" applyFont="1" applyFill="1" applyBorder="1" applyAlignment="1">
      <alignment horizontal="center" wrapText="1"/>
    </xf>
    <xf numFmtId="166" fontId="33" fillId="0" borderId="1" xfId="0" applyNumberFormat="1" applyFont="1" applyFill="1" applyBorder="1" applyAlignment="1">
      <alignment horizontal="right" wrapText="1"/>
    </xf>
    <xf numFmtId="169" fontId="19" fillId="0" borderId="1" xfId="0" applyNumberFormat="1" applyFont="1" applyFill="1" applyBorder="1" applyAlignment="1">
      <alignment wrapText="1"/>
    </xf>
    <xf numFmtId="169" fontId="19" fillId="0" borderId="1" xfId="1" applyNumberFormat="1" applyFont="1" applyFill="1" applyBorder="1" applyAlignment="1">
      <alignment wrapText="1"/>
    </xf>
    <xf numFmtId="0" fontId="19" fillId="0" borderId="1" xfId="1" applyNumberFormat="1" applyFont="1" applyFill="1" applyBorder="1" applyAlignment="1">
      <alignment wrapText="1"/>
    </xf>
    <xf numFmtId="165" fontId="30" fillId="0" borderId="1" xfId="1" applyNumberFormat="1" applyFont="1" applyFill="1" applyBorder="1" applyAlignment="1"/>
    <xf numFmtId="166" fontId="32" fillId="0" borderId="1" xfId="0" applyNumberFormat="1" applyFont="1" applyFill="1" applyBorder="1" applyAlignment="1">
      <alignment wrapText="1"/>
    </xf>
    <xf numFmtId="165" fontId="33" fillId="0" borderId="1" xfId="1" applyNumberFormat="1" applyFont="1" applyFill="1" applyBorder="1" applyAlignment="1"/>
    <xf numFmtId="0" fontId="19" fillId="0" borderId="2" xfId="0" applyFont="1" applyFill="1" applyBorder="1" applyAlignment="1">
      <alignment wrapText="1"/>
    </xf>
    <xf numFmtId="168" fontId="19" fillId="0" borderId="1" xfId="1" applyNumberFormat="1" applyFont="1" applyFill="1" applyBorder="1" applyAlignment="1">
      <alignment horizontal="right" wrapText="1"/>
    </xf>
    <xf numFmtId="169" fontId="30" fillId="0" borderId="1" xfId="0" applyNumberFormat="1" applyFont="1" applyFill="1" applyBorder="1" applyAlignment="1">
      <alignment wrapText="1"/>
    </xf>
    <xf numFmtId="169" fontId="33" fillId="0" borderId="1" xfId="0" applyNumberFormat="1" applyFont="1" applyFill="1" applyBorder="1" applyAlignment="1">
      <alignment wrapText="1"/>
    </xf>
    <xf numFmtId="165" fontId="0" fillId="0" borderId="1" xfId="1" applyNumberFormat="1" applyFont="1" applyFill="1" applyBorder="1"/>
    <xf numFmtId="0" fontId="32" fillId="0" borderId="2" xfId="0" applyFont="1" applyFill="1" applyBorder="1" applyAlignment="1">
      <alignment wrapText="1"/>
    </xf>
    <xf numFmtId="49" fontId="19" fillId="0" borderId="1" xfId="0" applyNumberFormat="1" applyFont="1" applyFill="1" applyBorder="1" applyAlignment="1">
      <alignment wrapText="1"/>
    </xf>
    <xf numFmtId="165" fontId="19" fillId="0" borderId="1" xfId="1" applyNumberFormat="1" applyFont="1" applyFill="1" applyBorder="1" applyAlignment="1" applyProtection="1">
      <alignment horizontal="right" wrapText="1"/>
      <protection hidden="1"/>
    </xf>
    <xf numFmtId="168" fontId="19" fillId="0" borderId="1" xfId="1" applyNumberFormat="1" applyFont="1" applyFill="1" applyBorder="1" applyAlignment="1" applyProtection="1">
      <alignment horizontal="right" wrapText="1"/>
      <protection hidden="1"/>
    </xf>
    <xf numFmtId="0" fontId="19" fillId="0" borderId="0" xfId="0" applyFont="1" applyFill="1" applyBorder="1" applyAlignment="1">
      <alignment horizontal="left" vertical="center" wrapText="1"/>
    </xf>
    <xf numFmtId="165" fontId="19" fillId="0" borderId="0" xfId="1" applyNumberFormat="1" applyFont="1" applyFill="1" applyBorder="1" applyAlignment="1">
      <alignment horizontal="right" wrapText="1"/>
    </xf>
    <xf numFmtId="165" fontId="29" fillId="0" borderId="0" xfId="1" applyNumberFormat="1" applyFont="1" applyFill="1" applyBorder="1" applyAlignment="1">
      <alignment horizontal="right" wrapText="1"/>
    </xf>
    <xf numFmtId="165" fontId="29" fillId="0" borderId="0" xfId="1" applyNumberFormat="1" applyFont="1" applyFill="1" applyBorder="1" applyAlignment="1">
      <alignment horizontal="center" wrapText="1"/>
    </xf>
    <xf numFmtId="165" fontId="28" fillId="0" borderId="0" xfId="1" applyNumberFormat="1" applyFont="1" applyFill="1" applyAlignment="1">
      <alignment horizontal="justify" vertical="center"/>
    </xf>
    <xf numFmtId="166" fontId="31" fillId="0" borderId="1" xfId="0" applyNumberFormat="1" applyFont="1" applyFill="1" applyBorder="1" applyAlignment="1">
      <alignment horizontal="right" wrapText="1"/>
    </xf>
    <xf numFmtId="0" fontId="19" fillId="0" borderId="4" xfId="0" applyFont="1" applyFill="1" applyBorder="1" applyAlignment="1">
      <alignment wrapText="1"/>
    </xf>
    <xf numFmtId="166" fontId="19" fillId="0" borderId="1" xfId="0" applyNumberFormat="1" applyFont="1" applyFill="1" applyBorder="1" applyAlignment="1">
      <alignment wrapText="1"/>
    </xf>
    <xf numFmtId="167" fontId="19" fillId="0" borderId="1" xfId="2" applyNumberFormat="1" applyFont="1" applyFill="1" applyBorder="1" applyAlignment="1" applyProtection="1">
      <alignment horizontal="left" vertical="center" wrapText="1"/>
      <protection hidden="1"/>
    </xf>
    <xf numFmtId="169" fontId="19" fillId="0" borderId="1" xfId="1" applyNumberFormat="1" applyFont="1" applyFill="1" applyBorder="1" applyAlignment="1">
      <alignment horizontal="right"/>
    </xf>
    <xf numFmtId="165" fontId="28" fillId="0" borderId="1" xfId="1" applyNumberFormat="1" applyFont="1" applyFill="1" applyBorder="1" applyAlignment="1">
      <alignment horizontal="justify" vertical="center"/>
    </xf>
    <xf numFmtId="168" fontId="29" fillId="0" borderId="1" xfId="0" applyNumberFormat="1" applyFont="1" applyFill="1" applyBorder="1" applyAlignment="1">
      <alignment horizontal="right" wrapText="1"/>
    </xf>
    <xf numFmtId="165" fontId="19" fillId="0" borderId="1" xfId="1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wrapText="1"/>
    </xf>
    <xf numFmtId="0" fontId="19" fillId="0" borderId="1" xfId="1" applyNumberFormat="1" applyFont="1" applyFill="1" applyBorder="1" applyAlignment="1">
      <alignment vertical="center" wrapText="1"/>
    </xf>
    <xf numFmtId="168" fontId="30" fillId="0" borderId="1" xfId="0" applyNumberFormat="1" applyFont="1" applyFill="1" applyBorder="1" applyAlignment="1">
      <alignment wrapText="1"/>
    </xf>
    <xf numFmtId="168" fontId="33" fillId="0" borderId="1" xfId="0" applyNumberFormat="1" applyFont="1" applyFill="1" applyBorder="1" applyAlignment="1">
      <alignment wrapText="1"/>
    </xf>
    <xf numFmtId="165" fontId="19" fillId="0" borderId="1" xfId="0" applyNumberFormat="1" applyFont="1" applyFill="1" applyBorder="1" applyAlignment="1">
      <alignment wrapText="1"/>
    </xf>
    <xf numFmtId="166" fontId="29" fillId="0" borderId="1" xfId="0" applyNumberFormat="1" applyFont="1" applyFill="1" applyBorder="1" applyAlignment="1">
      <alignment wrapText="1"/>
    </xf>
    <xf numFmtId="168" fontId="19" fillId="0" borderId="1" xfId="0" applyNumberFormat="1" applyFont="1" applyFill="1" applyBorder="1" applyAlignment="1">
      <alignment wrapText="1"/>
    </xf>
    <xf numFmtId="165" fontId="28" fillId="0" borderId="1" xfId="1" applyNumberFormat="1" applyFont="1" applyFill="1" applyBorder="1" applyAlignment="1">
      <alignment vertical="center"/>
    </xf>
    <xf numFmtId="168" fontId="19" fillId="0" borderId="1" xfId="1" applyNumberFormat="1" applyFont="1" applyFill="1" applyBorder="1" applyAlignment="1">
      <alignment wrapText="1"/>
    </xf>
    <xf numFmtId="0" fontId="19" fillId="0" borderId="0" xfId="0" applyNumberFormat="1" applyFont="1" applyFill="1" applyBorder="1" applyAlignment="1">
      <alignment vertical="center" wrapText="1"/>
    </xf>
    <xf numFmtId="165" fontId="19" fillId="0" borderId="0" xfId="1" applyNumberFormat="1" applyFont="1" applyFill="1" applyBorder="1" applyAlignment="1">
      <alignment horizontal="right"/>
    </xf>
    <xf numFmtId="0" fontId="19" fillId="0" borderId="1" xfId="2" applyNumberFormat="1" applyFont="1" applyFill="1" applyBorder="1" applyAlignment="1" applyProtection="1">
      <alignment wrapText="1"/>
      <protection hidden="1"/>
    </xf>
    <xf numFmtId="0" fontId="33" fillId="0" borderId="1" xfId="2" applyNumberFormat="1" applyFont="1" applyFill="1" applyBorder="1" applyAlignment="1" applyProtection="1">
      <alignment wrapText="1"/>
      <protection hidden="1"/>
    </xf>
    <xf numFmtId="169" fontId="33" fillId="0" borderId="1" xfId="2" applyNumberFormat="1" applyFont="1" applyFill="1" applyBorder="1" applyAlignment="1" applyProtection="1">
      <alignment wrapText="1"/>
      <protection hidden="1"/>
    </xf>
    <xf numFmtId="169" fontId="33" fillId="0" borderId="1" xfId="1" applyNumberFormat="1" applyFont="1" applyFill="1" applyBorder="1" applyAlignment="1" applyProtection="1">
      <alignment wrapText="1"/>
      <protection hidden="1"/>
    </xf>
    <xf numFmtId="165" fontId="37" fillId="0" borderId="1" xfId="1" applyNumberFormat="1" applyFont="1" applyFill="1" applyBorder="1"/>
    <xf numFmtId="170" fontId="38" fillId="0" borderId="1" xfId="2" applyNumberFormat="1" applyFont="1" applyFill="1" applyBorder="1" applyAlignment="1" applyProtection="1">
      <alignment wrapText="1"/>
      <protection hidden="1"/>
    </xf>
    <xf numFmtId="0" fontId="38" fillId="0" borderId="1" xfId="1" applyNumberFormat="1" applyFont="1" applyFill="1" applyBorder="1" applyAlignment="1">
      <alignment vertical="center" wrapText="1"/>
    </xf>
    <xf numFmtId="169" fontId="19" fillId="0" borderId="1" xfId="1" applyNumberFormat="1" applyFont="1" applyFill="1" applyBorder="1" applyAlignment="1" applyProtection="1">
      <alignment wrapText="1"/>
      <protection hidden="1"/>
    </xf>
    <xf numFmtId="165" fontId="0" fillId="0" borderId="1" xfId="1" applyNumberFormat="1" applyFont="1" applyFill="1" applyBorder="1" applyAlignment="1">
      <alignment vertical="center"/>
    </xf>
    <xf numFmtId="169" fontId="33" fillId="0" borderId="1" xfId="1" applyNumberFormat="1" applyFont="1" applyFill="1" applyBorder="1" applyAlignment="1">
      <alignment vertical="center" wrapText="1"/>
    </xf>
    <xf numFmtId="168" fontId="30" fillId="0" borderId="1" xfId="1" applyNumberFormat="1" applyFont="1" applyFill="1" applyBorder="1" applyAlignment="1">
      <alignment horizontal="right"/>
    </xf>
    <xf numFmtId="168" fontId="33" fillId="0" borderId="1" xfId="1" applyNumberFormat="1" applyFont="1" applyFill="1" applyBorder="1" applyAlignment="1">
      <alignment horizontal="right"/>
    </xf>
    <xf numFmtId="0" fontId="19" fillId="0" borderId="2" xfId="0" applyNumberFormat="1" applyFont="1" applyFill="1" applyBorder="1" applyAlignment="1">
      <alignment vertical="center" wrapText="1"/>
    </xf>
    <xf numFmtId="165" fontId="19" fillId="0" borderId="1" xfId="1" applyNumberFormat="1" applyFont="1" applyFill="1" applyBorder="1" applyAlignment="1">
      <alignment horizontal="right"/>
    </xf>
    <xf numFmtId="168" fontId="19" fillId="0" borderId="1" xfId="1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horizontal="left" wrapText="1"/>
    </xf>
    <xf numFmtId="0" fontId="19" fillId="0" borderId="1" xfId="0" applyNumberFormat="1" applyFont="1" applyFill="1" applyBorder="1" applyAlignment="1">
      <alignment wrapText="1"/>
    </xf>
    <xf numFmtId="0" fontId="19" fillId="0" borderId="1" xfId="1" applyNumberFormat="1" applyFont="1" applyFill="1" applyBorder="1" applyAlignment="1">
      <alignment horizontal="left" vertical="center" wrapText="1"/>
    </xf>
    <xf numFmtId="166" fontId="30" fillId="0" borderId="1" xfId="0" applyNumberFormat="1" applyFont="1" applyFill="1" applyBorder="1" applyAlignment="1">
      <alignment horizontal="right" vertical="center" wrapText="1"/>
    </xf>
    <xf numFmtId="166" fontId="19" fillId="0" borderId="1" xfId="0" applyNumberFormat="1" applyFont="1" applyFill="1" applyBorder="1" applyAlignment="1">
      <alignment horizontal="right" vertical="center" wrapText="1"/>
    </xf>
    <xf numFmtId="169" fontId="19" fillId="0" borderId="1" xfId="0" applyNumberFormat="1" applyFont="1" applyFill="1" applyBorder="1" applyAlignment="1">
      <alignment horizontal="right" vertical="center" wrapText="1"/>
    </xf>
    <xf numFmtId="169" fontId="19" fillId="0" borderId="1" xfId="1" applyNumberFormat="1" applyFont="1" applyFill="1" applyBorder="1" applyAlignment="1">
      <alignment horizontal="right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justify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right" wrapText="1"/>
    </xf>
    <xf numFmtId="0" fontId="30" fillId="3" borderId="1" xfId="0" applyFont="1" applyFill="1" applyBorder="1" applyAlignment="1">
      <alignment vertical="center" wrapText="1"/>
    </xf>
    <xf numFmtId="166" fontId="30" fillId="3" borderId="1" xfId="0" applyNumberFormat="1" applyFont="1" applyFill="1" applyBorder="1" applyAlignment="1">
      <alignment horizontal="right" wrapText="1"/>
    </xf>
    <xf numFmtId="165" fontId="30" fillId="3" borderId="1" xfId="1" applyNumberFormat="1" applyFont="1" applyFill="1" applyBorder="1" applyAlignment="1">
      <alignment horizontal="right" wrapText="1"/>
    </xf>
    <xf numFmtId="165" fontId="28" fillId="3" borderId="1" xfId="1" applyNumberFormat="1" applyFont="1" applyFill="1" applyBorder="1" applyAlignment="1">
      <alignment vertical="center"/>
    </xf>
    <xf numFmtId="169" fontId="33" fillId="0" borderId="1" xfId="1" applyNumberFormat="1" applyFont="1" applyFill="1" applyBorder="1" applyAlignment="1">
      <alignment horizontal="right" wrapText="1"/>
    </xf>
    <xf numFmtId="165" fontId="33" fillId="0" borderId="1" xfId="1" applyNumberFormat="1" applyFont="1" applyFill="1" applyBorder="1" applyAlignment="1">
      <alignment horizontal="right" wrapText="1"/>
    </xf>
    <xf numFmtId="165" fontId="28" fillId="0" borderId="1" xfId="1" applyNumberFormat="1" applyFont="1" applyFill="1" applyBorder="1" applyAlignment="1"/>
    <xf numFmtId="170" fontId="19" fillId="0" borderId="1" xfId="0" applyNumberFormat="1" applyFont="1" applyFill="1" applyBorder="1" applyAlignment="1" applyProtection="1">
      <alignment wrapText="1"/>
      <protection hidden="1"/>
    </xf>
    <xf numFmtId="165" fontId="19" fillId="2" borderId="1" xfId="1" applyNumberFormat="1" applyFont="1" applyFill="1" applyBorder="1" applyAlignment="1">
      <alignment wrapText="1"/>
    </xf>
    <xf numFmtId="167" fontId="30" fillId="0" borderId="1" xfId="2" applyNumberFormat="1" applyFont="1" applyFill="1" applyBorder="1" applyAlignment="1" applyProtection="1">
      <alignment horizontal="left" vertical="center" wrapText="1"/>
      <protection hidden="1"/>
    </xf>
    <xf numFmtId="165" fontId="30" fillId="0" borderId="1" xfId="1" applyNumberFormat="1" applyFont="1" applyFill="1" applyBorder="1" applyAlignment="1">
      <alignment horizontal="right"/>
    </xf>
    <xf numFmtId="165" fontId="33" fillId="0" borderId="1" xfId="1" applyNumberFormat="1" applyFont="1" applyFill="1" applyBorder="1" applyAlignment="1">
      <alignment horizontal="right"/>
    </xf>
    <xf numFmtId="166" fontId="33" fillId="0" borderId="1" xfId="0" applyNumberFormat="1" applyFont="1" applyFill="1" applyBorder="1" applyAlignment="1">
      <alignment horizontal="right" vertical="center" wrapText="1"/>
    </xf>
    <xf numFmtId="165" fontId="39" fillId="0" borderId="1" xfId="1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vertical="center" wrapText="1"/>
    </xf>
    <xf numFmtId="167" fontId="19" fillId="0" borderId="0" xfId="2" applyNumberFormat="1" applyFont="1" applyFill="1" applyBorder="1" applyAlignment="1" applyProtection="1">
      <alignment horizontal="left" vertical="center" wrapText="1"/>
      <protection hidden="1"/>
    </xf>
    <xf numFmtId="0" fontId="19" fillId="0" borderId="2" xfId="0" applyFont="1" applyFill="1" applyBorder="1" applyAlignment="1">
      <alignment horizontal="left" vertical="center" wrapText="1"/>
    </xf>
    <xf numFmtId="49" fontId="19" fillId="0" borderId="2" xfId="0" applyNumberFormat="1" applyFont="1" applyFill="1" applyBorder="1" applyAlignment="1">
      <alignment vertical="center" wrapText="1"/>
    </xf>
    <xf numFmtId="165" fontId="0" fillId="0" borderId="0" xfId="1" applyNumberFormat="1" applyFont="1" applyFill="1" applyAlignment="1">
      <alignment vertical="center"/>
    </xf>
    <xf numFmtId="165" fontId="0" fillId="0" borderId="0" xfId="1" applyNumberFormat="1" applyFont="1" applyFill="1" applyAlignment="1">
      <alignment horizontal="right" wrapText="1"/>
    </xf>
    <xf numFmtId="0" fontId="19" fillId="0" borderId="0" xfId="0" applyFont="1" applyFill="1" applyAlignment="1">
      <alignment horizontal="justify" wrapText="1"/>
    </xf>
    <xf numFmtId="0" fontId="40" fillId="0" borderId="1" xfId="0" applyFont="1" applyFill="1" applyBorder="1"/>
    <xf numFmtId="165" fontId="40" fillId="0" borderId="1" xfId="0" applyNumberFormat="1" applyFont="1" applyFill="1" applyBorder="1" applyAlignment="1">
      <alignment wrapText="1"/>
    </xf>
    <xf numFmtId="165" fontId="40" fillId="0" borderId="1" xfId="0" applyNumberFormat="1" applyFont="1" applyFill="1" applyBorder="1" applyAlignment="1">
      <alignment horizontal="center" wrapText="1"/>
    </xf>
    <xf numFmtId="165" fontId="39" fillId="0" borderId="1" xfId="1" applyNumberFormat="1" applyFont="1" applyFill="1" applyBorder="1" applyAlignment="1"/>
    <xf numFmtId="0" fontId="30" fillId="0" borderId="1" xfId="0" applyFont="1" applyFill="1" applyBorder="1"/>
    <xf numFmtId="165" fontId="30" fillId="0" borderId="1" xfId="0" applyNumberFormat="1" applyFont="1" applyFill="1" applyBorder="1" applyAlignment="1">
      <alignment wrapText="1"/>
    </xf>
    <xf numFmtId="165" fontId="30" fillId="0" borderId="1" xfId="0" applyNumberFormat="1" applyFont="1" applyFill="1" applyBorder="1" applyAlignment="1">
      <alignment horizontal="center" wrapText="1"/>
    </xf>
    <xf numFmtId="165" fontId="19" fillId="0" borderId="1" xfId="0" applyNumberFormat="1" applyFont="1" applyFill="1" applyBorder="1" applyAlignment="1">
      <alignment horizontal="center" wrapText="1"/>
    </xf>
    <xf numFmtId="49" fontId="19" fillId="0" borderId="1" xfId="0" applyNumberFormat="1" applyFont="1" applyFill="1" applyBorder="1" applyAlignment="1">
      <alignment vertical="center" wrapText="1"/>
    </xf>
    <xf numFmtId="0" fontId="19" fillId="0" borderId="1" xfId="0" applyNumberFormat="1" applyFont="1" applyFill="1" applyBorder="1" applyAlignment="1">
      <alignment vertical="center" wrapText="1"/>
    </xf>
    <xf numFmtId="0" fontId="40" fillId="0" borderId="1" xfId="0" applyFont="1" applyFill="1" applyBorder="1" applyAlignment="1">
      <alignment wrapText="1"/>
    </xf>
    <xf numFmtId="165" fontId="40" fillId="0" borderId="1" xfId="0" applyNumberFormat="1" applyFont="1" applyFill="1" applyBorder="1" applyAlignment="1">
      <alignment horizontal="right" wrapText="1"/>
    </xf>
    <xf numFmtId="165" fontId="30" fillId="0" borderId="1" xfId="0" applyNumberFormat="1" applyFont="1" applyFill="1" applyBorder="1" applyAlignment="1">
      <alignment horizontal="right" wrapText="1"/>
    </xf>
    <xf numFmtId="168" fontId="30" fillId="0" borderId="1" xfId="0" applyNumberFormat="1" applyFont="1" applyFill="1" applyBorder="1" applyAlignment="1">
      <alignment horizontal="right" wrapText="1"/>
    </xf>
    <xf numFmtId="0" fontId="29" fillId="0" borderId="1" xfId="0" applyFont="1" applyFill="1" applyBorder="1" applyAlignment="1">
      <alignment wrapText="1"/>
    </xf>
    <xf numFmtId="165" fontId="29" fillId="0" borderId="1" xfId="0" applyNumberFormat="1" applyFont="1" applyFill="1" applyBorder="1" applyAlignment="1">
      <alignment horizontal="right" wrapText="1"/>
    </xf>
    <xf numFmtId="165" fontId="35" fillId="0" borderId="1" xfId="1" applyNumberFormat="1" applyFont="1" applyFill="1" applyBorder="1" applyAlignment="1">
      <alignment wrapText="1"/>
    </xf>
    <xf numFmtId="165" fontId="0" fillId="0" borderId="1" xfId="0" applyNumberFormat="1" applyFont="1" applyFill="1" applyBorder="1" applyAlignment="1"/>
    <xf numFmtId="0" fontId="29" fillId="0" borderId="0" xfId="0" applyFont="1" applyFill="1" applyBorder="1" applyAlignment="1">
      <alignment wrapText="1"/>
    </xf>
    <xf numFmtId="165" fontId="29" fillId="0" borderId="0" xfId="0" applyNumberFormat="1" applyFont="1" applyFill="1" applyBorder="1" applyAlignment="1">
      <alignment horizontal="center" wrapText="1"/>
    </xf>
    <xf numFmtId="165" fontId="19" fillId="0" borderId="0" xfId="0" applyNumberFormat="1" applyFont="1" applyFill="1" applyBorder="1" applyAlignment="1">
      <alignment wrapText="1"/>
    </xf>
    <xf numFmtId="165" fontId="19" fillId="0" borderId="0" xfId="0" applyNumberFormat="1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wrapText="1"/>
    </xf>
    <xf numFmtId="49" fontId="30" fillId="0" borderId="1" xfId="0" applyNumberFormat="1" applyFont="1" applyFill="1" applyBorder="1" applyAlignment="1">
      <alignment vertical="center" wrapText="1"/>
    </xf>
    <xf numFmtId="165" fontId="30" fillId="0" borderId="1" xfId="1" applyNumberFormat="1" applyFont="1" applyFill="1" applyBorder="1" applyAlignment="1">
      <alignment horizontal="right" wrapText="1"/>
    </xf>
    <xf numFmtId="168" fontId="30" fillId="0" borderId="1" xfId="1" applyNumberFormat="1" applyFont="1" applyFill="1" applyBorder="1" applyAlignment="1">
      <alignment horizontal="right" wrapText="1"/>
    </xf>
    <xf numFmtId="0" fontId="34" fillId="2" borderId="0" xfId="0" applyFont="1" applyFill="1" applyAlignment="1">
      <alignment horizontal="right"/>
    </xf>
    <xf numFmtId="0" fontId="0" fillId="2" borderId="0" xfId="0" applyFont="1" applyFill="1"/>
    <xf numFmtId="0" fontId="35" fillId="2" borderId="0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right" wrapText="1"/>
    </xf>
    <xf numFmtId="165" fontId="28" fillId="2" borderId="0" xfId="1" applyNumberFormat="1" applyFont="1" applyFill="1" applyAlignment="1">
      <alignment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1" xfId="0" applyFont="1" applyFill="1" applyBorder="1" applyAlignment="1">
      <alignment horizontal="center" vertical="center" wrapText="1"/>
    </xf>
    <xf numFmtId="165" fontId="0" fillId="2" borderId="0" xfId="1" applyNumberFormat="1" applyFont="1" applyFill="1" applyAlignment="1"/>
    <xf numFmtId="0" fontId="30" fillId="2" borderId="1" xfId="0" applyFont="1" applyFill="1" applyBorder="1" applyAlignment="1">
      <alignment horizontal="left" vertical="center" wrapText="1"/>
    </xf>
    <xf numFmtId="165" fontId="30" fillId="2" borderId="1" xfId="1" applyNumberFormat="1" applyFont="1" applyFill="1" applyBorder="1" applyAlignment="1">
      <alignment horizontal="right" wrapText="1"/>
    </xf>
    <xf numFmtId="165" fontId="30" fillId="2" borderId="1" xfId="1" applyNumberFormat="1" applyFont="1" applyFill="1" applyBorder="1" applyAlignment="1">
      <alignment horizontal="right"/>
    </xf>
    <xf numFmtId="165" fontId="0" fillId="2" borderId="0" xfId="1" applyNumberFormat="1" applyFont="1" applyFill="1" applyAlignment="1">
      <alignment vertical="center"/>
    </xf>
    <xf numFmtId="0" fontId="33" fillId="2" borderId="1" xfId="0" applyFont="1" applyFill="1" applyBorder="1" applyAlignment="1">
      <alignment vertical="center" wrapText="1"/>
    </xf>
    <xf numFmtId="166" fontId="33" fillId="2" borderId="1" xfId="0" applyNumberFormat="1" applyFont="1" applyFill="1" applyBorder="1" applyAlignment="1">
      <alignment horizontal="right" vertical="center" wrapText="1"/>
    </xf>
    <xf numFmtId="165" fontId="33" fillId="2" borderId="1" xfId="1" applyNumberFormat="1" applyFont="1" applyFill="1" applyBorder="1" applyAlignment="1">
      <alignment horizontal="right" wrapText="1"/>
    </xf>
    <xf numFmtId="165" fontId="33" fillId="2" borderId="1" xfId="1" applyNumberFormat="1" applyFont="1" applyFill="1" applyBorder="1" applyAlignment="1">
      <alignment horizontal="right"/>
    </xf>
    <xf numFmtId="0" fontId="33" fillId="2" borderId="2" xfId="0" applyFont="1" applyFill="1" applyBorder="1" applyAlignment="1">
      <alignment vertical="center" wrapText="1"/>
    </xf>
    <xf numFmtId="49" fontId="19" fillId="2" borderId="1" xfId="0" applyNumberFormat="1" applyFont="1" applyFill="1" applyBorder="1" applyAlignment="1">
      <alignment horizontal="left" vertical="center" wrapText="1"/>
    </xf>
    <xf numFmtId="165" fontId="19" fillId="2" borderId="1" xfId="1" applyNumberFormat="1" applyFont="1" applyFill="1" applyBorder="1" applyAlignment="1">
      <alignment horizontal="right" wrapText="1"/>
    </xf>
    <xf numFmtId="165" fontId="19" fillId="2" borderId="1" xfId="1" applyNumberFormat="1" applyFont="1" applyFill="1" applyBorder="1" applyAlignment="1">
      <alignment horizontal="right"/>
    </xf>
    <xf numFmtId="0" fontId="19" fillId="2" borderId="1" xfId="0" applyFont="1" applyFill="1" applyBorder="1" applyAlignment="1">
      <alignment horizontal="justify" vertical="center" wrapText="1"/>
    </xf>
    <xf numFmtId="168" fontId="19" fillId="2" borderId="1" xfId="0" applyNumberFormat="1" applyFont="1" applyFill="1" applyBorder="1" applyAlignment="1">
      <alignment horizontal="right" wrapText="1"/>
    </xf>
    <xf numFmtId="165" fontId="0" fillId="2" borderId="0" xfId="1" applyNumberFormat="1" applyFont="1" applyFill="1" applyAlignment="1">
      <alignment horizontal="right" wrapText="1"/>
    </xf>
    <xf numFmtId="0" fontId="19" fillId="2" borderId="0" xfId="0" applyFont="1" applyFill="1" applyBorder="1" applyAlignment="1">
      <alignment horizontal="justify" vertical="center" wrapText="1"/>
    </xf>
    <xf numFmtId="165" fontId="19" fillId="2" borderId="0" xfId="0" applyNumberFormat="1" applyFont="1" applyFill="1" applyBorder="1" applyAlignment="1">
      <alignment horizontal="justify" vertical="center" wrapText="1"/>
    </xf>
    <xf numFmtId="0" fontId="34" fillId="2" borderId="0" xfId="0" applyFont="1" applyFill="1" applyBorder="1" applyAlignment="1">
      <alignment horizontal="right" vertical="center" wrapText="1"/>
    </xf>
    <xf numFmtId="165" fontId="28" fillId="2" borderId="0" xfId="1" applyNumberFormat="1" applyFont="1" applyFill="1"/>
    <xf numFmtId="0" fontId="35" fillId="2" borderId="5" xfId="0" applyFont="1" applyFill="1" applyBorder="1" applyAlignment="1"/>
    <xf numFmtId="0" fontId="19" fillId="2" borderId="5" xfId="0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left" wrapText="1"/>
    </xf>
    <xf numFmtId="166" fontId="19" fillId="2" borderId="1" xfId="0" applyNumberFormat="1" applyFont="1" applyFill="1" applyBorder="1" applyAlignment="1">
      <alignment horizontal="right" wrapText="1"/>
    </xf>
    <xf numFmtId="165" fontId="28" fillId="2" borderId="0" xfId="1" applyNumberFormat="1" applyFont="1" applyFill="1" applyBorder="1" applyAlignment="1">
      <alignment horizontal="center" wrapText="1"/>
    </xf>
    <xf numFmtId="166" fontId="19" fillId="2" borderId="1" xfId="0" applyNumberFormat="1" applyFont="1" applyFill="1" applyBorder="1" applyAlignment="1">
      <alignment horizontal="right"/>
    </xf>
    <xf numFmtId="0" fontId="19" fillId="2" borderId="1" xfId="0" applyFont="1" applyFill="1" applyBorder="1" applyAlignment="1">
      <alignment horizontal="left"/>
    </xf>
    <xf numFmtId="166" fontId="19" fillId="2" borderId="1" xfId="0" applyNumberFormat="1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left" vertical="center" wrapText="1"/>
    </xf>
    <xf numFmtId="165" fontId="42" fillId="2" borderId="0" xfId="1" applyNumberFormat="1" applyFont="1" applyFill="1"/>
    <xf numFmtId="0" fontId="30" fillId="2" borderId="1" xfId="0" applyFont="1" applyFill="1" applyBorder="1" applyAlignment="1">
      <alignment horizontal="left" wrapText="1"/>
    </xf>
    <xf numFmtId="166" fontId="30" fillId="2" borderId="1" xfId="1" applyNumberFormat="1" applyFont="1" applyFill="1" applyBorder="1" applyAlignment="1">
      <alignment horizontal="right" wrapText="1"/>
    </xf>
    <xf numFmtId="166" fontId="30" fillId="2" borderId="1" xfId="0" applyNumberFormat="1" applyFont="1" applyFill="1" applyBorder="1" applyAlignment="1">
      <alignment horizontal="right" wrapText="1"/>
    </xf>
    <xf numFmtId="165" fontId="39" fillId="2" borderId="0" xfId="1" applyNumberFormat="1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 wrapText="1"/>
    </xf>
    <xf numFmtId="165" fontId="43" fillId="2" borderId="0" xfId="1" applyNumberFormat="1" applyFont="1" applyFill="1" applyBorder="1"/>
    <xf numFmtId="165" fontId="43" fillId="2" borderId="0" xfId="1" applyNumberFormat="1" applyFont="1" applyFill="1" applyBorder="1" applyAlignment="1">
      <alignment horizontal="center" wrapText="1"/>
    </xf>
    <xf numFmtId="165" fontId="28" fillId="2" borderId="0" xfId="1" applyNumberFormat="1" applyFont="1" applyFill="1" applyBorder="1" applyAlignment="1">
      <alignment vertical="center"/>
    </xf>
    <xf numFmtId="0" fontId="34" fillId="2" borderId="0" xfId="0" applyFont="1" applyFill="1" applyBorder="1" applyAlignment="1">
      <alignment horizontal="justify" vertical="center" wrapText="1"/>
    </xf>
    <xf numFmtId="0" fontId="0" fillId="2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horizontal="right" wrapText="1"/>
    </xf>
    <xf numFmtId="0" fontId="19" fillId="2" borderId="1" xfId="1" applyNumberFormat="1" applyFont="1" applyFill="1" applyBorder="1" applyAlignment="1">
      <alignment wrapText="1"/>
    </xf>
    <xf numFmtId="2" fontId="19" fillId="0" borderId="1" xfId="1" applyNumberFormat="1" applyFont="1" applyFill="1" applyBorder="1" applyAlignment="1">
      <alignment wrapText="1"/>
    </xf>
    <xf numFmtId="0" fontId="33" fillId="0" borderId="1" xfId="0" applyFont="1" applyFill="1" applyBorder="1" applyAlignment="1">
      <alignment wrapText="1"/>
    </xf>
    <xf numFmtId="165" fontId="32" fillId="0" borderId="1" xfId="1" applyNumberFormat="1" applyFont="1" applyFill="1" applyBorder="1" applyAlignment="1">
      <alignment horizontal="right" wrapText="1"/>
    </xf>
    <xf numFmtId="168" fontId="32" fillId="0" borderId="1" xfId="1" applyNumberFormat="1" applyFont="1" applyFill="1" applyBorder="1" applyAlignment="1">
      <alignment horizontal="right" wrapText="1"/>
    </xf>
    <xf numFmtId="165" fontId="19" fillId="2" borderId="3" xfId="1" applyNumberFormat="1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168" fontId="19" fillId="0" borderId="2" xfId="1" applyNumberFormat="1" applyFont="1" applyFill="1" applyBorder="1" applyAlignment="1" applyProtection="1">
      <alignment horizontal="right" wrapText="1"/>
      <protection hidden="1"/>
    </xf>
    <xf numFmtId="165" fontId="28" fillId="0" borderId="2" xfId="1" applyNumberFormat="1" applyFont="1" applyFill="1" applyBorder="1"/>
    <xf numFmtId="0" fontId="19" fillId="0" borderId="6" xfId="0" applyFont="1" applyBorder="1" applyAlignment="1">
      <alignment wrapText="1"/>
    </xf>
    <xf numFmtId="0" fontId="41" fillId="2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35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justify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left" wrapText="1"/>
    </xf>
    <xf numFmtId="0" fontId="35" fillId="2" borderId="0" xfId="0" applyFont="1" applyFill="1" applyBorder="1" applyAlignment="1">
      <alignment horizontal="left" wrapText="1"/>
    </xf>
    <xf numFmtId="0" fontId="35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left"/>
    </xf>
    <xf numFmtId="0" fontId="35" fillId="0" borderId="0" xfId="0" applyFont="1" applyFill="1" applyBorder="1" applyAlignment="1">
      <alignment horizontal="center" wrapText="1"/>
    </xf>
    <xf numFmtId="0" fontId="35" fillId="0" borderId="0" xfId="0" applyFont="1" applyFill="1" applyAlignment="1">
      <alignment horizontal="center" vertical="center"/>
    </xf>
    <xf numFmtId="0" fontId="19" fillId="0" borderId="3" xfId="1" applyNumberFormat="1" applyFont="1" applyFill="1" applyBorder="1" applyAlignment="1">
      <alignment horizontal="left" vertical="center" wrapText="1"/>
    </xf>
    <xf numFmtId="0" fontId="19" fillId="0" borderId="4" xfId="1" applyNumberFormat="1" applyFont="1" applyFill="1" applyBorder="1" applyAlignment="1">
      <alignment horizontal="left" vertical="center" wrapText="1"/>
    </xf>
    <xf numFmtId="0" fontId="19" fillId="0" borderId="1" xfId="1" applyNumberFormat="1" applyFont="1" applyFill="1" applyBorder="1" applyAlignment="1">
      <alignment horizontal="left" vertical="center" wrapText="1"/>
    </xf>
    <xf numFmtId="0" fontId="19" fillId="0" borderId="1" xfId="1" applyNumberFormat="1" applyFont="1" applyFill="1" applyBorder="1" applyAlignment="1">
      <alignment horizontal="left" wrapText="1"/>
    </xf>
    <xf numFmtId="0" fontId="19" fillId="0" borderId="1" xfId="1" applyNumberFormat="1" applyFont="1" applyFill="1" applyBorder="1" applyAlignment="1">
      <alignment horizontal="left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3"/>
  <sheetViews>
    <sheetView tabSelected="1" topLeftCell="A4" zoomScaleNormal="100" zoomScaleSheetLayoutView="90" zoomScalePageLayoutView="90" workbookViewId="0">
      <selection activeCell="C7" sqref="C7"/>
    </sheetView>
  </sheetViews>
  <sheetFormatPr defaultColWidth="9.140625" defaultRowHeight="15"/>
  <cols>
    <col min="1" max="1" width="64.5703125" style="1" customWidth="1"/>
    <col min="2" max="2" width="15" style="1" customWidth="1"/>
    <col min="3" max="3" width="15.5703125" style="1" customWidth="1"/>
    <col min="4" max="4" width="15" style="1" customWidth="1"/>
    <col min="5" max="5" width="13.85546875" style="1" customWidth="1"/>
    <col min="6" max="6" width="12.42578125" style="10" customWidth="1"/>
    <col min="7" max="7" width="54.42578125" style="2" customWidth="1"/>
    <col min="8" max="8" width="43.5703125" style="2" customWidth="1"/>
    <col min="9" max="9" width="15.5703125" style="2" customWidth="1"/>
    <col min="10" max="10" width="12.42578125" style="1" bestFit="1" customWidth="1"/>
    <col min="11" max="11" width="13.28515625" style="1" bestFit="1" customWidth="1"/>
    <col min="12" max="12" width="14.7109375" style="1" bestFit="1" customWidth="1"/>
    <col min="13" max="16384" width="9.140625" style="1"/>
  </cols>
  <sheetData>
    <row r="1" spans="1:10" ht="15.75">
      <c r="A1" s="314" t="s">
        <v>154</v>
      </c>
      <c r="B1" s="315"/>
      <c r="C1" s="315"/>
      <c r="D1" s="315"/>
      <c r="E1" s="315"/>
      <c r="F1" s="315"/>
      <c r="G1" s="254"/>
    </row>
    <row r="2" spans="1:10" ht="13.5" customHeight="1">
      <c r="A2" s="255"/>
      <c r="B2" s="255"/>
      <c r="C2" s="255"/>
      <c r="D2" s="255"/>
      <c r="E2" s="255"/>
      <c r="F2" s="254"/>
      <c r="G2" s="254" t="s">
        <v>5</v>
      </c>
    </row>
    <row r="3" spans="1:10" s="6" customFormat="1" ht="18" customHeight="1">
      <c r="A3" s="322" t="s">
        <v>155</v>
      </c>
      <c r="B3" s="322"/>
      <c r="C3" s="322"/>
      <c r="D3" s="322"/>
      <c r="E3" s="322"/>
      <c r="F3" s="322"/>
      <c r="G3" s="322"/>
      <c r="H3" s="7"/>
      <c r="I3" s="7"/>
    </row>
    <row r="4" spans="1:10" s="6" customFormat="1" ht="17.25" customHeight="1">
      <c r="A4" s="256"/>
      <c r="B4" s="257"/>
      <c r="C4" s="257"/>
      <c r="D4" s="257"/>
      <c r="E4" s="257"/>
      <c r="F4" s="258" t="s">
        <v>24</v>
      </c>
      <c r="G4" s="259"/>
      <c r="H4" s="7"/>
      <c r="I4" s="7"/>
    </row>
    <row r="5" spans="1:10" s="10" customFormat="1" ht="77.25" customHeight="1">
      <c r="A5" s="260" t="s">
        <v>27</v>
      </c>
      <c r="B5" s="261" t="s">
        <v>99</v>
      </c>
      <c r="C5" s="262" t="s">
        <v>156</v>
      </c>
      <c r="D5" s="261" t="s">
        <v>157</v>
      </c>
      <c r="E5" s="262" t="s">
        <v>100</v>
      </c>
      <c r="F5" s="262" t="s">
        <v>101</v>
      </c>
      <c r="G5" s="263"/>
      <c r="H5" s="42"/>
      <c r="I5" s="42"/>
    </row>
    <row r="6" spans="1:10" s="6" customFormat="1" ht="17.25" customHeight="1">
      <c r="A6" s="264" t="s">
        <v>26</v>
      </c>
      <c r="B6" s="265">
        <f>B10+B12</f>
        <v>5850650.4999999991</v>
      </c>
      <c r="C6" s="265">
        <f t="shared" ref="C6:D6" si="0">C10+C12</f>
        <v>2902224.5999999996</v>
      </c>
      <c r="D6" s="265">
        <f t="shared" si="0"/>
        <v>2764423.9999999995</v>
      </c>
      <c r="E6" s="265">
        <f>D6/C6*100</f>
        <v>95.251897458246333</v>
      </c>
      <c r="F6" s="266">
        <f>D6/B6*100</f>
        <v>47.249857088540836</v>
      </c>
      <c r="G6" s="267"/>
      <c r="H6" s="45"/>
      <c r="I6" s="45"/>
      <c r="J6" s="46"/>
    </row>
    <row r="7" spans="1:10" s="6" customFormat="1" ht="15.75" customHeight="1">
      <c r="A7" s="268" t="s">
        <v>25</v>
      </c>
      <c r="B7" s="269">
        <v>2984838.8</v>
      </c>
      <c r="C7" s="269">
        <f>1352155.2-760</f>
        <v>1351395.2</v>
      </c>
      <c r="D7" s="269">
        <v>1302071.3999999999</v>
      </c>
      <c r="E7" s="270">
        <f t="shared" ref="E7:E12" si="1">D7/C7*100</f>
        <v>96.350157230098205</v>
      </c>
      <c r="F7" s="271">
        <f t="shared" ref="F7:F10" si="2">D7/B7*100</f>
        <v>43.622838191462805</v>
      </c>
      <c r="G7" s="267"/>
      <c r="H7" s="43"/>
      <c r="I7" s="43"/>
    </row>
    <row r="8" spans="1:10" s="6" customFormat="1" ht="15.75" customHeight="1">
      <c r="A8" s="272" t="s">
        <v>1</v>
      </c>
      <c r="B8" s="269">
        <v>2765740.9</v>
      </c>
      <c r="C8" s="269">
        <v>1497881.8</v>
      </c>
      <c r="D8" s="269">
        <v>1412466.1</v>
      </c>
      <c r="E8" s="270">
        <f t="shared" si="1"/>
        <v>94.297567404851307</v>
      </c>
      <c r="F8" s="271">
        <f t="shared" si="2"/>
        <v>51.070080353513958</v>
      </c>
      <c r="G8" s="267"/>
      <c r="H8" s="43"/>
      <c r="I8" s="43"/>
    </row>
    <row r="9" spans="1:10" s="6" customFormat="1" ht="15.75" customHeight="1">
      <c r="A9" s="272" t="s">
        <v>36</v>
      </c>
      <c r="B9" s="269">
        <v>100070.8</v>
      </c>
      <c r="C9" s="269">
        <v>52947.6</v>
      </c>
      <c r="D9" s="269">
        <v>49886.5</v>
      </c>
      <c r="E9" s="270">
        <f t="shared" si="1"/>
        <v>94.218623695880453</v>
      </c>
      <c r="F9" s="271">
        <f t="shared" si="2"/>
        <v>49.851205346614599</v>
      </c>
      <c r="G9" s="267"/>
      <c r="H9" s="45"/>
      <c r="I9" s="45"/>
      <c r="J9" s="46"/>
    </row>
    <row r="10" spans="1:10" s="6" customFormat="1" ht="30">
      <c r="A10" s="273" t="s">
        <v>174</v>
      </c>
      <c r="B10" s="274">
        <f>B36</f>
        <v>5731562.9999999991</v>
      </c>
      <c r="C10" s="274">
        <f t="shared" ref="C10:D10" si="3">C36</f>
        <v>2860483.3</v>
      </c>
      <c r="D10" s="274">
        <f t="shared" si="3"/>
        <v>2726857.8999999994</v>
      </c>
      <c r="E10" s="274">
        <f t="shared" si="1"/>
        <v>95.328572622675324</v>
      </c>
      <c r="F10" s="275">
        <f t="shared" si="2"/>
        <v>47.576165524133643</v>
      </c>
      <c r="G10" s="267"/>
      <c r="H10" s="43"/>
      <c r="I10" s="43"/>
    </row>
    <row r="11" spans="1:10" s="6" customFormat="1" ht="17.25" customHeight="1">
      <c r="A11" s="273" t="s">
        <v>102</v>
      </c>
      <c r="B11" s="274">
        <f>B10/B6*100</f>
        <v>97.964542575223049</v>
      </c>
      <c r="C11" s="274">
        <f t="shared" ref="C11" si="4">C10/C6*100</f>
        <v>98.561748115566246</v>
      </c>
      <c r="D11" s="274">
        <v>98.3</v>
      </c>
      <c r="E11" s="274">
        <v>0</v>
      </c>
      <c r="F11" s="275">
        <v>0</v>
      </c>
      <c r="G11" s="267"/>
      <c r="H11" s="43"/>
      <c r="I11" s="43"/>
    </row>
    <row r="12" spans="1:10" s="129" customFormat="1" ht="17.25" customHeight="1">
      <c r="A12" s="273" t="s">
        <v>103</v>
      </c>
      <c r="B12" s="274">
        <f>B280</f>
        <v>119087.5</v>
      </c>
      <c r="C12" s="274">
        <f t="shared" ref="C12:D12" si="5">C280</f>
        <v>41741.300000000003</v>
      </c>
      <c r="D12" s="274">
        <f t="shared" si="5"/>
        <v>37566.1</v>
      </c>
      <c r="E12" s="274">
        <f t="shared" si="1"/>
        <v>89.997436591577156</v>
      </c>
      <c r="F12" s="275">
        <f>D12/B12*100</f>
        <v>31.544956439592735</v>
      </c>
      <c r="G12" s="267"/>
      <c r="H12" s="225"/>
      <c r="I12" s="225"/>
    </row>
    <row r="13" spans="1:10" s="227" customFormat="1" ht="18" customHeight="1">
      <c r="A13" s="276" t="s">
        <v>102</v>
      </c>
      <c r="B13" s="277">
        <f>B12/B6*100</f>
        <v>2.0354574247769546</v>
      </c>
      <c r="C13" s="277">
        <f t="shared" ref="C13:D13" si="6">C12/C6*100</f>
        <v>1.4382518844337551</v>
      </c>
      <c r="D13" s="277">
        <f t="shared" si="6"/>
        <v>1.35891238102404</v>
      </c>
      <c r="E13" s="274">
        <v>0</v>
      </c>
      <c r="F13" s="275">
        <v>0</v>
      </c>
      <c r="G13" s="278"/>
      <c r="H13" s="226"/>
      <c r="I13" s="226"/>
    </row>
    <row r="14" spans="1:10" s="47" customFormat="1" ht="15.75">
      <c r="A14" s="279"/>
      <c r="B14" s="280"/>
      <c r="C14" s="280"/>
      <c r="D14" s="280"/>
      <c r="E14" s="279"/>
      <c r="F14" s="281"/>
      <c r="G14" s="281" t="s">
        <v>6</v>
      </c>
      <c r="H14" s="48"/>
      <c r="I14" s="48"/>
    </row>
    <row r="15" spans="1:10" ht="15.75">
      <c r="A15" s="324" t="s">
        <v>104</v>
      </c>
      <c r="B15" s="324"/>
      <c r="C15" s="324"/>
      <c r="D15" s="324"/>
      <c r="E15" s="324"/>
      <c r="F15" s="324"/>
      <c r="G15" s="282"/>
    </row>
    <row r="16" spans="1:10" ht="15.75" customHeight="1">
      <c r="A16" s="283"/>
      <c r="B16" s="283"/>
      <c r="C16" s="283"/>
      <c r="D16" s="283"/>
      <c r="E16" s="283"/>
      <c r="F16" s="284" t="s">
        <v>24</v>
      </c>
      <c r="G16" s="282"/>
    </row>
    <row r="17" spans="1:9" ht="75">
      <c r="A17" s="262" t="s">
        <v>27</v>
      </c>
      <c r="B17" s="261" t="s">
        <v>99</v>
      </c>
      <c r="C17" s="262" t="s">
        <v>156</v>
      </c>
      <c r="D17" s="261" t="s">
        <v>157</v>
      </c>
      <c r="E17" s="262" t="s">
        <v>100</v>
      </c>
      <c r="F17" s="262" t="s">
        <v>101</v>
      </c>
      <c r="G17" s="282"/>
    </row>
    <row r="18" spans="1:9" ht="18.75" customHeight="1">
      <c r="A18" s="285" t="s">
        <v>78</v>
      </c>
      <c r="B18" s="286">
        <f>B82</f>
        <v>2520244.9000000004</v>
      </c>
      <c r="C18" s="286">
        <f t="shared" ref="C18:D18" si="7">C82</f>
        <v>1307486.7999999998</v>
      </c>
      <c r="D18" s="286">
        <f t="shared" si="7"/>
        <v>1213490.8999999999</v>
      </c>
      <c r="E18" s="286">
        <f>D18/C18*100</f>
        <v>92.810948454699513</v>
      </c>
      <c r="F18" s="286">
        <f>D18/B18*100</f>
        <v>48.149721481432209</v>
      </c>
      <c r="G18" s="287"/>
      <c r="H18" s="28"/>
    </row>
    <row r="19" spans="1:9" s="29" customFormat="1" ht="29.25" customHeight="1">
      <c r="A19" s="285" t="s">
        <v>29</v>
      </c>
      <c r="B19" s="288">
        <f>B99</f>
        <v>302838.3</v>
      </c>
      <c r="C19" s="288">
        <f t="shared" ref="C19:D19" si="8">C99</f>
        <v>146662.29999999999</v>
      </c>
      <c r="D19" s="288">
        <f t="shared" si="8"/>
        <v>141852.5</v>
      </c>
      <c r="E19" s="286">
        <f t="shared" ref="E19:E36" si="9">D19/C19*100</f>
        <v>96.72049326923144</v>
      </c>
      <c r="F19" s="286">
        <f t="shared" ref="F19:F36" si="10">D19/B19*100</f>
        <v>46.841003928499134</v>
      </c>
      <c r="G19" s="287"/>
      <c r="H19" s="28"/>
      <c r="I19" s="2"/>
    </row>
    <row r="20" spans="1:9" s="29" customFormat="1" ht="16.5" customHeight="1">
      <c r="A20" s="289" t="s">
        <v>14</v>
      </c>
      <c r="B20" s="288">
        <f>B109</f>
        <v>403078.69999999995</v>
      </c>
      <c r="C20" s="288">
        <f t="shared" ref="C20:D20" si="11">C109</f>
        <v>189027.90000000002</v>
      </c>
      <c r="D20" s="288">
        <f t="shared" si="11"/>
        <v>188286.4</v>
      </c>
      <c r="E20" s="286">
        <f t="shared" si="9"/>
        <v>99.607729864215798</v>
      </c>
      <c r="F20" s="286">
        <f t="shared" si="10"/>
        <v>46.712068883818475</v>
      </c>
      <c r="G20" s="287"/>
      <c r="H20" s="28"/>
      <c r="I20" s="2"/>
    </row>
    <row r="21" spans="1:9" s="29" customFormat="1" ht="31.5" customHeight="1">
      <c r="A21" s="285" t="s">
        <v>15</v>
      </c>
      <c r="B21" s="290">
        <f>B124</f>
        <v>58134.3</v>
      </c>
      <c r="C21" s="290">
        <f t="shared" ref="C21:D21" si="12">C124</f>
        <v>27541.599999999999</v>
      </c>
      <c r="D21" s="290">
        <f t="shared" si="12"/>
        <v>26784.9</v>
      </c>
      <c r="E21" s="286">
        <f t="shared" si="9"/>
        <v>97.252519824556316</v>
      </c>
      <c r="F21" s="286">
        <f t="shared" si="10"/>
        <v>46.074176518853761</v>
      </c>
      <c r="G21" s="287"/>
      <c r="H21" s="28"/>
      <c r="I21" s="2"/>
    </row>
    <row r="22" spans="1:9" ht="30.75" customHeight="1">
      <c r="A22" s="285" t="s">
        <v>77</v>
      </c>
      <c r="B22" s="286">
        <f>B135</f>
        <v>602152</v>
      </c>
      <c r="C22" s="286">
        <f t="shared" ref="C22:D22" si="13">C135</f>
        <v>488056.1</v>
      </c>
      <c r="D22" s="286">
        <f t="shared" si="13"/>
        <v>475984.60000000003</v>
      </c>
      <c r="E22" s="286">
        <f t="shared" si="9"/>
        <v>97.526616304969878</v>
      </c>
      <c r="F22" s="286">
        <f t="shared" si="10"/>
        <v>79.047250528105863</v>
      </c>
      <c r="G22" s="287"/>
      <c r="H22" s="28"/>
    </row>
    <row r="23" spans="1:9" ht="45" customHeight="1">
      <c r="A23" s="291" t="s">
        <v>30</v>
      </c>
      <c r="B23" s="286">
        <f>B147</f>
        <v>40088.9</v>
      </c>
      <c r="C23" s="286">
        <f t="shared" ref="C23:D23" si="14">C147</f>
        <v>16479.900000000001</v>
      </c>
      <c r="D23" s="286">
        <f t="shared" si="14"/>
        <v>16145.7</v>
      </c>
      <c r="E23" s="286">
        <f t="shared" si="9"/>
        <v>97.972075073271071</v>
      </c>
      <c r="F23" s="286">
        <f t="shared" si="10"/>
        <v>40.274739391701942</v>
      </c>
      <c r="G23" s="282"/>
    </row>
    <row r="24" spans="1:9" ht="30.75" customHeight="1">
      <c r="A24" s="285" t="s">
        <v>8</v>
      </c>
      <c r="B24" s="286">
        <f>B156</f>
        <v>10540.5</v>
      </c>
      <c r="C24" s="277">
        <f t="shared" ref="C24:E24" si="15">C156</f>
        <v>9.8000000000000007</v>
      </c>
      <c r="D24" s="277">
        <f t="shared" si="15"/>
        <v>9.8000000000000007</v>
      </c>
      <c r="E24" s="277">
        <f t="shared" si="15"/>
        <v>100</v>
      </c>
      <c r="F24" s="277">
        <f t="shared" si="10"/>
        <v>9.2974716569422702E-2</v>
      </c>
      <c r="G24" s="282"/>
    </row>
    <row r="25" spans="1:9" ht="29.25" customHeight="1">
      <c r="A25" s="291" t="s">
        <v>9</v>
      </c>
      <c r="B25" s="286">
        <f>B164</f>
        <v>160785.30000000002</v>
      </c>
      <c r="C25" s="286">
        <f t="shared" ref="C25:D25" si="16">C164</f>
        <v>46391.7</v>
      </c>
      <c r="D25" s="286">
        <f t="shared" si="16"/>
        <v>43105.3</v>
      </c>
      <c r="E25" s="286">
        <f t="shared" si="9"/>
        <v>92.91597419365965</v>
      </c>
      <c r="F25" s="286">
        <f t="shared" si="10"/>
        <v>26.809229450702272</v>
      </c>
      <c r="G25" s="282"/>
    </row>
    <row r="26" spans="1:9" ht="45">
      <c r="A26" s="291" t="s">
        <v>22</v>
      </c>
      <c r="B26" s="286">
        <f>B178</f>
        <v>416.5</v>
      </c>
      <c r="C26" s="286">
        <f t="shared" ref="C26:D26" si="17">C178</f>
        <v>187.5</v>
      </c>
      <c r="D26" s="286">
        <f t="shared" si="17"/>
        <v>187.5</v>
      </c>
      <c r="E26" s="286">
        <f t="shared" si="9"/>
        <v>100</v>
      </c>
      <c r="F26" s="286">
        <f t="shared" si="10"/>
        <v>45.018007202881158</v>
      </c>
      <c r="G26" s="282"/>
    </row>
    <row r="27" spans="1:9" ht="30" customHeight="1">
      <c r="A27" s="285" t="s">
        <v>31</v>
      </c>
      <c r="B27" s="286">
        <f>B188</f>
        <v>5661.9</v>
      </c>
      <c r="C27" s="286">
        <f t="shared" ref="C27:D27" si="18">C188</f>
        <v>2317.3000000000002</v>
      </c>
      <c r="D27" s="286">
        <f t="shared" si="18"/>
        <v>2057.6999999999998</v>
      </c>
      <c r="E27" s="286">
        <f t="shared" si="9"/>
        <v>88.797307210978289</v>
      </c>
      <c r="F27" s="286">
        <f t="shared" si="10"/>
        <v>36.342923753510306</v>
      </c>
      <c r="G27" s="282"/>
    </row>
    <row r="28" spans="1:9" ht="45.75" customHeight="1">
      <c r="A28" s="285" t="s">
        <v>19</v>
      </c>
      <c r="B28" s="286">
        <f>B197</f>
        <v>70078.600000000006</v>
      </c>
      <c r="C28" s="286">
        <f t="shared" ref="C28:D28" si="19">C197</f>
        <v>33048.1</v>
      </c>
      <c r="D28" s="286">
        <f t="shared" si="19"/>
        <v>33048.1</v>
      </c>
      <c r="E28" s="286">
        <f t="shared" si="9"/>
        <v>100</v>
      </c>
      <c r="F28" s="286">
        <f t="shared" si="10"/>
        <v>47.158619036339189</v>
      </c>
      <c r="G28" s="282"/>
    </row>
    <row r="29" spans="1:9" ht="75">
      <c r="A29" s="262" t="s">
        <v>27</v>
      </c>
      <c r="B29" s="261" t="s">
        <v>99</v>
      </c>
      <c r="C29" s="262" t="s">
        <v>156</v>
      </c>
      <c r="D29" s="261" t="s">
        <v>157</v>
      </c>
      <c r="E29" s="262" t="s">
        <v>100</v>
      </c>
      <c r="F29" s="262" t="s">
        <v>101</v>
      </c>
      <c r="G29" s="282"/>
    </row>
    <row r="30" spans="1:9" ht="16.5" customHeight="1">
      <c r="A30" s="285" t="s">
        <v>32</v>
      </c>
      <c r="B30" s="286">
        <f>B212</f>
        <v>29720.600000000002</v>
      </c>
      <c r="C30" s="286">
        <f t="shared" ref="C30:D30" si="20">C212</f>
        <v>13188.8</v>
      </c>
      <c r="D30" s="286">
        <f t="shared" si="20"/>
        <v>13049.3</v>
      </c>
      <c r="E30" s="286">
        <f t="shared" si="9"/>
        <v>98.942284362489389</v>
      </c>
      <c r="F30" s="286">
        <f t="shared" si="10"/>
        <v>43.90658331258453</v>
      </c>
      <c r="G30" s="282"/>
    </row>
    <row r="31" spans="1:9" ht="30" customHeight="1">
      <c r="A31" s="285" t="s">
        <v>20</v>
      </c>
      <c r="B31" s="286">
        <f>B222</f>
        <v>71191.299999999988</v>
      </c>
      <c r="C31" s="286">
        <f t="shared" ref="C31:D31" si="21">C222</f>
        <v>1522.1</v>
      </c>
      <c r="D31" s="286">
        <f t="shared" si="21"/>
        <v>1442.9</v>
      </c>
      <c r="E31" s="286">
        <f t="shared" si="9"/>
        <v>94.796662505748657</v>
      </c>
      <c r="F31" s="286">
        <f t="shared" si="10"/>
        <v>2.0267925996575431</v>
      </c>
      <c r="G31" s="282"/>
    </row>
    <row r="32" spans="1:9" s="15" customFormat="1" ht="29.25" customHeight="1">
      <c r="A32" s="285" t="s">
        <v>33</v>
      </c>
      <c r="B32" s="286">
        <f>B234</f>
        <v>82073</v>
      </c>
      <c r="C32" s="286">
        <f t="shared" ref="C32:D32" si="22">C234</f>
        <v>30947.9</v>
      </c>
      <c r="D32" s="286">
        <f t="shared" si="22"/>
        <v>30762.400000000001</v>
      </c>
      <c r="E32" s="286">
        <f t="shared" si="9"/>
        <v>99.400605533816517</v>
      </c>
      <c r="F32" s="286">
        <f t="shared" si="10"/>
        <v>37.481754048225362</v>
      </c>
      <c r="G32" s="292"/>
      <c r="H32" s="21"/>
      <c r="I32" s="21"/>
    </row>
    <row r="33" spans="1:9" ht="29.25" customHeight="1">
      <c r="A33" s="285" t="s">
        <v>21</v>
      </c>
      <c r="B33" s="286">
        <f>B243</f>
        <v>42480.5</v>
      </c>
      <c r="C33" s="286">
        <f t="shared" ref="C33:D33" si="23">C243</f>
        <v>21087.1</v>
      </c>
      <c r="D33" s="286">
        <f t="shared" si="23"/>
        <v>21082.3</v>
      </c>
      <c r="E33" s="286">
        <f t="shared" si="9"/>
        <v>99.977237268282508</v>
      </c>
      <c r="F33" s="286">
        <f t="shared" si="10"/>
        <v>49.628182342486546</v>
      </c>
      <c r="G33" s="282"/>
    </row>
    <row r="34" spans="1:9" ht="30">
      <c r="A34" s="285" t="s">
        <v>75</v>
      </c>
      <c r="B34" s="286">
        <f>B253</f>
        <v>631694.6</v>
      </c>
      <c r="C34" s="286">
        <f t="shared" ref="C34:D34" si="24">C253</f>
        <v>301999.5</v>
      </c>
      <c r="D34" s="286">
        <f t="shared" si="24"/>
        <v>291056.60000000003</v>
      </c>
      <c r="E34" s="286">
        <f t="shared" si="9"/>
        <v>96.376517179664205</v>
      </c>
      <c r="F34" s="286">
        <f t="shared" si="10"/>
        <v>46.075524470210773</v>
      </c>
      <c r="G34" s="282"/>
    </row>
    <row r="35" spans="1:9" s="15" customFormat="1" ht="31.5" customHeight="1">
      <c r="A35" s="291" t="s">
        <v>34</v>
      </c>
      <c r="B35" s="286">
        <f>B265</f>
        <v>700383.1</v>
      </c>
      <c r="C35" s="286">
        <f t="shared" ref="C35:D35" si="25">C265</f>
        <v>234528.9</v>
      </c>
      <c r="D35" s="286">
        <f t="shared" si="25"/>
        <v>228511</v>
      </c>
      <c r="E35" s="286">
        <f t="shared" si="9"/>
        <v>97.434047573667897</v>
      </c>
      <c r="F35" s="286">
        <f t="shared" si="10"/>
        <v>32.626572514385344</v>
      </c>
      <c r="G35" s="292"/>
      <c r="H35" s="21"/>
      <c r="I35" s="21"/>
    </row>
    <row r="36" spans="1:9" s="30" customFormat="1" ht="18.75" customHeight="1">
      <c r="A36" s="293" t="s">
        <v>4</v>
      </c>
      <c r="B36" s="265">
        <f>SUM(B18:B35)</f>
        <v>5731562.9999999991</v>
      </c>
      <c r="C36" s="265">
        <f>SUM(C18:C35)</f>
        <v>2860483.3</v>
      </c>
      <c r="D36" s="294">
        <f>SUM(D18:D35)</f>
        <v>2726857.8999999994</v>
      </c>
      <c r="E36" s="295">
        <f t="shared" si="9"/>
        <v>95.328572622675324</v>
      </c>
      <c r="F36" s="295">
        <f t="shared" si="10"/>
        <v>47.576165524133643</v>
      </c>
      <c r="G36" s="296"/>
      <c r="H36" s="20"/>
      <c r="I36" s="20"/>
    </row>
    <row r="37" spans="1:9" s="6" customFormat="1" ht="13.5" customHeight="1">
      <c r="A37" s="297"/>
      <c r="B37" s="298"/>
      <c r="C37" s="298"/>
      <c r="D37" s="299"/>
      <c r="E37" s="299"/>
      <c r="F37" s="299"/>
      <c r="G37" s="300"/>
      <c r="H37" s="7"/>
      <c r="I37" s="7"/>
    </row>
    <row r="38" spans="1:9" s="6" customFormat="1" ht="18.75" customHeight="1">
      <c r="A38" s="301"/>
      <c r="B38" s="301"/>
      <c r="C38" s="301"/>
      <c r="D38" s="301"/>
      <c r="E38" s="301"/>
      <c r="F38" s="302"/>
      <c r="G38" s="303" t="s">
        <v>7</v>
      </c>
      <c r="H38" s="7"/>
      <c r="I38" s="7"/>
    </row>
    <row r="39" spans="1:9" s="6" customFormat="1" ht="48" customHeight="1">
      <c r="A39" s="323" t="s">
        <v>159</v>
      </c>
      <c r="B39" s="323"/>
      <c r="C39" s="323"/>
      <c r="D39" s="323"/>
      <c r="E39" s="323"/>
      <c r="F39" s="323"/>
      <c r="G39" s="323"/>
      <c r="H39" s="7"/>
      <c r="I39" s="7"/>
    </row>
    <row r="40" spans="1:9" s="6" customFormat="1" ht="14.25" customHeight="1">
      <c r="A40" s="203"/>
      <c r="B40" s="203"/>
      <c r="C40" s="203"/>
      <c r="D40" s="203"/>
      <c r="E40" s="203"/>
      <c r="F40" s="124"/>
      <c r="G40" s="121" t="s">
        <v>24</v>
      </c>
      <c r="H40" s="7"/>
      <c r="I40" s="7"/>
    </row>
    <row r="41" spans="1:9" s="17" customFormat="1" ht="75">
      <c r="A41" s="50" t="s">
        <v>28</v>
      </c>
      <c r="B41" s="98" t="s">
        <v>99</v>
      </c>
      <c r="C41" s="50" t="s">
        <v>156</v>
      </c>
      <c r="D41" s="98" t="s">
        <v>157</v>
      </c>
      <c r="E41" s="50" t="s">
        <v>100</v>
      </c>
      <c r="F41" s="50" t="s">
        <v>101</v>
      </c>
      <c r="G41" s="50" t="s">
        <v>105</v>
      </c>
      <c r="H41" s="24"/>
      <c r="I41" s="24"/>
    </row>
    <row r="42" spans="1:9" s="16" customFormat="1" ht="59.25" customHeight="1">
      <c r="A42" s="108" t="s">
        <v>83</v>
      </c>
      <c r="B42" s="244">
        <f>B43+B51</f>
        <v>585527.69999999995</v>
      </c>
      <c r="C42" s="244">
        <f t="shared" ref="C42:D42" si="26">C43+C51</f>
        <v>467169</v>
      </c>
      <c r="D42" s="244">
        <f t="shared" si="26"/>
        <v>461141.10000000003</v>
      </c>
      <c r="E42" s="233">
        <f t="shared" ref="E42" si="27">D42/C42*100</f>
        <v>98.709696062880894</v>
      </c>
      <c r="F42" s="234">
        <f t="shared" ref="F42" si="28">D42/B42*100</f>
        <v>78.756496063294719</v>
      </c>
      <c r="G42" s="245"/>
      <c r="H42" s="44"/>
      <c r="I42" s="44"/>
    </row>
    <row r="43" spans="1:9" s="12" customFormat="1" ht="18" customHeight="1">
      <c r="A43" s="228" t="s">
        <v>152</v>
      </c>
      <c r="B43" s="229">
        <f>B44</f>
        <v>69878.599999999991</v>
      </c>
      <c r="C43" s="229">
        <f t="shared" ref="C43:D43" si="29">C44</f>
        <v>44142.200000000004</v>
      </c>
      <c r="D43" s="229">
        <f t="shared" si="29"/>
        <v>43324.2</v>
      </c>
      <c r="E43" s="229">
        <f t="shared" ref="E43:E46" si="30">D43/C43*100</f>
        <v>98.146897979711014</v>
      </c>
      <c r="F43" s="230">
        <f t="shared" ref="F43:F46" si="31">D43/B43*100</f>
        <v>61.999238679653004</v>
      </c>
      <c r="G43" s="231"/>
      <c r="H43" s="11"/>
      <c r="I43" s="11"/>
    </row>
    <row r="44" spans="1:9" s="12" customFormat="1" ht="18" customHeight="1">
      <c r="A44" s="232" t="s">
        <v>95</v>
      </c>
      <c r="B44" s="233">
        <f>B45+B46</f>
        <v>69878.599999999991</v>
      </c>
      <c r="C44" s="233">
        <f t="shared" ref="C44:D44" si="32">C45+C46</f>
        <v>44142.200000000004</v>
      </c>
      <c r="D44" s="233">
        <f t="shared" si="32"/>
        <v>43324.2</v>
      </c>
      <c r="E44" s="233">
        <f t="shared" si="30"/>
        <v>98.146897979711014</v>
      </c>
      <c r="F44" s="234">
        <f t="shared" si="31"/>
        <v>61.999238679653004</v>
      </c>
      <c r="G44" s="231"/>
      <c r="H44" s="11"/>
      <c r="I44" s="11"/>
    </row>
    <row r="45" spans="1:9" s="12" customFormat="1" ht="18" customHeight="1">
      <c r="A45" s="49" t="s">
        <v>1</v>
      </c>
      <c r="B45" s="174">
        <v>1834.9</v>
      </c>
      <c r="C45" s="174">
        <v>1074.3</v>
      </c>
      <c r="D45" s="174">
        <v>1012.9</v>
      </c>
      <c r="E45" s="174">
        <f t="shared" si="30"/>
        <v>94.284650470073544</v>
      </c>
      <c r="F45" s="235">
        <f t="shared" si="31"/>
        <v>55.201918360673609</v>
      </c>
      <c r="G45" s="231"/>
      <c r="H45" s="11"/>
      <c r="I45" s="11"/>
    </row>
    <row r="46" spans="1:9" s="12" customFormat="1" ht="18" customHeight="1">
      <c r="A46" s="49" t="s">
        <v>2</v>
      </c>
      <c r="B46" s="174">
        <f>65933.2+937.4+1173.1</f>
        <v>68043.7</v>
      </c>
      <c r="C46" s="174">
        <f>41858.5+510.6+698.8</f>
        <v>43067.9</v>
      </c>
      <c r="D46" s="174">
        <f>41171.7+492+647.6</f>
        <v>42311.299999999996</v>
      </c>
      <c r="E46" s="174">
        <f t="shared" si="30"/>
        <v>98.243239164203487</v>
      </c>
      <c r="F46" s="235">
        <f t="shared" si="31"/>
        <v>62.182538574474933</v>
      </c>
      <c r="G46" s="231"/>
      <c r="H46" s="11"/>
      <c r="I46" s="11"/>
    </row>
    <row r="47" spans="1:9" s="10" customFormat="1" ht="51.75" customHeight="1">
      <c r="A47" s="236" t="s">
        <v>107</v>
      </c>
      <c r="B47" s="174">
        <f>1173.1+1834.9</f>
        <v>3008</v>
      </c>
      <c r="C47" s="174">
        <v>1773</v>
      </c>
      <c r="D47" s="174">
        <v>1660.5</v>
      </c>
      <c r="E47" s="174">
        <f>D47/C47*100</f>
        <v>93.654822335025372</v>
      </c>
      <c r="F47" s="235">
        <f>D47/B47*100</f>
        <v>55.202792553191493</v>
      </c>
      <c r="G47" s="329" t="s">
        <v>108</v>
      </c>
      <c r="H47" s="9"/>
      <c r="I47" s="9"/>
    </row>
    <row r="48" spans="1:9" s="10" customFormat="1" ht="90.75" customHeight="1">
      <c r="A48" s="237" t="s">
        <v>94</v>
      </c>
      <c r="B48" s="174">
        <v>65933.2</v>
      </c>
      <c r="C48" s="174">
        <v>41858.5</v>
      </c>
      <c r="D48" s="174">
        <v>41171.699999999997</v>
      </c>
      <c r="E48" s="174">
        <f t="shared" ref="E48:E50" si="33">D48/C48*100</f>
        <v>98.359234086266824</v>
      </c>
      <c r="F48" s="235">
        <f t="shared" ref="F48:F50" si="34">D48/B48*100</f>
        <v>62.444565105288383</v>
      </c>
      <c r="G48" s="329"/>
      <c r="H48" s="9"/>
      <c r="I48" s="9"/>
    </row>
    <row r="49" spans="1:9" s="10" customFormat="1" ht="75">
      <c r="A49" s="50" t="s">
        <v>28</v>
      </c>
      <c r="B49" s="98" t="s">
        <v>99</v>
      </c>
      <c r="C49" s="50" t="s">
        <v>156</v>
      </c>
      <c r="D49" s="98" t="s">
        <v>157</v>
      </c>
      <c r="E49" s="50" t="s">
        <v>100</v>
      </c>
      <c r="F49" s="50" t="s">
        <v>101</v>
      </c>
      <c r="G49" s="50" t="s">
        <v>105</v>
      </c>
      <c r="H49" s="9"/>
      <c r="I49" s="9"/>
    </row>
    <row r="50" spans="1:9" s="10" customFormat="1" ht="59.25" customHeight="1">
      <c r="A50" s="236" t="s">
        <v>93</v>
      </c>
      <c r="B50" s="170">
        <v>937.4</v>
      </c>
      <c r="C50" s="170">
        <v>510.7</v>
      </c>
      <c r="D50" s="170">
        <v>492</v>
      </c>
      <c r="E50" s="170">
        <f t="shared" si="33"/>
        <v>96.338359114940275</v>
      </c>
      <c r="F50" s="170">
        <f t="shared" si="34"/>
        <v>52.485598463836148</v>
      </c>
      <c r="G50" s="171"/>
      <c r="H50" s="9"/>
      <c r="I50" s="9"/>
    </row>
    <row r="51" spans="1:9" s="12" customFormat="1" ht="18.75" customHeight="1">
      <c r="A51" s="238" t="s">
        <v>153</v>
      </c>
      <c r="B51" s="239">
        <f>B52+B56</f>
        <v>515649.1</v>
      </c>
      <c r="C51" s="239">
        <f t="shared" ref="C51:D51" si="35">C52+C56</f>
        <v>423026.8</v>
      </c>
      <c r="D51" s="239">
        <f t="shared" si="35"/>
        <v>417816.9</v>
      </c>
      <c r="E51" s="239">
        <f>D51/C51*100</f>
        <v>98.76842318264471</v>
      </c>
      <c r="F51" s="239">
        <f>D51/B51*100</f>
        <v>81.027369193507752</v>
      </c>
      <c r="G51" s="231"/>
      <c r="H51" s="11"/>
      <c r="I51" s="11"/>
    </row>
    <row r="52" spans="1:9" s="10" customFormat="1" ht="45">
      <c r="A52" s="236" t="s">
        <v>160</v>
      </c>
      <c r="B52" s="240">
        <f>B53+B54+B55</f>
        <v>463061.89999999997</v>
      </c>
      <c r="C52" s="240">
        <f t="shared" ref="C52:D52" si="36">C53+C54+C55</f>
        <v>423026.8</v>
      </c>
      <c r="D52" s="240">
        <f t="shared" si="36"/>
        <v>417816.9</v>
      </c>
      <c r="E52" s="240">
        <f>D52/C52*100</f>
        <v>98.76842318264471</v>
      </c>
      <c r="F52" s="240">
        <f>D52/B52*100</f>
        <v>90.229168065867654</v>
      </c>
      <c r="G52" s="213"/>
      <c r="H52" s="9"/>
      <c r="I52" s="9"/>
    </row>
    <row r="53" spans="1:9" s="10" customFormat="1">
      <c r="A53" s="236" t="s">
        <v>0</v>
      </c>
      <c r="B53" s="170">
        <v>23153.1</v>
      </c>
      <c r="C53" s="170">
        <v>21819.5</v>
      </c>
      <c r="D53" s="170">
        <v>20890.8</v>
      </c>
      <c r="E53" s="170">
        <f t="shared" ref="E53:E55" si="37">D53/C53*100</f>
        <v>95.743715483856178</v>
      </c>
      <c r="F53" s="170">
        <f t="shared" ref="F53:F59" si="38">D53/B53*100</f>
        <v>90.228954222112804</v>
      </c>
      <c r="G53" s="213"/>
      <c r="H53" s="9"/>
      <c r="I53" s="9"/>
    </row>
    <row r="54" spans="1:9" s="10" customFormat="1">
      <c r="A54" s="49" t="s">
        <v>1</v>
      </c>
      <c r="B54" s="170">
        <v>374798.1</v>
      </c>
      <c r="C54" s="170">
        <v>339953.1</v>
      </c>
      <c r="D54" s="170">
        <v>335671.9</v>
      </c>
      <c r="E54" s="170">
        <f t="shared" si="37"/>
        <v>98.740649813165419</v>
      </c>
      <c r="F54" s="170">
        <f t="shared" si="38"/>
        <v>89.560726161632104</v>
      </c>
      <c r="G54" s="213"/>
      <c r="H54" s="9"/>
      <c r="I54" s="9"/>
    </row>
    <row r="55" spans="1:9" s="10" customFormat="1" ht="21" customHeight="1">
      <c r="A55" s="236" t="s">
        <v>106</v>
      </c>
      <c r="B55" s="170">
        <v>65110.7</v>
      </c>
      <c r="C55" s="94">
        <v>61254.2</v>
      </c>
      <c r="D55" s="94">
        <v>61254.2</v>
      </c>
      <c r="E55" s="170">
        <f t="shared" si="37"/>
        <v>100</v>
      </c>
      <c r="F55" s="87">
        <f t="shared" si="38"/>
        <v>94.07701038385396</v>
      </c>
      <c r="G55" s="213"/>
      <c r="H55" s="9"/>
      <c r="I55" s="9"/>
    </row>
    <row r="56" spans="1:9" s="17" customFormat="1" ht="48" customHeight="1">
      <c r="A56" s="236" t="s">
        <v>161</v>
      </c>
      <c r="B56" s="240">
        <f>B57+B58+B59</f>
        <v>52587.199999999997</v>
      </c>
      <c r="C56" s="241">
        <f t="shared" ref="C56:D56" si="39">C57+C58+C59</f>
        <v>0</v>
      </c>
      <c r="D56" s="241">
        <f t="shared" si="39"/>
        <v>0</v>
      </c>
      <c r="E56" s="241">
        <v>0</v>
      </c>
      <c r="F56" s="241">
        <f t="shared" si="38"/>
        <v>0</v>
      </c>
      <c r="G56" s="213"/>
      <c r="H56" s="9"/>
      <c r="I56" s="9"/>
    </row>
    <row r="57" spans="1:9" s="17" customFormat="1" ht="16.5" customHeight="1">
      <c r="A57" s="236" t="s">
        <v>0</v>
      </c>
      <c r="B57" s="170">
        <f>2258.9+2999.8</f>
        <v>5258.7000000000007</v>
      </c>
      <c r="C57" s="87">
        <v>0</v>
      </c>
      <c r="D57" s="149">
        <v>0</v>
      </c>
      <c r="E57" s="87">
        <v>0</v>
      </c>
      <c r="F57" s="87">
        <f t="shared" si="38"/>
        <v>0</v>
      </c>
      <c r="G57" s="213"/>
      <c r="H57" s="9"/>
      <c r="I57" s="9"/>
    </row>
    <row r="58" spans="1:9" s="17" customFormat="1" ht="16.5" customHeight="1">
      <c r="A58" s="49" t="s">
        <v>1</v>
      </c>
      <c r="B58" s="170">
        <f>10032.6+30881.6</f>
        <v>40914.199999999997</v>
      </c>
      <c r="C58" s="87">
        <v>0</v>
      </c>
      <c r="D58" s="149">
        <v>0</v>
      </c>
      <c r="E58" s="87">
        <v>0</v>
      </c>
      <c r="F58" s="87">
        <f t="shared" si="38"/>
        <v>0</v>
      </c>
      <c r="G58" s="213"/>
      <c r="H58" s="9"/>
      <c r="I58" s="9"/>
    </row>
    <row r="59" spans="1:9" s="10" customFormat="1" ht="16.5" customHeight="1">
      <c r="A59" s="242" t="s">
        <v>2</v>
      </c>
      <c r="B59" s="243">
        <v>6414.3</v>
      </c>
      <c r="C59" s="168">
        <v>0</v>
      </c>
      <c r="D59" s="168">
        <v>0</v>
      </c>
      <c r="E59" s="87">
        <v>0</v>
      </c>
      <c r="F59" s="87">
        <f t="shared" si="38"/>
        <v>0</v>
      </c>
      <c r="G59" s="213"/>
      <c r="H59" s="9"/>
      <c r="I59" s="9"/>
    </row>
    <row r="60" spans="1:9" s="10" customFormat="1" ht="5.25" customHeight="1">
      <c r="A60" s="60"/>
      <c r="B60" s="61"/>
      <c r="C60" s="61"/>
      <c r="D60" s="61"/>
      <c r="E60" s="62"/>
      <c r="F60" s="63"/>
      <c r="G60" s="64"/>
      <c r="H60" s="9"/>
      <c r="I60" s="9"/>
    </row>
    <row r="61" spans="1:9" s="10" customFormat="1" ht="15.75">
      <c r="A61" s="246"/>
      <c r="B61" s="247"/>
      <c r="C61" s="247"/>
      <c r="D61" s="247"/>
      <c r="E61" s="248"/>
      <c r="F61" s="249"/>
      <c r="G61" s="206" t="s">
        <v>109</v>
      </c>
      <c r="H61" s="9"/>
      <c r="I61" s="9"/>
    </row>
    <row r="62" spans="1:9" s="10" customFormat="1" ht="39" customHeight="1">
      <c r="A62" s="325" t="s">
        <v>162</v>
      </c>
      <c r="B62" s="325"/>
      <c r="C62" s="325"/>
      <c r="D62" s="325"/>
      <c r="E62" s="325"/>
      <c r="F62" s="325"/>
      <c r="G62" s="325"/>
      <c r="H62" s="9"/>
      <c r="I62" s="9"/>
    </row>
    <row r="63" spans="1:9" s="10" customFormat="1" ht="15.75">
      <c r="A63" s="250"/>
      <c r="B63" s="250"/>
      <c r="C63" s="250"/>
      <c r="D63" s="250"/>
      <c r="E63" s="250"/>
      <c r="F63" s="250"/>
      <c r="G63" s="121" t="s">
        <v>24</v>
      </c>
      <c r="H63" s="9"/>
      <c r="I63" s="9"/>
    </row>
    <row r="64" spans="1:9" s="10" customFormat="1" ht="75">
      <c r="A64" s="50" t="s">
        <v>28</v>
      </c>
      <c r="B64" s="98" t="s">
        <v>99</v>
      </c>
      <c r="C64" s="50" t="s">
        <v>156</v>
      </c>
      <c r="D64" s="98" t="s">
        <v>157</v>
      </c>
      <c r="E64" s="50" t="s">
        <v>100</v>
      </c>
      <c r="F64" s="50" t="s">
        <v>101</v>
      </c>
      <c r="G64" s="50" t="s">
        <v>105</v>
      </c>
      <c r="H64" s="9"/>
      <c r="I64" s="9"/>
    </row>
    <row r="65" spans="1:9" s="10" customFormat="1" ht="57.75" customHeight="1">
      <c r="A65" s="236" t="s">
        <v>163</v>
      </c>
      <c r="B65" s="240">
        <f>B66+B67+B68</f>
        <v>1207.7</v>
      </c>
      <c r="C65" s="240">
        <f t="shared" ref="C65:D65" si="40">C66+C67+C68</f>
        <v>1009.7</v>
      </c>
      <c r="D65" s="240">
        <f t="shared" si="40"/>
        <v>347.7</v>
      </c>
      <c r="E65" s="240">
        <f>D65/C65*100</f>
        <v>34.435971080518961</v>
      </c>
      <c r="F65" s="240">
        <f>D65/B65*100</f>
        <v>28.790262482404565</v>
      </c>
      <c r="G65" s="330" t="s">
        <v>175</v>
      </c>
      <c r="H65" s="9"/>
      <c r="I65" s="9"/>
    </row>
    <row r="66" spans="1:9" s="10" customFormat="1" ht="30" customHeight="1">
      <c r="A66" s="236" t="s">
        <v>0</v>
      </c>
      <c r="B66" s="170">
        <f>24.8+156.4</f>
        <v>181.20000000000002</v>
      </c>
      <c r="C66" s="170">
        <f>24.8+126.7</f>
        <v>151.5</v>
      </c>
      <c r="D66" s="170">
        <v>110.2</v>
      </c>
      <c r="E66" s="170">
        <f>D66/C66*100</f>
        <v>72.739273927392745</v>
      </c>
      <c r="F66" s="170">
        <f>D66/B66*100</f>
        <v>60.816777041942608</v>
      </c>
      <c r="G66" s="331"/>
      <c r="H66" s="9"/>
      <c r="I66" s="9"/>
    </row>
    <row r="67" spans="1:9" s="10" customFormat="1" ht="30.75" customHeight="1">
      <c r="A67" s="49" t="s">
        <v>1</v>
      </c>
      <c r="B67" s="170">
        <f>886+85.7</f>
        <v>971.7</v>
      </c>
      <c r="C67" s="170">
        <f>717.7+85.7</f>
        <v>803.40000000000009</v>
      </c>
      <c r="D67" s="170">
        <v>237.5</v>
      </c>
      <c r="E67" s="170">
        <f>D67/C67*100</f>
        <v>29.561862086133928</v>
      </c>
      <c r="F67" s="170">
        <f t="shared" ref="F67:F68" si="41">D67/B67*100</f>
        <v>24.441700113203662</v>
      </c>
      <c r="G67" s="331"/>
      <c r="H67" s="9"/>
      <c r="I67" s="9"/>
    </row>
    <row r="68" spans="1:9" s="10" customFormat="1" ht="30.75" customHeight="1">
      <c r="A68" s="242" t="s">
        <v>2</v>
      </c>
      <c r="B68" s="170">
        <v>54.8</v>
      </c>
      <c r="C68" s="87">
        <v>54.8</v>
      </c>
      <c r="D68" s="87">
        <v>0</v>
      </c>
      <c r="E68" s="87">
        <v>0</v>
      </c>
      <c r="F68" s="87">
        <f t="shared" si="41"/>
        <v>0</v>
      </c>
      <c r="G68" s="331"/>
      <c r="H68" s="9"/>
      <c r="I68" s="9"/>
    </row>
    <row r="69" spans="1:9" s="10" customFormat="1" ht="76.5" customHeight="1">
      <c r="A69" s="251" t="s">
        <v>164</v>
      </c>
      <c r="B69" s="240">
        <f>SUM(B70:B73)</f>
        <v>32574.500000000004</v>
      </c>
      <c r="C69" s="240">
        <f t="shared" ref="C69:D69" si="42">SUM(C70:C73)</f>
        <v>28168.7</v>
      </c>
      <c r="D69" s="240">
        <f t="shared" si="42"/>
        <v>26854.799999999999</v>
      </c>
      <c r="E69" s="240">
        <f>D69/C69*100</f>
        <v>95.33560299197336</v>
      </c>
      <c r="F69" s="240">
        <f>D69/B69*100</f>
        <v>82.441173310411514</v>
      </c>
      <c r="G69" s="213"/>
      <c r="H69" s="9"/>
      <c r="I69" s="9"/>
    </row>
    <row r="70" spans="1:9" s="10" customFormat="1" ht="16.5" customHeight="1">
      <c r="A70" s="236" t="s">
        <v>0</v>
      </c>
      <c r="B70" s="170">
        <v>1628.7</v>
      </c>
      <c r="C70" s="170">
        <v>1408.4</v>
      </c>
      <c r="D70" s="170">
        <v>1342.7</v>
      </c>
      <c r="E70" s="170">
        <f>D70/C70*100</f>
        <v>95.335132064754319</v>
      </c>
      <c r="F70" s="170">
        <f t="shared" ref="F70" si="43">D70/B70*100</f>
        <v>82.439982808374779</v>
      </c>
      <c r="G70" s="213"/>
      <c r="H70" s="9"/>
      <c r="I70" s="9"/>
    </row>
    <row r="71" spans="1:9" s="10" customFormat="1" ht="16.5" customHeight="1">
      <c r="A71" s="49" t="s">
        <v>1</v>
      </c>
      <c r="B71" s="170">
        <v>29847.4</v>
      </c>
      <c r="C71" s="170">
        <v>25810.5</v>
      </c>
      <c r="D71" s="170">
        <v>24606.6</v>
      </c>
      <c r="E71" s="170">
        <f t="shared" ref="E71:E73" si="44">D71/C71*100</f>
        <v>95.335619224734117</v>
      </c>
      <c r="F71" s="170">
        <f>D71/B71*100</f>
        <v>82.441351675522824</v>
      </c>
      <c r="G71" s="213"/>
      <c r="H71" s="9"/>
      <c r="I71" s="9"/>
    </row>
    <row r="72" spans="1:9" s="10" customFormat="1" ht="79.5" customHeight="1">
      <c r="A72" s="50" t="s">
        <v>28</v>
      </c>
      <c r="B72" s="98" t="s">
        <v>99</v>
      </c>
      <c r="C72" s="50" t="s">
        <v>156</v>
      </c>
      <c r="D72" s="98" t="s">
        <v>157</v>
      </c>
      <c r="E72" s="50" t="s">
        <v>100</v>
      </c>
      <c r="F72" s="50" t="s">
        <v>101</v>
      </c>
      <c r="G72" s="50" t="s">
        <v>105</v>
      </c>
      <c r="H72" s="9"/>
      <c r="I72" s="9"/>
    </row>
    <row r="73" spans="1:9" s="10" customFormat="1" ht="16.5" customHeight="1">
      <c r="A73" s="242" t="s">
        <v>2</v>
      </c>
      <c r="B73" s="170">
        <v>1098.4000000000001</v>
      </c>
      <c r="C73" s="170">
        <v>949.8</v>
      </c>
      <c r="D73" s="170">
        <v>905.5</v>
      </c>
      <c r="E73" s="170">
        <f t="shared" si="44"/>
        <v>95.335860181090766</v>
      </c>
      <c r="F73" s="170">
        <f>D73/B73*100</f>
        <v>82.438091769847048</v>
      </c>
      <c r="G73" s="213"/>
      <c r="H73" s="9"/>
      <c r="I73" s="9"/>
    </row>
    <row r="74" spans="1:9" s="10" customFormat="1" ht="59.25" customHeight="1">
      <c r="A74" s="236" t="s">
        <v>165</v>
      </c>
      <c r="B74" s="252">
        <f>B75+B76</f>
        <v>6946.8</v>
      </c>
      <c r="C74" s="253">
        <f t="shared" ref="C74:D74" si="45">C75+C76</f>
        <v>0</v>
      </c>
      <c r="D74" s="253">
        <f t="shared" si="45"/>
        <v>0</v>
      </c>
      <c r="E74" s="253">
        <v>0</v>
      </c>
      <c r="F74" s="253">
        <v>0</v>
      </c>
      <c r="G74" s="213"/>
      <c r="H74" s="9"/>
      <c r="I74" s="9"/>
    </row>
    <row r="75" spans="1:9" s="10" customFormat="1" ht="17.25" customHeight="1">
      <c r="A75" s="236" t="s">
        <v>0</v>
      </c>
      <c r="B75" s="100">
        <v>6946.8</v>
      </c>
      <c r="C75" s="149">
        <v>0</v>
      </c>
      <c r="D75" s="149">
        <v>0</v>
      </c>
      <c r="E75" s="149">
        <v>0</v>
      </c>
      <c r="F75" s="149">
        <v>0</v>
      </c>
      <c r="G75" s="213"/>
      <c r="H75" s="9"/>
      <c r="I75" s="9"/>
    </row>
    <row r="76" spans="1:9" s="10" customFormat="1" ht="17.25" customHeight="1">
      <c r="A76" s="49" t="s">
        <v>1</v>
      </c>
      <c r="B76" s="149">
        <v>0</v>
      </c>
      <c r="C76" s="149">
        <v>0</v>
      </c>
      <c r="D76" s="149">
        <v>0</v>
      </c>
      <c r="E76" s="149">
        <v>0</v>
      </c>
      <c r="F76" s="149">
        <v>0</v>
      </c>
      <c r="G76" s="213">
        <v>0</v>
      </c>
      <c r="H76" s="9"/>
      <c r="I76" s="9"/>
    </row>
    <row r="77" spans="1:9" s="10" customFormat="1">
      <c r="A77" s="60"/>
      <c r="B77" s="65"/>
      <c r="C77" s="65"/>
      <c r="D77" s="65"/>
      <c r="E77" s="65"/>
      <c r="F77" s="66"/>
      <c r="G77" s="64"/>
      <c r="H77" s="9"/>
      <c r="I77" s="9"/>
    </row>
    <row r="78" spans="1:9" s="13" customFormat="1" ht="27.75" customHeight="1">
      <c r="A78" s="317" t="s">
        <v>92</v>
      </c>
      <c r="B78" s="317"/>
      <c r="C78" s="317"/>
      <c r="D78" s="317"/>
      <c r="E78" s="317"/>
      <c r="F78" s="317"/>
      <c r="G78" s="317"/>
      <c r="H78" s="7"/>
      <c r="I78" s="7"/>
    </row>
    <row r="79" spans="1:9" s="13" customFormat="1" ht="32.25" customHeight="1">
      <c r="A79" s="319" t="s">
        <v>96</v>
      </c>
      <c r="B79" s="319"/>
      <c r="C79" s="319"/>
      <c r="D79" s="319"/>
      <c r="E79" s="319"/>
      <c r="F79" s="319"/>
      <c r="G79" s="319"/>
      <c r="H79" s="7"/>
      <c r="I79" s="7"/>
    </row>
    <row r="80" spans="1:9" s="13" customFormat="1" ht="15" customHeight="1">
      <c r="A80" s="204"/>
      <c r="B80" s="204"/>
      <c r="C80" s="204"/>
      <c r="D80" s="204"/>
      <c r="E80" s="204"/>
      <c r="F80" s="206"/>
      <c r="G80" s="121" t="s">
        <v>24</v>
      </c>
      <c r="H80" s="7"/>
      <c r="I80" s="7"/>
    </row>
    <row r="81" spans="1:9" s="32" customFormat="1" ht="78" customHeight="1">
      <c r="A81" s="50" t="s">
        <v>27</v>
      </c>
      <c r="B81" s="98" t="s">
        <v>99</v>
      </c>
      <c r="C81" s="50" t="s">
        <v>156</v>
      </c>
      <c r="D81" s="98" t="s">
        <v>157</v>
      </c>
      <c r="E81" s="50" t="s">
        <v>100</v>
      </c>
      <c r="F81" s="50" t="s">
        <v>101</v>
      </c>
      <c r="G81" s="50" t="s">
        <v>105</v>
      </c>
      <c r="H81" s="31"/>
      <c r="I81" s="31"/>
    </row>
    <row r="82" spans="1:9" s="18" customFormat="1" ht="21.75" customHeight="1">
      <c r="A82" s="207" t="s">
        <v>3</v>
      </c>
      <c r="B82" s="208">
        <f>B86+B87+B88+B89+B90+B92+B93</f>
        <v>2520244.9000000004</v>
      </c>
      <c r="C82" s="208">
        <f t="shared" ref="C82:D82" si="46">C86+C87+C88+C89+C90+C92+C93</f>
        <v>1307486.7999999998</v>
      </c>
      <c r="D82" s="208">
        <f t="shared" si="46"/>
        <v>1213490.8999999999</v>
      </c>
      <c r="E82" s="209">
        <f t="shared" ref="E82:E85" si="47">D82/C82*100</f>
        <v>92.810948454699513</v>
      </c>
      <c r="F82" s="209">
        <f t="shared" ref="F82:F85" si="48">D82/B82*100</f>
        <v>48.149721481432209</v>
      </c>
      <c r="G82" s="210"/>
      <c r="H82" s="7"/>
      <c r="I82" s="7"/>
    </row>
    <row r="83" spans="1:9" s="10" customFormat="1" ht="16.5" customHeight="1">
      <c r="A83" s="112" t="s">
        <v>0</v>
      </c>
      <c r="B83" s="211">
        <f>B82-B84-B85</f>
        <v>636857.90000000037</v>
      </c>
      <c r="C83" s="211">
        <f>C82-C84-C85</f>
        <v>289763.39999999979</v>
      </c>
      <c r="D83" s="211">
        <f>D82-D84-D85</f>
        <v>262021.79999999996</v>
      </c>
      <c r="E83" s="212">
        <f t="shared" si="47"/>
        <v>90.42612006899428</v>
      </c>
      <c r="F83" s="212">
        <f t="shared" si="48"/>
        <v>41.142898596374451</v>
      </c>
      <c r="G83" s="213"/>
      <c r="H83" s="9"/>
      <c r="I83" s="9"/>
    </row>
    <row r="84" spans="1:9" s="10" customFormat="1" ht="16.5" customHeight="1">
      <c r="A84" s="112" t="s">
        <v>1</v>
      </c>
      <c r="B84" s="211">
        <v>1801231.2</v>
      </c>
      <c r="C84" s="211">
        <v>969508.5</v>
      </c>
      <c r="D84" s="211">
        <v>905943.7</v>
      </c>
      <c r="E84" s="212">
        <f t="shared" si="47"/>
        <v>93.443605703302239</v>
      </c>
      <c r="F84" s="212">
        <f t="shared" si="48"/>
        <v>50.29580322614887</v>
      </c>
      <c r="G84" s="213"/>
      <c r="H84" s="9"/>
      <c r="I84" s="9"/>
    </row>
    <row r="85" spans="1:9" s="10" customFormat="1" ht="16.5" customHeight="1">
      <c r="A85" s="112" t="s">
        <v>2</v>
      </c>
      <c r="B85" s="211">
        <v>82155.8</v>
      </c>
      <c r="C85" s="211">
        <v>48214.9</v>
      </c>
      <c r="D85" s="211">
        <v>45525.4</v>
      </c>
      <c r="E85" s="212">
        <f t="shared" si="47"/>
        <v>94.421848847555424</v>
      </c>
      <c r="F85" s="212">
        <f t="shared" si="48"/>
        <v>55.41349484759445</v>
      </c>
      <c r="G85" s="213"/>
      <c r="H85" s="9"/>
      <c r="I85" s="9"/>
    </row>
    <row r="86" spans="1:9" s="10" customFormat="1" ht="30">
      <c r="A86" s="131" t="s">
        <v>110</v>
      </c>
      <c r="B86" s="100">
        <v>98448.6</v>
      </c>
      <c r="C86" s="100">
        <v>29991.1</v>
      </c>
      <c r="D86" s="100">
        <v>28926.6</v>
      </c>
      <c r="E86" s="100">
        <f>D86/C86*100</f>
        <v>96.450613682059</v>
      </c>
      <c r="F86" s="100">
        <f>D86/B86*100</f>
        <v>29.382439161146017</v>
      </c>
      <c r="G86" s="213"/>
      <c r="H86" s="9"/>
      <c r="I86" s="9"/>
    </row>
    <row r="87" spans="1:9" s="10" customFormat="1" ht="32.25" customHeight="1">
      <c r="A87" s="214" t="s">
        <v>111</v>
      </c>
      <c r="B87" s="100">
        <v>2187529.7999999998</v>
      </c>
      <c r="C87" s="100">
        <v>1147085.7</v>
      </c>
      <c r="D87" s="100">
        <v>1070756.5</v>
      </c>
      <c r="E87" s="100">
        <f t="shared" ref="E87:E93" si="49">D87/C87*100</f>
        <v>93.345815399843275</v>
      </c>
      <c r="F87" s="100">
        <f t="shared" ref="F87:F93" si="50">D87/B87*100</f>
        <v>48.948201757068638</v>
      </c>
      <c r="G87" s="213"/>
      <c r="H87" s="9"/>
      <c r="I87" s="9"/>
    </row>
    <row r="88" spans="1:9" s="10" customFormat="1" ht="81" customHeight="1">
      <c r="A88" s="214" t="s">
        <v>112</v>
      </c>
      <c r="B88" s="100">
        <v>83008.600000000006</v>
      </c>
      <c r="C88" s="100">
        <v>43772.2</v>
      </c>
      <c r="D88" s="100">
        <v>35786.800000000003</v>
      </c>
      <c r="E88" s="100">
        <f t="shared" si="49"/>
        <v>81.756914205820138</v>
      </c>
      <c r="F88" s="100">
        <f t="shared" si="50"/>
        <v>43.1121594629954</v>
      </c>
      <c r="G88" s="304" t="s">
        <v>169</v>
      </c>
      <c r="H88" s="9"/>
      <c r="I88" s="9"/>
    </row>
    <row r="89" spans="1:9" s="10" customFormat="1" ht="102.75" customHeight="1">
      <c r="A89" s="214" t="s">
        <v>113</v>
      </c>
      <c r="B89" s="100">
        <v>34322</v>
      </c>
      <c r="C89" s="100">
        <v>15115.9</v>
      </c>
      <c r="D89" s="100">
        <v>9507.4</v>
      </c>
      <c r="E89" s="100">
        <f t="shared" si="49"/>
        <v>62.896684947637915</v>
      </c>
      <c r="F89" s="100">
        <f t="shared" si="50"/>
        <v>27.700600198123652</v>
      </c>
      <c r="G89" s="304" t="s">
        <v>180</v>
      </c>
      <c r="H89" s="9"/>
      <c r="I89" s="9"/>
    </row>
    <row r="90" spans="1:9" s="10" customFormat="1" ht="48.75" customHeight="1">
      <c r="A90" s="214" t="s">
        <v>114</v>
      </c>
      <c r="B90" s="100">
        <v>307.7</v>
      </c>
      <c r="C90" s="100">
        <v>307.7</v>
      </c>
      <c r="D90" s="100">
        <v>125.4</v>
      </c>
      <c r="E90" s="100">
        <f t="shared" si="49"/>
        <v>40.75398115047124</v>
      </c>
      <c r="F90" s="100">
        <f t="shared" si="50"/>
        <v>40.75398115047124</v>
      </c>
      <c r="G90" s="215" t="s">
        <v>170</v>
      </c>
      <c r="H90" s="9"/>
      <c r="I90" s="9"/>
    </row>
    <row r="91" spans="1:9" s="10" customFormat="1" ht="75" customHeight="1">
      <c r="A91" s="50" t="s">
        <v>27</v>
      </c>
      <c r="B91" s="98" t="s">
        <v>99</v>
      </c>
      <c r="C91" s="50" t="s">
        <v>156</v>
      </c>
      <c r="D91" s="98" t="s">
        <v>157</v>
      </c>
      <c r="E91" s="50" t="s">
        <v>100</v>
      </c>
      <c r="F91" s="50" t="s">
        <v>101</v>
      </c>
      <c r="G91" s="50" t="s">
        <v>105</v>
      </c>
      <c r="H91" s="9"/>
      <c r="I91" s="9"/>
    </row>
    <row r="92" spans="1:9" s="10" customFormat="1" ht="134.25" customHeight="1">
      <c r="A92" s="214" t="s">
        <v>116</v>
      </c>
      <c r="B92" s="100">
        <v>46749.599999999999</v>
      </c>
      <c r="C92" s="100">
        <v>27072</v>
      </c>
      <c r="D92" s="100">
        <v>25064</v>
      </c>
      <c r="E92" s="100">
        <f t="shared" si="49"/>
        <v>92.582742316784874</v>
      </c>
      <c r="F92" s="100">
        <f t="shared" si="50"/>
        <v>53.613292947961057</v>
      </c>
      <c r="G92" s="304" t="s">
        <v>181</v>
      </c>
      <c r="H92" s="9"/>
      <c r="I92" s="9"/>
    </row>
    <row r="93" spans="1:9" s="15" customFormat="1" ht="75">
      <c r="A93" s="214" t="s">
        <v>115</v>
      </c>
      <c r="B93" s="100">
        <v>69878.600000000006</v>
      </c>
      <c r="C93" s="100">
        <v>44142.2</v>
      </c>
      <c r="D93" s="100">
        <v>43324.2</v>
      </c>
      <c r="E93" s="100">
        <f t="shared" si="49"/>
        <v>98.146897979711028</v>
      </c>
      <c r="F93" s="100">
        <f t="shared" si="50"/>
        <v>61.99923867965299</v>
      </c>
      <c r="G93" s="88" t="s">
        <v>182</v>
      </c>
      <c r="H93" s="21"/>
      <c r="I93" s="21"/>
    </row>
    <row r="94" spans="1:9" ht="21" customHeight="1">
      <c r="A94" s="67"/>
      <c r="B94" s="67"/>
      <c r="C94" s="67"/>
      <c r="D94" s="67"/>
      <c r="E94" s="67"/>
      <c r="F94" s="67"/>
      <c r="G94" s="68"/>
      <c r="H94" s="43"/>
      <c r="I94" s="43"/>
    </row>
    <row r="95" spans="1:9" s="4" customFormat="1" ht="22.5" customHeight="1">
      <c r="A95" s="317" t="s">
        <v>65</v>
      </c>
      <c r="B95" s="317"/>
      <c r="C95" s="317"/>
      <c r="D95" s="317"/>
      <c r="E95" s="317"/>
      <c r="F95" s="317"/>
      <c r="G95" s="317"/>
      <c r="H95" s="3"/>
      <c r="I95" s="3"/>
    </row>
    <row r="96" spans="1:9" s="5" customFormat="1" ht="17.25" customHeight="1">
      <c r="A96" s="319" t="s">
        <v>43</v>
      </c>
      <c r="B96" s="319"/>
      <c r="C96" s="319"/>
      <c r="D96" s="319"/>
      <c r="E96" s="319"/>
      <c r="F96" s="319"/>
      <c r="G96" s="319"/>
      <c r="H96" s="8"/>
      <c r="I96" s="8"/>
    </row>
    <row r="97" spans="1:9" s="13" customFormat="1" ht="15.75" customHeight="1">
      <c r="A97" s="204"/>
      <c r="B97" s="204"/>
      <c r="C97" s="204"/>
      <c r="D97" s="204"/>
      <c r="E97" s="204"/>
      <c r="F97" s="206"/>
      <c r="G97" s="121" t="s">
        <v>24</v>
      </c>
      <c r="H97" s="7"/>
      <c r="I97" s="7"/>
    </row>
    <row r="98" spans="1:9" s="32" customFormat="1" ht="77.25" customHeight="1">
      <c r="A98" s="50" t="s">
        <v>27</v>
      </c>
      <c r="B98" s="98" t="s">
        <v>99</v>
      </c>
      <c r="C98" s="50" t="s">
        <v>156</v>
      </c>
      <c r="D98" s="98" t="s">
        <v>157</v>
      </c>
      <c r="E98" s="50" t="s">
        <v>100</v>
      </c>
      <c r="F98" s="50" t="s">
        <v>101</v>
      </c>
      <c r="G98" s="50" t="s">
        <v>105</v>
      </c>
      <c r="H98" s="31"/>
      <c r="I98" s="31"/>
    </row>
    <row r="99" spans="1:9" ht="19.5" customHeight="1">
      <c r="A99" s="216" t="s">
        <v>3</v>
      </c>
      <c r="B99" s="145">
        <f>B102</f>
        <v>302838.3</v>
      </c>
      <c r="C99" s="145">
        <f t="shared" ref="C99:D99" si="51">C102</f>
        <v>146662.29999999999</v>
      </c>
      <c r="D99" s="145">
        <f t="shared" si="51"/>
        <v>141852.5</v>
      </c>
      <c r="E99" s="217">
        <f t="shared" ref="E99:E102" si="52">D99/C99*100</f>
        <v>96.72049326923144</v>
      </c>
      <c r="F99" s="217">
        <f t="shared" ref="F99:F102" si="53">D99/B99*100</f>
        <v>46.841003928499134</v>
      </c>
      <c r="G99" s="102"/>
    </row>
    <row r="100" spans="1:9" ht="17.25" customHeight="1">
      <c r="A100" s="112" t="s">
        <v>0</v>
      </c>
      <c r="B100" s="147">
        <f>B99-B101</f>
        <v>284649.8</v>
      </c>
      <c r="C100" s="147">
        <f t="shared" ref="C100:D100" si="54">C99-C101</f>
        <v>136294.19999999998</v>
      </c>
      <c r="D100" s="147">
        <f t="shared" si="54"/>
        <v>136053.70000000001</v>
      </c>
      <c r="E100" s="218">
        <f t="shared" si="52"/>
        <v>99.823543481674221</v>
      </c>
      <c r="F100" s="218">
        <f t="shared" si="53"/>
        <v>47.796871805284958</v>
      </c>
      <c r="G100" s="102"/>
    </row>
    <row r="101" spans="1:9" s="18" customFormat="1" ht="17.25" customHeight="1">
      <c r="A101" s="112" t="s">
        <v>1</v>
      </c>
      <c r="B101" s="219">
        <v>18188.5</v>
      </c>
      <c r="C101" s="219">
        <v>10368.1</v>
      </c>
      <c r="D101" s="219">
        <v>5798.8</v>
      </c>
      <c r="E101" s="218">
        <v>8</v>
      </c>
      <c r="F101" s="218">
        <f t="shared" si="53"/>
        <v>31.881683481320618</v>
      </c>
      <c r="G101" s="220"/>
      <c r="H101" s="20"/>
      <c r="I101" s="20"/>
    </row>
    <row r="102" spans="1:9" s="18" customFormat="1" ht="30" customHeight="1">
      <c r="A102" s="221" t="s">
        <v>89</v>
      </c>
      <c r="B102" s="194">
        <f>B103</f>
        <v>302838.3</v>
      </c>
      <c r="C102" s="194">
        <f>C103</f>
        <v>146662.29999999999</v>
      </c>
      <c r="D102" s="194">
        <f>D103</f>
        <v>141852.5</v>
      </c>
      <c r="E102" s="194">
        <f t="shared" si="52"/>
        <v>96.72049326923144</v>
      </c>
      <c r="F102" s="194">
        <f t="shared" si="53"/>
        <v>46.841003928499134</v>
      </c>
      <c r="G102" s="220"/>
      <c r="H102" s="20"/>
      <c r="I102" s="20"/>
    </row>
    <row r="103" spans="1:9" ht="90">
      <c r="A103" s="193" t="s">
        <v>69</v>
      </c>
      <c r="B103" s="194">
        <v>302838.3</v>
      </c>
      <c r="C103" s="194">
        <v>146662.29999999999</v>
      </c>
      <c r="D103" s="194">
        <v>141852.5</v>
      </c>
      <c r="E103" s="194">
        <f>D103/C103*100</f>
        <v>96.72049326923144</v>
      </c>
      <c r="F103" s="194">
        <f>D103/B103*100</f>
        <v>46.841003928499134</v>
      </c>
      <c r="G103" s="144" t="s">
        <v>176</v>
      </c>
    </row>
    <row r="104" spans="1:9" ht="8.25" customHeight="1">
      <c r="A104" s="222"/>
      <c r="B104" s="180"/>
      <c r="C104" s="180"/>
      <c r="D104" s="180"/>
      <c r="E104" s="180"/>
      <c r="F104" s="180"/>
      <c r="G104" s="89"/>
    </row>
    <row r="105" spans="1:9" s="13" customFormat="1" ht="18.600000000000001" customHeight="1">
      <c r="A105" s="317" t="s">
        <v>16</v>
      </c>
      <c r="B105" s="317"/>
      <c r="C105" s="317"/>
      <c r="D105" s="317"/>
      <c r="E105" s="317"/>
      <c r="F105" s="317"/>
      <c r="G105" s="317"/>
      <c r="H105" s="7"/>
      <c r="I105" s="7"/>
    </row>
    <row r="106" spans="1:9" s="13" customFormat="1" ht="19.5" customHeight="1">
      <c r="A106" s="319" t="s">
        <v>45</v>
      </c>
      <c r="B106" s="319"/>
      <c r="C106" s="319"/>
      <c r="D106" s="319"/>
      <c r="E106" s="319"/>
      <c r="F106" s="319"/>
      <c r="G106" s="319"/>
      <c r="H106" s="7"/>
      <c r="I106" s="7"/>
    </row>
    <row r="107" spans="1:9" s="13" customFormat="1" ht="13.5" customHeight="1">
      <c r="A107" s="205"/>
      <c r="B107" s="205"/>
      <c r="C107" s="205"/>
      <c r="D107" s="205"/>
      <c r="E107" s="205"/>
      <c r="F107" s="205"/>
      <c r="G107" s="121" t="s">
        <v>24</v>
      </c>
      <c r="H107" s="7"/>
      <c r="I107" s="7"/>
    </row>
    <row r="108" spans="1:9" s="6" customFormat="1" ht="75">
      <c r="A108" s="50" t="s">
        <v>27</v>
      </c>
      <c r="B108" s="98" t="s">
        <v>99</v>
      </c>
      <c r="C108" s="50" t="s">
        <v>156</v>
      </c>
      <c r="D108" s="98" t="s">
        <v>157</v>
      </c>
      <c r="E108" s="50" t="s">
        <v>100</v>
      </c>
      <c r="F108" s="50" t="s">
        <v>101</v>
      </c>
      <c r="G108" s="50" t="s">
        <v>105</v>
      </c>
      <c r="H108" s="7"/>
      <c r="I108" s="7"/>
    </row>
    <row r="109" spans="1:9" ht="18" customHeight="1">
      <c r="A109" s="136" t="s">
        <v>35</v>
      </c>
      <c r="B109" s="150">
        <f>B114+B115+B116+B117+B118</f>
        <v>403078.69999999995</v>
      </c>
      <c r="C109" s="150">
        <f t="shared" ref="C109:D109" si="55">C114+C115+C116+C117+C118</f>
        <v>189027.90000000002</v>
      </c>
      <c r="D109" s="150">
        <f t="shared" si="55"/>
        <v>188286.4</v>
      </c>
      <c r="E109" s="111">
        <f t="shared" ref="E109:E112" si="56">D109/C109*100</f>
        <v>99.607729864215798</v>
      </c>
      <c r="F109" s="111">
        <f t="shared" ref="F109:F112" si="57">D109/B109*100</f>
        <v>46.712068883818475</v>
      </c>
      <c r="G109" s="102"/>
    </row>
    <row r="110" spans="1:9" ht="75">
      <c r="A110" s="50" t="s">
        <v>27</v>
      </c>
      <c r="B110" s="98" t="s">
        <v>99</v>
      </c>
      <c r="C110" s="50" t="s">
        <v>156</v>
      </c>
      <c r="D110" s="98" t="s">
        <v>157</v>
      </c>
      <c r="E110" s="50" t="s">
        <v>100</v>
      </c>
      <c r="F110" s="50" t="s">
        <v>101</v>
      </c>
      <c r="G110" s="50" t="s">
        <v>105</v>
      </c>
    </row>
    <row r="111" spans="1:9" ht="15" customHeight="1">
      <c r="A111" s="112" t="s">
        <v>25</v>
      </c>
      <c r="B111" s="151">
        <f>B109-B112-B113</f>
        <v>399020.3</v>
      </c>
      <c r="C111" s="151">
        <f>C109-C112-C113</f>
        <v>186868.70000000004</v>
      </c>
      <c r="D111" s="151">
        <f>D109-D112-D113</f>
        <v>186748</v>
      </c>
      <c r="E111" s="115">
        <f t="shared" si="56"/>
        <v>99.935409193727978</v>
      </c>
      <c r="F111" s="115">
        <f t="shared" si="57"/>
        <v>46.801628889557747</v>
      </c>
      <c r="G111" s="102"/>
    </row>
    <row r="112" spans="1:9" ht="16.5" customHeight="1">
      <c r="A112" s="153" t="s">
        <v>1</v>
      </c>
      <c r="B112" s="151">
        <v>4003.6</v>
      </c>
      <c r="C112" s="151">
        <v>2104.4</v>
      </c>
      <c r="D112" s="151">
        <v>1538.4</v>
      </c>
      <c r="E112" s="115">
        <f t="shared" si="56"/>
        <v>73.103972628777797</v>
      </c>
      <c r="F112" s="115">
        <f t="shared" si="57"/>
        <v>38.425417124587874</v>
      </c>
      <c r="G112" s="102"/>
    </row>
    <row r="113" spans="1:9" ht="16.5" customHeight="1">
      <c r="A113" s="112" t="s">
        <v>36</v>
      </c>
      <c r="B113" s="151">
        <v>54.8</v>
      </c>
      <c r="C113" s="151">
        <v>54.8</v>
      </c>
      <c r="D113" s="151">
        <v>0</v>
      </c>
      <c r="E113" s="115">
        <v>0</v>
      </c>
      <c r="F113" s="115">
        <v>0</v>
      </c>
      <c r="G113" s="102"/>
    </row>
    <row r="114" spans="1:9" ht="147" customHeight="1">
      <c r="A114" s="148" t="s">
        <v>117</v>
      </c>
      <c r="B114" s="94">
        <v>1207.5999999999999</v>
      </c>
      <c r="C114" s="94">
        <v>1009.6</v>
      </c>
      <c r="D114" s="94">
        <v>347.6</v>
      </c>
      <c r="E114" s="94">
        <f>D114/C114*100</f>
        <v>34.429477020602221</v>
      </c>
      <c r="F114" s="94">
        <f>D114/B114*100</f>
        <v>28.78436568400133</v>
      </c>
      <c r="G114" s="144" t="s">
        <v>183</v>
      </c>
      <c r="H114" s="25"/>
      <c r="I114" s="25"/>
    </row>
    <row r="115" spans="1:9" ht="45">
      <c r="A115" s="223" t="s">
        <v>118</v>
      </c>
      <c r="B115" s="142">
        <v>266647</v>
      </c>
      <c r="C115" s="142">
        <v>117902.9</v>
      </c>
      <c r="D115" s="142">
        <v>117902.9</v>
      </c>
      <c r="E115" s="94">
        <f t="shared" ref="E115:E118" si="58">D115/C115*100</f>
        <v>100</v>
      </c>
      <c r="F115" s="94">
        <f t="shared" ref="F115:F118" si="59">D115/B115*100</f>
        <v>44.216848492576325</v>
      </c>
      <c r="G115" s="102"/>
    </row>
    <row r="116" spans="1:9" ht="45">
      <c r="A116" s="224" t="s">
        <v>44</v>
      </c>
      <c r="B116" s="142">
        <v>121909.1</v>
      </c>
      <c r="C116" s="142">
        <v>62917.7</v>
      </c>
      <c r="D116" s="142">
        <v>62917.599999999999</v>
      </c>
      <c r="E116" s="94">
        <f t="shared" si="58"/>
        <v>99.999841062213022</v>
      </c>
      <c r="F116" s="94">
        <f t="shared" si="59"/>
        <v>51.610257150614679</v>
      </c>
      <c r="G116" s="102"/>
    </row>
    <row r="117" spans="1:9" ht="33" customHeight="1">
      <c r="A117" s="224" t="s">
        <v>98</v>
      </c>
      <c r="B117" s="142">
        <v>7185</v>
      </c>
      <c r="C117" s="142">
        <v>2490</v>
      </c>
      <c r="D117" s="142">
        <v>2490</v>
      </c>
      <c r="E117" s="94">
        <f t="shared" si="58"/>
        <v>100</v>
      </c>
      <c r="F117" s="94">
        <f t="shared" si="59"/>
        <v>34.65553235908142</v>
      </c>
      <c r="G117" s="102"/>
    </row>
    <row r="118" spans="1:9" ht="45">
      <c r="A118" s="224" t="s">
        <v>97</v>
      </c>
      <c r="B118" s="142">
        <v>6130</v>
      </c>
      <c r="C118" s="142">
        <v>4707.7</v>
      </c>
      <c r="D118" s="142">
        <v>4628.3</v>
      </c>
      <c r="E118" s="94">
        <f t="shared" si="58"/>
        <v>98.313401448690456</v>
      </c>
      <c r="F118" s="94">
        <f t="shared" si="59"/>
        <v>75.502446982055474</v>
      </c>
      <c r="G118" s="102"/>
    </row>
    <row r="119" spans="1:9" ht="10.5" customHeight="1">
      <c r="A119" s="204"/>
      <c r="B119" s="204"/>
      <c r="C119" s="204"/>
      <c r="D119" s="204"/>
      <c r="E119" s="204"/>
      <c r="F119" s="204"/>
      <c r="G119" s="89"/>
    </row>
    <row r="120" spans="1:9" s="4" customFormat="1" ht="21" customHeight="1">
      <c r="A120" s="317" t="s">
        <v>17</v>
      </c>
      <c r="B120" s="317"/>
      <c r="C120" s="317"/>
      <c r="D120" s="317"/>
      <c r="E120" s="317"/>
      <c r="F120" s="317"/>
      <c r="G120" s="317"/>
      <c r="H120" s="3"/>
      <c r="I120" s="3"/>
    </row>
    <row r="121" spans="1:9" s="5" customFormat="1" ht="15.75">
      <c r="A121" s="319" t="s">
        <v>119</v>
      </c>
      <c r="B121" s="319"/>
      <c r="C121" s="319"/>
      <c r="D121" s="319"/>
      <c r="E121" s="319"/>
      <c r="F121" s="319"/>
      <c r="G121" s="319"/>
      <c r="H121" s="8"/>
      <c r="I121" s="22"/>
    </row>
    <row r="122" spans="1:9" s="5" customFormat="1" ht="15.75">
      <c r="A122" s="205"/>
      <c r="B122" s="205"/>
      <c r="C122" s="205"/>
      <c r="D122" s="205"/>
      <c r="E122" s="205"/>
      <c r="F122" s="205"/>
      <c r="G122" s="121" t="s">
        <v>24</v>
      </c>
      <c r="H122" s="8"/>
      <c r="I122" s="22"/>
    </row>
    <row r="123" spans="1:9" s="6" customFormat="1" ht="80.25" customHeight="1">
      <c r="A123" s="50" t="s">
        <v>27</v>
      </c>
      <c r="B123" s="98" t="s">
        <v>99</v>
      </c>
      <c r="C123" s="50" t="s">
        <v>156</v>
      </c>
      <c r="D123" s="98" t="s">
        <v>157</v>
      </c>
      <c r="E123" s="50" t="s">
        <v>100</v>
      </c>
      <c r="F123" s="50" t="s">
        <v>101</v>
      </c>
      <c r="G123" s="50" t="s">
        <v>105</v>
      </c>
      <c r="H123" s="7"/>
      <c r="I123" s="7"/>
    </row>
    <row r="124" spans="1:9" ht="19.5" customHeight="1">
      <c r="A124" s="136" t="s">
        <v>35</v>
      </c>
      <c r="B124" s="109">
        <f>B127+B128+B129</f>
        <v>58134.3</v>
      </c>
      <c r="C124" s="109">
        <f t="shared" ref="C124:D124" si="60">C127+C128+C129</f>
        <v>27541.599999999999</v>
      </c>
      <c r="D124" s="109">
        <f t="shared" si="60"/>
        <v>26784.9</v>
      </c>
      <c r="E124" s="109">
        <f>D124/C124*100</f>
        <v>97.252519824556316</v>
      </c>
      <c r="F124" s="109">
        <f>D124/B124*100</f>
        <v>46.074176518853761</v>
      </c>
      <c r="G124" s="102"/>
    </row>
    <row r="125" spans="1:9" ht="14.25" customHeight="1">
      <c r="A125" s="112" t="s">
        <v>25</v>
      </c>
      <c r="B125" s="141">
        <f>B124-B126</f>
        <v>55784.3</v>
      </c>
      <c r="C125" s="141">
        <f t="shared" ref="C125:D125" si="61">C124-C126</f>
        <v>26871.599999999999</v>
      </c>
      <c r="D125" s="141">
        <f t="shared" si="61"/>
        <v>26114.9</v>
      </c>
      <c r="E125" s="141">
        <f t="shared" ref="E125:E129" si="62">D125/C125*100</f>
        <v>97.184015838282818</v>
      </c>
      <c r="F125" s="141">
        <f t="shared" ref="F125:F129" si="63">D125/B125*100</f>
        <v>46.814067757415614</v>
      </c>
      <c r="G125" s="102"/>
    </row>
    <row r="126" spans="1:9" ht="15.75" customHeight="1">
      <c r="A126" s="153" t="s">
        <v>1</v>
      </c>
      <c r="B126" s="141">
        <v>2350</v>
      </c>
      <c r="C126" s="151">
        <v>670</v>
      </c>
      <c r="D126" s="151">
        <v>670</v>
      </c>
      <c r="E126" s="141">
        <f t="shared" ref="E126" si="64">D126/C126*100</f>
        <v>100</v>
      </c>
      <c r="F126" s="141">
        <f t="shared" ref="F126" si="65">D126/B126*100</f>
        <v>28.510638297872344</v>
      </c>
      <c r="G126" s="102"/>
    </row>
    <row r="127" spans="1:9" ht="45">
      <c r="A127" s="49" t="s">
        <v>120</v>
      </c>
      <c r="B127" s="91">
        <v>19294.5</v>
      </c>
      <c r="C127" s="91">
        <v>11233.1</v>
      </c>
      <c r="D127" s="91">
        <v>11033.1</v>
      </c>
      <c r="E127" s="91">
        <f t="shared" si="62"/>
        <v>98.219547587041873</v>
      </c>
      <c r="F127" s="91">
        <f t="shared" si="63"/>
        <v>57.182616807898626</v>
      </c>
      <c r="G127" s="144"/>
    </row>
    <row r="128" spans="1:9" ht="45">
      <c r="A128" s="49" t="s">
        <v>122</v>
      </c>
      <c r="B128" s="91">
        <v>1300</v>
      </c>
      <c r="C128" s="87">
        <v>540</v>
      </c>
      <c r="D128" s="87">
        <v>540</v>
      </c>
      <c r="E128" s="91">
        <f t="shared" si="62"/>
        <v>100</v>
      </c>
      <c r="F128" s="87">
        <f t="shared" si="63"/>
        <v>41.53846153846154</v>
      </c>
      <c r="G128" s="305"/>
    </row>
    <row r="129" spans="1:9" ht="30" customHeight="1">
      <c r="A129" s="49" t="s">
        <v>121</v>
      </c>
      <c r="B129" s="91">
        <v>37539.800000000003</v>
      </c>
      <c r="C129" s="91">
        <v>15768.5</v>
      </c>
      <c r="D129" s="91">
        <v>15211.8</v>
      </c>
      <c r="E129" s="91">
        <f t="shared" si="62"/>
        <v>96.469543710562192</v>
      </c>
      <c r="F129" s="91">
        <f t="shared" si="63"/>
        <v>40.521792870500107</v>
      </c>
      <c r="G129" s="102"/>
    </row>
    <row r="130" spans="1:9" s="13" customFormat="1" ht="25.5" customHeight="1">
      <c r="A130" s="58"/>
      <c r="B130" s="58"/>
      <c r="C130" s="58"/>
      <c r="D130" s="58"/>
      <c r="E130" s="58"/>
      <c r="F130" s="58"/>
      <c r="G130" s="70"/>
      <c r="H130" s="7"/>
      <c r="I130" s="7"/>
    </row>
    <row r="131" spans="1:9" s="4" customFormat="1" ht="19.5" customHeight="1">
      <c r="A131" s="317" t="s">
        <v>76</v>
      </c>
      <c r="B131" s="317"/>
      <c r="C131" s="317"/>
      <c r="D131" s="317"/>
      <c r="E131" s="317"/>
      <c r="F131" s="317"/>
      <c r="G131" s="317"/>
      <c r="H131" s="3"/>
      <c r="I131" s="3"/>
    </row>
    <row r="132" spans="1:9" s="13" customFormat="1" ht="17.25" customHeight="1">
      <c r="A132" s="321" t="s">
        <v>53</v>
      </c>
      <c r="B132" s="321"/>
      <c r="C132" s="321"/>
      <c r="D132" s="321"/>
      <c r="E132" s="321"/>
      <c r="F132" s="321"/>
      <c r="G132" s="321"/>
      <c r="H132" s="7"/>
      <c r="I132" s="7"/>
    </row>
    <row r="133" spans="1:9" s="13" customFormat="1" ht="17.25" customHeight="1">
      <c r="A133" s="196"/>
      <c r="B133" s="196"/>
      <c r="C133" s="196"/>
      <c r="D133" s="196"/>
      <c r="E133" s="196"/>
      <c r="F133" s="196"/>
      <c r="G133" s="121" t="s">
        <v>24</v>
      </c>
      <c r="H133" s="7"/>
      <c r="I133" s="7"/>
    </row>
    <row r="134" spans="1:9" s="32" customFormat="1" ht="75">
      <c r="A134" s="50" t="s">
        <v>27</v>
      </c>
      <c r="B134" s="98" t="s">
        <v>99</v>
      </c>
      <c r="C134" s="50" t="s">
        <v>156</v>
      </c>
      <c r="D134" s="98" t="s">
        <v>157</v>
      </c>
      <c r="E134" s="50" t="s">
        <v>100</v>
      </c>
      <c r="F134" s="50" t="s">
        <v>101</v>
      </c>
      <c r="G134" s="50" t="s">
        <v>105</v>
      </c>
      <c r="H134" s="31"/>
      <c r="I134" s="31"/>
    </row>
    <row r="135" spans="1:9" ht="17.45" customHeight="1">
      <c r="A135" s="108" t="s">
        <v>35</v>
      </c>
      <c r="B135" s="109">
        <f>B139+B140+B141</f>
        <v>602152</v>
      </c>
      <c r="C135" s="109">
        <f t="shared" ref="C135:D135" si="66">C139+C140+C141</f>
        <v>488056.1</v>
      </c>
      <c r="D135" s="109">
        <f t="shared" si="66"/>
        <v>475984.60000000003</v>
      </c>
      <c r="E135" s="199">
        <f t="shared" ref="E135:E138" si="67">D135/C135*100</f>
        <v>97.526616304969878</v>
      </c>
      <c r="F135" s="199">
        <f t="shared" ref="F135:F138" si="68">D135/B135*100</f>
        <v>79.047250528105863</v>
      </c>
      <c r="G135" s="152"/>
    </row>
    <row r="136" spans="1:9" s="96" customFormat="1" ht="15.75" customHeight="1">
      <c r="A136" s="306" t="s">
        <v>25</v>
      </c>
      <c r="B136" s="141">
        <v>84100</v>
      </c>
      <c r="C136" s="141">
        <v>30142.3</v>
      </c>
      <c r="D136" s="141">
        <v>28844.7</v>
      </c>
      <c r="E136" s="219">
        <f t="shared" si="67"/>
        <v>95.695086307282466</v>
      </c>
      <c r="F136" s="219">
        <f t="shared" si="68"/>
        <v>34.298097502972652</v>
      </c>
      <c r="G136" s="152"/>
      <c r="H136" s="89"/>
      <c r="I136" s="89"/>
    </row>
    <row r="137" spans="1:9" s="96" customFormat="1" ht="15.75" customHeight="1">
      <c r="A137" s="306" t="s">
        <v>1</v>
      </c>
      <c r="B137" s="141">
        <v>514723.2</v>
      </c>
      <c r="C137" s="141">
        <v>456964</v>
      </c>
      <c r="D137" s="141">
        <v>446234.4</v>
      </c>
      <c r="E137" s="219">
        <f t="shared" si="67"/>
        <v>97.651981337698373</v>
      </c>
      <c r="F137" s="219">
        <f t="shared" si="68"/>
        <v>86.694052259544549</v>
      </c>
      <c r="G137" s="152"/>
      <c r="H137" s="89"/>
      <c r="I137" s="89"/>
    </row>
    <row r="138" spans="1:9" s="96" customFormat="1" ht="15.75" customHeight="1">
      <c r="A138" s="306" t="s">
        <v>36</v>
      </c>
      <c r="B138" s="212">
        <v>3328.8</v>
      </c>
      <c r="C138" s="141">
        <v>949.8</v>
      </c>
      <c r="D138" s="212">
        <v>905.5</v>
      </c>
      <c r="E138" s="219">
        <f t="shared" si="67"/>
        <v>95.335860181090766</v>
      </c>
      <c r="F138" s="219">
        <f t="shared" si="68"/>
        <v>27.201994712809419</v>
      </c>
      <c r="G138" s="152"/>
      <c r="H138" s="89"/>
      <c r="I138" s="89"/>
    </row>
    <row r="139" spans="1:9" ht="57.75" customHeight="1">
      <c r="A139" s="154" t="s">
        <v>123</v>
      </c>
      <c r="B139" s="200">
        <v>32574.5</v>
      </c>
      <c r="C139" s="200">
        <v>28168.799999999999</v>
      </c>
      <c r="D139" s="200">
        <v>26854.9</v>
      </c>
      <c r="E139" s="200">
        <f>D139/C139*100</f>
        <v>95.3356195507086</v>
      </c>
      <c r="F139" s="200">
        <f>D139/B139*100</f>
        <v>82.441480299006898</v>
      </c>
      <c r="G139" s="88" t="s">
        <v>186</v>
      </c>
    </row>
    <row r="140" spans="1:9" ht="60">
      <c r="A140" s="154" t="s">
        <v>124</v>
      </c>
      <c r="B140" s="200">
        <v>106515.6</v>
      </c>
      <c r="C140" s="201">
        <v>36860.5</v>
      </c>
      <c r="D140" s="201">
        <v>31312.799999999999</v>
      </c>
      <c r="E140" s="200">
        <f t="shared" ref="E140:E141" si="69">D140/C140*100</f>
        <v>84.949471656651426</v>
      </c>
      <c r="F140" s="200">
        <f t="shared" ref="F140:F141" si="70">D140/B140*100</f>
        <v>29.397384045153945</v>
      </c>
      <c r="G140" s="88" t="s">
        <v>177</v>
      </c>
    </row>
    <row r="141" spans="1:9" s="10" customFormat="1" ht="60">
      <c r="A141" s="49" t="s">
        <v>125</v>
      </c>
      <c r="B141" s="201">
        <v>463061.9</v>
      </c>
      <c r="C141" s="201">
        <v>423026.8</v>
      </c>
      <c r="D141" s="202">
        <v>417816.9</v>
      </c>
      <c r="E141" s="200">
        <f t="shared" si="69"/>
        <v>98.76842318264471</v>
      </c>
      <c r="F141" s="200">
        <f t="shared" si="70"/>
        <v>90.229168065867654</v>
      </c>
      <c r="G141" s="88" t="s">
        <v>166</v>
      </c>
      <c r="H141" s="9"/>
      <c r="I141" s="9"/>
    </row>
    <row r="142" spans="1:9" ht="18.75" customHeight="1">
      <c r="A142" s="58"/>
      <c r="B142" s="58"/>
      <c r="C142" s="58"/>
      <c r="D142" s="58"/>
      <c r="E142" s="58"/>
      <c r="F142" s="59"/>
      <c r="G142" s="55"/>
    </row>
    <row r="143" spans="1:9" s="129" customFormat="1" ht="38.25" customHeight="1">
      <c r="A143" s="317" t="s">
        <v>46</v>
      </c>
      <c r="B143" s="317"/>
      <c r="C143" s="317"/>
      <c r="D143" s="317"/>
      <c r="E143" s="317"/>
      <c r="F143" s="317"/>
      <c r="G143" s="317"/>
      <c r="H143" s="128"/>
      <c r="I143" s="128"/>
    </row>
    <row r="144" spans="1:9" s="129" customFormat="1" ht="17.25" customHeight="1">
      <c r="A144" s="321" t="s">
        <v>58</v>
      </c>
      <c r="B144" s="321"/>
      <c r="C144" s="321"/>
      <c r="D144" s="321"/>
      <c r="E144" s="321"/>
      <c r="F144" s="321"/>
      <c r="G144" s="321"/>
      <c r="H144" s="128"/>
      <c r="I144" s="128"/>
    </row>
    <row r="145" spans="1:9" s="129" customFormat="1" ht="17.25" customHeight="1">
      <c r="A145" s="196"/>
      <c r="B145" s="196"/>
      <c r="C145" s="196"/>
      <c r="D145" s="196"/>
      <c r="E145" s="196"/>
      <c r="F145" s="196"/>
      <c r="G145" s="121" t="s">
        <v>24</v>
      </c>
      <c r="H145" s="128"/>
      <c r="I145" s="128"/>
    </row>
    <row r="146" spans="1:9" s="129" customFormat="1" ht="76.900000000000006" customHeight="1">
      <c r="A146" s="50" t="s">
        <v>27</v>
      </c>
      <c r="B146" s="98" t="s">
        <v>99</v>
      </c>
      <c r="C146" s="50" t="s">
        <v>156</v>
      </c>
      <c r="D146" s="98" t="s">
        <v>157</v>
      </c>
      <c r="E146" s="50" t="s">
        <v>100</v>
      </c>
      <c r="F146" s="50" t="s">
        <v>101</v>
      </c>
      <c r="G146" s="50" t="s">
        <v>105</v>
      </c>
      <c r="H146" s="128"/>
      <c r="I146" s="128"/>
    </row>
    <row r="147" spans="1:9" s="129" customFormat="1" ht="18.75" customHeight="1">
      <c r="A147" s="108" t="s">
        <v>3</v>
      </c>
      <c r="B147" s="109">
        <f>B149+B150</f>
        <v>40088.9</v>
      </c>
      <c r="C147" s="109">
        <f t="shared" ref="C147:D147" si="71">C149+C150</f>
        <v>16479.900000000001</v>
      </c>
      <c r="D147" s="109">
        <f t="shared" si="71"/>
        <v>16145.7</v>
      </c>
      <c r="E147" s="162">
        <f>D147/C147*100</f>
        <v>97.972075073271071</v>
      </c>
      <c r="F147" s="109">
        <f>D147/B147*100</f>
        <v>40.274739391701942</v>
      </c>
      <c r="G147" s="102"/>
      <c r="H147" s="89"/>
      <c r="I147" s="89"/>
    </row>
    <row r="148" spans="1:9" s="129" customFormat="1" ht="15" customHeight="1">
      <c r="A148" s="112" t="s">
        <v>0</v>
      </c>
      <c r="B148" s="113">
        <f>B149</f>
        <v>40087</v>
      </c>
      <c r="C148" s="113">
        <f t="shared" ref="C148:D148" si="72">C149</f>
        <v>16479.900000000001</v>
      </c>
      <c r="D148" s="113">
        <f t="shared" si="72"/>
        <v>16145.7</v>
      </c>
      <c r="E148" s="113">
        <f t="shared" ref="E148:E149" si="73">D148/C148*100</f>
        <v>97.972075073271071</v>
      </c>
      <c r="F148" s="141">
        <f t="shared" ref="F148:F149" si="74">D148/B148*100</f>
        <v>40.276648289969316</v>
      </c>
      <c r="G148" s="327" t="s">
        <v>126</v>
      </c>
      <c r="H148" s="89"/>
      <c r="I148" s="89"/>
    </row>
    <row r="149" spans="1:9" s="129" customFormat="1" ht="61.5" customHeight="1">
      <c r="A149" s="197" t="s">
        <v>70</v>
      </c>
      <c r="B149" s="194">
        <v>40087</v>
      </c>
      <c r="C149" s="194">
        <v>16479.900000000001</v>
      </c>
      <c r="D149" s="194">
        <v>16145.7</v>
      </c>
      <c r="E149" s="92">
        <f t="shared" si="73"/>
        <v>97.972075073271071</v>
      </c>
      <c r="F149" s="91">
        <f t="shared" si="74"/>
        <v>40.276648289969316</v>
      </c>
      <c r="G149" s="328"/>
      <c r="H149" s="128"/>
      <c r="I149" s="128"/>
    </row>
    <row r="150" spans="1:9" s="129" customFormat="1" ht="45">
      <c r="A150" s="197" t="s">
        <v>158</v>
      </c>
      <c r="B150" s="194">
        <v>1.9</v>
      </c>
      <c r="C150" s="194">
        <v>0</v>
      </c>
      <c r="D150" s="194">
        <v>0</v>
      </c>
      <c r="E150" s="92">
        <v>0</v>
      </c>
      <c r="F150" s="91">
        <f t="shared" ref="F150" si="75">D150/B150*100</f>
        <v>0</v>
      </c>
      <c r="G150" s="198"/>
      <c r="H150" s="128"/>
      <c r="I150" s="128"/>
    </row>
    <row r="151" spans="1:9" s="4" customFormat="1" ht="14.25" customHeight="1">
      <c r="A151" s="118"/>
      <c r="B151" s="118"/>
      <c r="C151" s="118"/>
      <c r="D151" s="118"/>
      <c r="E151" s="118"/>
      <c r="F151" s="118"/>
      <c r="G151" s="119"/>
      <c r="H151" s="3"/>
      <c r="I151" s="3"/>
    </row>
    <row r="152" spans="1:9" s="4" customFormat="1" ht="21.75" customHeight="1">
      <c r="A152" s="317" t="s">
        <v>10</v>
      </c>
      <c r="B152" s="317"/>
      <c r="C152" s="317"/>
      <c r="D152" s="317"/>
      <c r="E152" s="317"/>
      <c r="F152" s="317"/>
      <c r="G152" s="317"/>
      <c r="H152" s="3"/>
      <c r="I152" s="3"/>
    </row>
    <row r="153" spans="1:9" s="13" customFormat="1" ht="15" customHeight="1">
      <c r="A153" s="318" t="s">
        <v>59</v>
      </c>
      <c r="B153" s="318"/>
      <c r="C153" s="318"/>
      <c r="D153" s="318"/>
      <c r="E153" s="318"/>
      <c r="F153" s="318"/>
      <c r="G153" s="126"/>
      <c r="H153" s="14"/>
      <c r="I153" s="14"/>
    </row>
    <row r="154" spans="1:9" s="13" customFormat="1" ht="15" customHeight="1">
      <c r="A154" s="118"/>
      <c r="B154" s="118"/>
      <c r="C154" s="118"/>
      <c r="D154" s="118"/>
      <c r="E154" s="118"/>
      <c r="F154" s="118"/>
      <c r="G154" s="121" t="s">
        <v>24</v>
      </c>
      <c r="H154" s="14"/>
      <c r="I154" s="14"/>
    </row>
    <row r="155" spans="1:9" s="6" customFormat="1" ht="78.599999999999994" customHeight="1">
      <c r="A155" s="50" t="s">
        <v>27</v>
      </c>
      <c r="B155" s="98" t="s">
        <v>99</v>
      </c>
      <c r="C155" s="50" t="s">
        <v>156</v>
      </c>
      <c r="D155" s="98" t="s">
        <v>157</v>
      </c>
      <c r="E155" s="50" t="s">
        <v>100</v>
      </c>
      <c r="F155" s="50" t="s">
        <v>101</v>
      </c>
      <c r="G155" s="50" t="s">
        <v>105</v>
      </c>
      <c r="H155" s="7"/>
      <c r="I155" s="7"/>
    </row>
    <row r="156" spans="1:9" s="6" customFormat="1" ht="18" customHeight="1">
      <c r="A156" s="136" t="s">
        <v>35</v>
      </c>
      <c r="B156" s="109">
        <f>B158</f>
        <v>10540.5</v>
      </c>
      <c r="C156" s="109">
        <f t="shared" ref="C156:D156" si="76">C158</f>
        <v>9.8000000000000007</v>
      </c>
      <c r="D156" s="109">
        <f t="shared" si="76"/>
        <v>9.8000000000000007</v>
      </c>
      <c r="E156" s="191">
        <f>E157</f>
        <v>100</v>
      </c>
      <c r="F156" s="191">
        <f>F157</f>
        <v>9.2974716569422702E-2</v>
      </c>
      <c r="G156" s="102"/>
      <c r="H156" s="2"/>
      <c r="I156" s="2"/>
    </row>
    <row r="157" spans="1:9" ht="15" customHeight="1">
      <c r="A157" s="112" t="s">
        <v>25</v>
      </c>
      <c r="B157" s="113">
        <f>B158</f>
        <v>10540.5</v>
      </c>
      <c r="C157" s="113">
        <f>C158</f>
        <v>9.8000000000000007</v>
      </c>
      <c r="D157" s="113">
        <f>D158</f>
        <v>9.8000000000000007</v>
      </c>
      <c r="E157" s="192">
        <f>E158</f>
        <v>100</v>
      </c>
      <c r="F157" s="192">
        <f>F158</f>
        <v>9.2974716569422702E-2</v>
      </c>
      <c r="G157" s="102"/>
    </row>
    <row r="158" spans="1:9" ht="29.25" customHeight="1">
      <c r="A158" s="193" t="s">
        <v>127</v>
      </c>
      <c r="B158" s="194">
        <v>10540.5</v>
      </c>
      <c r="C158" s="195">
        <v>9.8000000000000007</v>
      </c>
      <c r="D158" s="195">
        <v>9.8000000000000007</v>
      </c>
      <c r="E158" s="195">
        <f>D158/C158*100</f>
        <v>100</v>
      </c>
      <c r="F158" s="195">
        <f>D158/B158*100</f>
        <v>9.2974716569422702E-2</v>
      </c>
      <c r="G158" s="102"/>
    </row>
    <row r="159" spans="1:9" ht="14.25" customHeight="1">
      <c r="A159" s="179"/>
      <c r="B159" s="180"/>
      <c r="C159" s="180"/>
      <c r="D159" s="180"/>
      <c r="E159" s="180"/>
      <c r="F159" s="180"/>
      <c r="G159" s="89"/>
    </row>
    <row r="160" spans="1:9" s="4" customFormat="1" ht="18.75" customHeight="1">
      <c r="A160" s="317" t="s">
        <v>13</v>
      </c>
      <c r="B160" s="317"/>
      <c r="C160" s="317"/>
      <c r="D160" s="317"/>
      <c r="E160" s="317"/>
      <c r="F160" s="317"/>
      <c r="G160" s="317"/>
      <c r="H160" s="3"/>
      <c r="I160" s="3"/>
    </row>
    <row r="161" spans="1:9" s="13" customFormat="1" ht="18" customHeight="1">
      <c r="A161" s="319" t="s">
        <v>47</v>
      </c>
      <c r="B161" s="319"/>
      <c r="C161" s="319"/>
      <c r="D161" s="319"/>
      <c r="E161" s="319"/>
      <c r="F161" s="319"/>
      <c r="G161" s="319"/>
      <c r="H161" s="7"/>
      <c r="I161" s="7"/>
    </row>
    <row r="162" spans="1:9" s="13" customFormat="1" ht="16.5" customHeight="1">
      <c r="A162" s="125"/>
      <c r="B162" s="125"/>
      <c r="C162" s="125"/>
      <c r="D162" s="125"/>
      <c r="E162" s="125"/>
      <c r="F162" s="125"/>
      <c r="G162" s="121" t="s">
        <v>24</v>
      </c>
      <c r="H162" s="7"/>
      <c r="I162" s="7"/>
    </row>
    <row r="163" spans="1:9" s="6" customFormat="1" ht="78" customHeight="1">
      <c r="A163" s="50" t="s">
        <v>27</v>
      </c>
      <c r="B163" s="98" t="s">
        <v>99</v>
      </c>
      <c r="C163" s="50" t="s">
        <v>156</v>
      </c>
      <c r="D163" s="98" t="s">
        <v>157</v>
      </c>
      <c r="E163" s="50" t="s">
        <v>100</v>
      </c>
      <c r="F163" s="50" t="s">
        <v>101</v>
      </c>
      <c r="G163" s="50" t="s">
        <v>105</v>
      </c>
      <c r="H163" s="7"/>
      <c r="I163" s="7"/>
    </row>
    <row r="164" spans="1:9" ht="16.5" customHeight="1">
      <c r="A164" s="108" t="s">
        <v>35</v>
      </c>
      <c r="B164" s="111">
        <f>B167+B169+B170+B172</f>
        <v>160785.30000000002</v>
      </c>
      <c r="C164" s="111">
        <f t="shared" ref="C164:D164" si="77">C167+C169+C170+C172</f>
        <v>46391.7</v>
      </c>
      <c r="D164" s="111">
        <f t="shared" si="77"/>
        <v>43105.3</v>
      </c>
      <c r="E164" s="150">
        <f>D164/C164*100</f>
        <v>92.91597419365965</v>
      </c>
      <c r="F164" s="111">
        <f>D164/C164*100</f>
        <v>92.91597419365965</v>
      </c>
      <c r="G164" s="152"/>
    </row>
    <row r="165" spans="1:9" ht="15" customHeight="1">
      <c r="A165" s="112" t="s">
        <v>25</v>
      </c>
      <c r="B165" s="151">
        <v>125674.5</v>
      </c>
      <c r="C165" s="151">
        <v>13430.2</v>
      </c>
      <c r="D165" s="151">
        <v>10073.6</v>
      </c>
      <c r="E165" s="151">
        <f t="shared" ref="E165:E169" si="78">D165/C165*100</f>
        <v>75.007073610221738</v>
      </c>
      <c r="F165" s="115">
        <f t="shared" ref="F165:F169" si="79">D165/C165*100</f>
        <v>75.007073610221738</v>
      </c>
      <c r="G165" s="152"/>
    </row>
    <row r="166" spans="1:9" ht="15" customHeight="1">
      <c r="A166" s="112" t="s">
        <v>1</v>
      </c>
      <c r="B166" s="151">
        <v>344919.2</v>
      </c>
      <c r="C166" s="151">
        <v>0</v>
      </c>
      <c r="D166" s="151">
        <v>0</v>
      </c>
      <c r="E166" s="151">
        <v>0</v>
      </c>
      <c r="F166" s="115">
        <v>0</v>
      </c>
      <c r="G166" s="152"/>
    </row>
    <row r="167" spans="1:9" ht="29.25" customHeight="1">
      <c r="A167" s="181" t="s">
        <v>128</v>
      </c>
      <c r="B167" s="106">
        <v>100012.1</v>
      </c>
      <c r="C167" s="106">
        <v>21507.1</v>
      </c>
      <c r="D167" s="106">
        <v>21397.7</v>
      </c>
      <c r="E167" s="142">
        <f t="shared" si="78"/>
        <v>99.491330769838811</v>
      </c>
      <c r="F167" s="94">
        <f t="shared" si="79"/>
        <v>99.491330769838811</v>
      </c>
      <c r="G167" s="152"/>
    </row>
    <row r="168" spans="1:9" s="15" customFormat="1" ht="16.5" customHeight="1">
      <c r="A168" s="182" t="s">
        <v>131</v>
      </c>
      <c r="B168" s="183">
        <f>45658.2+2403.2+651</f>
        <v>48712.399999999994</v>
      </c>
      <c r="C168" s="184">
        <v>0</v>
      </c>
      <c r="D168" s="184">
        <v>0</v>
      </c>
      <c r="E168" s="184">
        <v>0</v>
      </c>
      <c r="F168" s="184">
        <v>0</v>
      </c>
      <c r="G168" s="185"/>
      <c r="H168" s="21"/>
      <c r="I168" s="21"/>
    </row>
    <row r="169" spans="1:9" s="51" customFormat="1" ht="72" customHeight="1">
      <c r="A169" s="186" t="s">
        <v>129</v>
      </c>
      <c r="B169" s="106">
        <v>43693.3</v>
      </c>
      <c r="C169" s="106">
        <v>19486.3</v>
      </c>
      <c r="D169" s="106">
        <v>17098.900000000001</v>
      </c>
      <c r="E169" s="142">
        <f t="shared" si="78"/>
        <v>87.748315483185635</v>
      </c>
      <c r="F169" s="94">
        <f t="shared" si="79"/>
        <v>87.748315483185635</v>
      </c>
      <c r="G169" s="187" t="s">
        <v>143</v>
      </c>
      <c r="H169" s="52"/>
      <c r="I169" s="52"/>
    </row>
    <row r="170" spans="1:9" s="5" customFormat="1" ht="30.75" customHeight="1">
      <c r="A170" s="154" t="s">
        <v>130</v>
      </c>
      <c r="B170" s="188">
        <v>6946.8</v>
      </c>
      <c r="C170" s="188">
        <v>0</v>
      </c>
      <c r="D170" s="188">
        <v>0</v>
      </c>
      <c r="E170" s="188">
        <v>0</v>
      </c>
      <c r="F170" s="188">
        <v>0</v>
      </c>
      <c r="G170" s="189"/>
      <c r="H170" s="3"/>
      <c r="I170" s="3"/>
    </row>
    <row r="171" spans="1:9" s="5" customFormat="1" ht="16.5" customHeight="1">
      <c r="A171" s="112" t="s">
        <v>131</v>
      </c>
      <c r="B171" s="190">
        <v>6946.8</v>
      </c>
      <c r="C171" s="184">
        <v>0</v>
      </c>
      <c r="D171" s="184">
        <v>0</v>
      </c>
      <c r="E171" s="184">
        <v>0</v>
      </c>
      <c r="F171" s="184">
        <v>0</v>
      </c>
      <c r="G171" s="189"/>
      <c r="H171" s="3"/>
      <c r="I171" s="3"/>
    </row>
    <row r="172" spans="1:9" s="5" customFormat="1" ht="57">
      <c r="A172" s="85" t="s">
        <v>132</v>
      </c>
      <c r="B172" s="106">
        <v>10133.1</v>
      </c>
      <c r="C172" s="106">
        <v>5398.3</v>
      </c>
      <c r="D172" s="106">
        <v>4608.7</v>
      </c>
      <c r="E172" s="142">
        <f t="shared" ref="E172" si="80">D172/C172*100</f>
        <v>85.373173035955759</v>
      </c>
      <c r="F172" s="94">
        <f t="shared" ref="F172" si="81">D172/C172*100</f>
        <v>85.373173035955759</v>
      </c>
      <c r="G172" s="187" t="s">
        <v>167</v>
      </c>
      <c r="H172" s="3"/>
      <c r="I172" s="3"/>
    </row>
    <row r="173" spans="1:9" s="6" customFormat="1" ht="23.25" customHeight="1">
      <c r="A173" s="118"/>
      <c r="B173" s="118"/>
      <c r="C173" s="118"/>
      <c r="D173" s="118"/>
      <c r="E173" s="118"/>
      <c r="F173" s="118"/>
      <c r="G173" s="128"/>
      <c r="H173" s="7"/>
      <c r="I173" s="7"/>
    </row>
    <row r="174" spans="1:9" s="4" customFormat="1" ht="18.75" customHeight="1">
      <c r="A174" s="320" t="s">
        <v>23</v>
      </c>
      <c r="B174" s="320"/>
      <c r="C174" s="320"/>
      <c r="D174" s="320"/>
      <c r="E174" s="320"/>
      <c r="F174" s="320"/>
      <c r="G174" s="320"/>
      <c r="H174" s="3"/>
      <c r="I174" s="3"/>
    </row>
    <row r="175" spans="1:9" s="13" customFormat="1" ht="19.5" customHeight="1">
      <c r="A175" s="321" t="s">
        <v>48</v>
      </c>
      <c r="B175" s="321"/>
      <c r="C175" s="321"/>
      <c r="D175" s="321"/>
      <c r="E175" s="321"/>
      <c r="F175" s="321"/>
      <c r="G175" s="321"/>
      <c r="H175" s="7"/>
      <c r="I175" s="7"/>
    </row>
    <row r="176" spans="1:9" s="13" customFormat="1" ht="19.5" customHeight="1">
      <c r="A176" s="125"/>
      <c r="B176" s="125"/>
      <c r="C176" s="125"/>
      <c r="D176" s="125"/>
      <c r="E176" s="125"/>
      <c r="F176" s="125"/>
      <c r="G176" s="121" t="s">
        <v>24</v>
      </c>
      <c r="H176" s="7"/>
      <c r="I176" s="7"/>
    </row>
    <row r="177" spans="1:9" s="6" customFormat="1" ht="80.25" customHeight="1">
      <c r="A177" s="50" t="s">
        <v>27</v>
      </c>
      <c r="B177" s="98" t="s">
        <v>99</v>
      </c>
      <c r="C177" s="50" t="s">
        <v>156</v>
      </c>
      <c r="D177" s="98" t="s">
        <v>157</v>
      </c>
      <c r="E177" s="50" t="s">
        <v>100</v>
      </c>
      <c r="F177" s="50" t="s">
        <v>101</v>
      </c>
      <c r="G177" s="50" t="s">
        <v>105</v>
      </c>
      <c r="H177" s="7"/>
      <c r="I177" s="7"/>
    </row>
    <row r="178" spans="1:9" ht="18.75" customHeight="1">
      <c r="A178" s="136" t="s">
        <v>35</v>
      </c>
      <c r="B178" s="137">
        <f>B181+B182</f>
        <v>416.5</v>
      </c>
      <c r="C178" s="137">
        <f t="shared" ref="C178:D178" si="82">C181+C182</f>
        <v>187.5</v>
      </c>
      <c r="D178" s="137">
        <f t="shared" si="82"/>
        <v>187.5</v>
      </c>
      <c r="E178" s="138">
        <f>D178/C178*100</f>
        <v>100</v>
      </c>
      <c r="F178" s="172">
        <f>D178/B178*100</f>
        <v>45.018007202881158</v>
      </c>
      <c r="G178" s="102"/>
    </row>
    <row r="179" spans="1:9" ht="15.6" customHeight="1">
      <c r="A179" s="112" t="s">
        <v>25</v>
      </c>
      <c r="B179" s="139">
        <f>B178</f>
        <v>416.5</v>
      </c>
      <c r="C179" s="139">
        <f t="shared" ref="C179:D179" si="83">C178</f>
        <v>187.5</v>
      </c>
      <c r="D179" s="139">
        <f t="shared" si="83"/>
        <v>187.5</v>
      </c>
      <c r="E179" s="146">
        <f t="shared" ref="E179:E181" si="84">D179/C179*100</f>
        <v>100</v>
      </c>
      <c r="F179" s="173">
        <f t="shared" ref="F179:F181" si="85">D179/B179*100</f>
        <v>45.018007202881158</v>
      </c>
      <c r="G179" s="102"/>
    </row>
    <row r="180" spans="1:9" ht="75">
      <c r="A180" s="50" t="s">
        <v>27</v>
      </c>
      <c r="B180" s="98" t="s">
        <v>99</v>
      </c>
      <c r="C180" s="50" t="s">
        <v>156</v>
      </c>
      <c r="D180" s="98" t="s">
        <v>157</v>
      </c>
      <c r="E180" s="50" t="s">
        <v>100</v>
      </c>
      <c r="F180" s="50" t="s">
        <v>101</v>
      </c>
      <c r="G180" s="50" t="s">
        <v>105</v>
      </c>
    </row>
    <row r="181" spans="1:9" s="6" customFormat="1" ht="92.25" customHeight="1">
      <c r="A181" s="107" t="s">
        <v>133</v>
      </c>
      <c r="B181" s="174">
        <v>197.6</v>
      </c>
      <c r="C181" s="174">
        <v>172.6</v>
      </c>
      <c r="D181" s="174">
        <v>172.6</v>
      </c>
      <c r="E181" s="175">
        <f t="shared" si="84"/>
        <v>100</v>
      </c>
      <c r="F181" s="176">
        <f t="shared" si="85"/>
        <v>87.348178137651828</v>
      </c>
      <c r="G181" s="177"/>
      <c r="H181" s="7"/>
      <c r="I181" s="7"/>
    </row>
    <row r="182" spans="1:9" s="6" customFormat="1" ht="45" customHeight="1">
      <c r="A182" s="107" t="s">
        <v>134</v>
      </c>
      <c r="B182" s="88">
        <v>218.9</v>
      </c>
      <c r="C182" s="178">
        <v>14.9</v>
      </c>
      <c r="D182" s="178">
        <v>14.9</v>
      </c>
      <c r="E182" s="175">
        <f t="shared" ref="E182" si="86">D182/C182*100</f>
        <v>100</v>
      </c>
      <c r="F182" s="176">
        <f t="shared" ref="F182" si="87">D182/B182*100</f>
        <v>6.8067610781178622</v>
      </c>
      <c r="G182" s="177"/>
      <c r="H182" s="7"/>
      <c r="I182" s="7"/>
    </row>
    <row r="183" spans="1:9" s="6" customFormat="1" ht="18" customHeight="1">
      <c r="A183" s="118"/>
      <c r="B183" s="118"/>
      <c r="C183" s="118"/>
      <c r="D183" s="118"/>
      <c r="E183" s="118"/>
      <c r="F183" s="118"/>
      <c r="G183" s="128"/>
      <c r="H183" s="7"/>
      <c r="I183" s="7"/>
    </row>
    <row r="184" spans="1:9" s="4" customFormat="1" ht="20.25" customHeight="1">
      <c r="A184" s="326" t="s">
        <v>49</v>
      </c>
      <c r="B184" s="326"/>
      <c r="C184" s="326"/>
      <c r="D184" s="326"/>
      <c r="E184" s="326"/>
      <c r="F184" s="326"/>
      <c r="G184" s="326"/>
      <c r="H184" s="3"/>
      <c r="I184" s="3"/>
    </row>
    <row r="185" spans="1:9" s="13" customFormat="1" ht="18.75" customHeight="1">
      <c r="A185" s="319" t="s">
        <v>50</v>
      </c>
      <c r="B185" s="319"/>
      <c r="C185" s="319"/>
      <c r="D185" s="319"/>
      <c r="E185" s="319"/>
      <c r="F185" s="319"/>
      <c r="G185" s="319"/>
      <c r="H185" s="7"/>
      <c r="I185" s="7"/>
    </row>
    <row r="186" spans="1:9" s="6" customFormat="1" ht="16.5" customHeight="1">
      <c r="A186" s="125"/>
      <c r="B186" s="125"/>
      <c r="C186" s="125"/>
      <c r="D186" s="125"/>
      <c r="E186" s="125"/>
      <c r="F186" s="125"/>
      <c r="G186" s="121" t="s">
        <v>24</v>
      </c>
      <c r="H186" s="7"/>
      <c r="I186" s="7"/>
    </row>
    <row r="187" spans="1:9" s="6" customFormat="1" ht="78" customHeight="1">
      <c r="A187" s="50" t="s">
        <v>27</v>
      </c>
      <c r="B187" s="98" t="s">
        <v>99</v>
      </c>
      <c r="C187" s="50" t="s">
        <v>156</v>
      </c>
      <c r="D187" s="98" t="s">
        <v>157</v>
      </c>
      <c r="E187" s="50" t="s">
        <v>100</v>
      </c>
      <c r="F187" s="50" t="s">
        <v>101</v>
      </c>
      <c r="G187" s="50" t="s">
        <v>105</v>
      </c>
      <c r="H187" s="7"/>
      <c r="I187" s="7"/>
    </row>
    <row r="188" spans="1:9" ht="18.75" customHeight="1">
      <c r="A188" s="136" t="s">
        <v>35</v>
      </c>
      <c r="B188" s="109">
        <f>B191</f>
        <v>5661.9</v>
      </c>
      <c r="C188" s="109">
        <f t="shared" ref="C188:D188" si="88">C191</f>
        <v>2317.3000000000002</v>
      </c>
      <c r="D188" s="109">
        <f t="shared" si="88"/>
        <v>2057.6999999999998</v>
      </c>
      <c r="E188" s="162">
        <f>D188/C188*100</f>
        <v>88.797307210978289</v>
      </c>
      <c r="F188" s="109">
        <f>D188/B188*100</f>
        <v>36.342923753510306</v>
      </c>
      <c r="G188" s="102"/>
    </row>
    <row r="189" spans="1:9" ht="16.5" customHeight="1">
      <c r="A189" s="112" t="s">
        <v>25</v>
      </c>
      <c r="B189" s="113">
        <f>B188-B190</f>
        <v>5555</v>
      </c>
      <c r="C189" s="113">
        <f t="shared" ref="C189:D189" si="89">C188-C190</f>
        <v>2271.5</v>
      </c>
      <c r="D189" s="113">
        <f t="shared" si="89"/>
        <v>2014.1999999999998</v>
      </c>
      <c r="E189" s="113">
        <f t="shared" ref="E189:E191" si="90">D189/C189*100</f>
        <v>88.672683248954428</v>
      </c>
      <c r="F189" s="141">
        <f t="shared" ref="F189:F191" si="91">D189/B189*100</f>
        <v>36.259225922592258</v>
      </c>
      <c r="G189" s="102"/>
    </row>
    <row r="190" spans="1:9" ht="17.25" customHeight="1">
      <c r="A190" s="112" t="s">
        <v>1</v>
      </c>
      <c r="B190" s="113">
        <v>106.9</v>
      </c>
      <c r="C190" s="113">
        <v>45.8</v>
      </c>
      <c r="D190" s="113">
        <v>43.5</v>
      </c>
      <c r="E190" s="113">
        <f t="shared" si="90"/>
        <v>94.978165938864635</v>
      </c>
      <c r="F190" s="141">
        <f t="shared" si="91"/>
        <v>40.692235734331149</v>
      </c>
      <c r="G190" s="102"/>
    </row>
    <row r="191" spans="1:9" s="4" customFormat="1" ht="90">
      <c r="A191" s="107" t="s">
        <v>71</v>
      </c>
      <c r="B191" s="170">
        <v>5661.9</v>
      </c>
      <c r="C191" s="170">
        <v>2317.3000000000002</v>
      </c>
      <c r="D191" s="170">
        <v>2057.6999999999998</v>
      </c>
      <c r="E191" s="92">
        <f t="shared" si="90"/>
        <v>88.797307210978289</v>
      </c>
      <c r="F191" s="91">
        <f t="shared" si="91"/>
        <v>36.342923753510306</v>
      </c>
      <c r="G191" s="171" t="s">
        <v>184</v>
      </c>
      <c r="H191" s="3"/>
      <c r="I191" s="3"/>
    </row>
    <row r="192" spans="1:9" s="4" customFormat="1" ht="16.5" customHeight="1">
      <c r="A192" s="72"/>
      <c r="B192" s="65"/>
      <c r="C192" s="65"/>
      <c r="D192" s="65"/>
      <c r="E192" s="65"/>
      <c r="F192" s="65"/>
      <c r="G192" s="57"/>
      <c r="H192" s="3"/>
      <c r="I192" s="3"/>
    </row>
    <row r="193" spans="1:9" s="4" customFormat="1" ht="27" customHeight="1">
      <c r="A193" s="317" t="s">
        <v>11</v>
      </c>
      <c r="B193" s="317"/>
      <c r="C193" s="317"/>
      <c r="D193" s="317"/>
      <c r="E193" s="317"/>
      <c r="F193" s="317"/>
      <c r="G193" s="317"/>
      <c r="H193" s="3"/>
      <c r="I193" s="3"/>
    </row>
    <row r="194" spans="1:9" s="13" customFormat="1" ht="16.5" customHeight="1">
      <c r="A194" s="319" t="s">
        <v>54</v>
      </c>
      <c r="B194" s="319"/>
      <c r="C194" s="319"/>
      <c r="D194" s="319"/>
      <c r="E194" s="319"/>
      <c r="F194" s="319"/>
      <c r="G194" s="319"/>
      <c r="H194" s="7"/>
      <c r="I194" s="7"/>
    </row>
    <row r="195" spans="1:9" s="13" customFormat="1" ht="16.5" customHeight="1">
      <c r="A195" s="125"/>
      <c r="B195" s="125"/>
      <c r="C195" s="125"/>
      <c r="D195" s="125"/>
      <c r="E195" s="125"/>
      <c r="F195" s="125"/>
      <c r="G195" s="121" t="s">
        <v>24</v>
      </c>
      <c r="H195" s="7"/>
      <c r="I195" s="7"/>
    </row>
    <row r="196" spans="1:9" s="6" customFormat="1" ht="79.5" customHeight="1">
      <c r="A196" s="50" t="s">
        <v>27</v>
      </c>
      <c r="B196" s="98" t="s">
        <v>99</v>
      </c>
      <c r="C196" s="50" t="s">
        <v>156</v>
      </c>
      <c r="D196" s="98" t="s">
        <v>157</v>
      </c>
      <c r="E196" s="50" t="s">
        <v>100</v>
      </c>
      <c r="F196" s="50" t="s">
        <v>101</v>
      </c>
      <c r="G196" s="50" t="s">
        <v>105</v>
      </c>
      <c r="H196" s="7"/>
      <c r="I196" s="7"/>
    </row>
    <row r="197" spans="1:9" ht="17.45" customHeight="1">
      <c r="A197" s="108" t="s">
        <v>3</v>
      </c>
      <c r="B197" s="109">
        <f>B200+B203+B205</f>
        <v>70078.600000000006</v>
      </c>
      <c r="C197" s="109">
        <f>C200+C203+C205</f>
        <v>33048.1</v>
      </c>
      <c r="D197" s="109">
        <f>D200+D203+D205</f>
        <v>33048.1</v>
      </c>
      <c r="E197" s="162">
        <f>D197/C197*100</f>
        <v>100</v>
      </c>
      <c r="F197" s="109">
        <f>D197/B197*100</f>
        <v>47.158619036339189</v>
      </c>
      <c r="G197" s="102"/>
    </row>
    <row r="198" spans="1:9" s="96" customFormat="1" ht="17.25" customHeight="1">
      <c r="A198" s="112" t="s">
        <v>0</v>
      </c>
      <c r="B198" s="113">
        <f>B197-B199</f>
        <v>1118.8000000000029</v>
      </c>
      <c r="C198" s="113">
        <f t="shared" ref="C198:D198" si="92">C197-C199</f>
        <v>38.19999999999709</v>
      </c>
      <c r="D198" s="113">
        <f t="shared" si="92"/>
        <v>38.19999999999709</v>
      </c>
      <c r="E198" s="113">
        <f t="shared" ref="E198:E206" si="93">D198/C198*100</f>
        <v>100</v>
      </c>
      <c r="F198" s="141">
        <f t="shared" ref="F198:F206" si="94">D198/B198*100</f>
        <v>3.4143725420090267</v>
      </c>
      <c r="G198" s="102"/>
      <c r="H198" s="89"/>
      <c r="I198" s="89"/>
    </row>
    <row r="199" spans="1:9" s="96" customFormat="1" ht="17.25" customHeight="1">
      <c r="A199" s="112" t="s">
        <v>1</v>
      </c>
      <c r="B199" s="307">
        <v>68959.8</v>
      </c>
      <c r="C199" s="113">
        <v>33009.9</v>
      </c>
      <c r="D199" s="307">
        <v>33009.9</v>
      </c>
      <c r="E199" s="113">
        <f t="shared" si="93"/>
        <v>100</v>
      </c>
      <c r="F199" s="141">
        <f t="shared" si="94"/>
        <v>47.86832328400024</v>
      </c>
      <c r="G199" s="102"/>
      <c r="H199" s="89"/>
      <c r="I199" s="89"/>
    </row>
    <row r="200" spans="1:9" s="19" customFormat="1" ht="17.25" customHeight="1">
      <c r="A200" s="165" t="s">
        <v>86</v>
      </c>
      <c r="B200" s="166">
        <f>B202</f>
        <v>51</v>
      </c>
      <c r="C200" s="166">
        <f t="shared" ref="C200:D200" si="95">C202</f>
        <v>38.200000000000003</v>
      </c>
      <c r="D200" s="166">
        <f t="shared" si="95"/>
        <v>38.200000000000003</v>
      </c>
      <c r="E200" s="92">
        <f t="shared" si="93"/>
        <v>100</v>
      </c>
      <c r="F200" s="91">
        <f t="shared" si="94"/>
        <v>74.901960784313729</v>
      </c>
      <c r="G200" s="167"/>
      <c r="H200" s="23"/>
      <c r="I200" s="23"/>
    </row>
    <row r="201" spans="1:9" s="32" customFormat="1" ht="75">
      <c r="A201" s="50" t="s">
        <v>27</v>
      </c>
      <c r="B201" s="98" t="s">
        <v>99</v>
      </c>
      <c r="C201" s="50" t="s">
        <v>156</v>
      </c>
      <c r="D201" s="98" t="s">
        <v>157</v>
      </c>
      <c r="E201" s="50" t="s">
        <v>100</v>
      </c>
      <c r="F201" s="50" t="s">
        <v>101</v>
      </c>
      <c r="G201" s="50" t="s">
        <v>105</v>
      </c>
      <c r="H201" s="8"/>
      <c r="I201" s="8"/>
    </row>
    <row r="202" spans="1:9" s="32" customFormat="1" ht="31.5" customHeight="1">
      <c r="A202" s="49" t="s">
        <v>80</v>
      </c>
      <c r="B202" s="94">
        <v>51</v>
      </c>
      <c r="C202" s="94">
        <v>38.200000000000003</v>
      </c>
      <c r="D202" s="94">
        <v>38.200000000000003</v>
      </c>
      <c r="E202" s="92">
        <f t="shared" si="93"/>
        <v>100</v>
      </c>
      <c r="F202" s="91">
        <f t="shared" si="94"/>
        <v>74.901960784313729</v>
      </c>
      <c r="G202" s="167"/>
      <c r="H202" s="8"/>
      <c r="I202" s="8"/>
    </row>
    <row r="203" spans="1:9" s="32" customFormat="1" ht="16.5" customHeight="1">
      <c r="A203" s="49" t="s">
        <v>87</v>
      </c>
      <c r="B203" s="166">
        <f>B204</f>
        <v>967.8</v>
      </c>
      <c r="C203" s="166">
        <f t="shared" ref="C203:D203" si="96">C204</f>
        <v>0</v>
      </c>
      <c r="D203" s="166">
        <f t="shared" si="96"/>
        <v>0</v>
      </c>
      <c r="E203" s="168">
        <v>0</v>
      </c>
      <c r="F203" s="87">
        <f t="shared" si="94"/>
        <v>0</v>
      </c>
      <c r="G203" s="167"/>
      <c r="H203" s="8"/>
      <c r="I203" s="8"/>
    </row>
    <row r="204" spans="1:9" s="32" customFormat="1" ht="30" customHeight="1">
      <c r="A204" s="49" t="s">
        <v>81</v>
      </c>
      <c r="B204" s="94">
        <v>967.8</v>
      </c>
      <c r="C204" s="94">
        <v>0</v>
      </c>
      <c r="D204" s="94">
        <v>0</v>
      </c>
      <c r="E204" s="168">
        <v>0</v>
      </c>
      <c r="F204" s="87">
        <f t="shared" si="94"/>
        <v>0</v>
      </c>
      <c r="G204" s="167"/>
      <c r="H204" s="8"/>
      <c r="I204" s="8"/>
    </row>
    <row r="205" spans="1:9" s="32" customFormat="1" ht="30.75" customHeight="1">
      <c r="A205" s="49" t="s">
        <v>88</v>
      </c>
      <c r="B205" s="166">
        <f>B206</f>
        <v>69059.8</v>
      </c>
      <c r="C205" s="166">
        <f t="shared" ref="C205:D205" si="97">C206</f>
        <v>33009.9</v>
      </c>
      <c r="D205" s="166">
        <f t="shared" si="97"/>
        <v>33009.9</v>
      </c>
      <c r="E205" s="92">
        <f t="shared" si="93"/>
        <v>100</v>
      </c>
      <c r="F205" s="91">
        <f t="shared" si="94"/>
        <v>47.799008974830507</v>
      </c>
      <c r="G205" s="167"/>
      <c r="H205" s="8"/>
      <c r="I205" s="8"/>
    </row>
    <row r="206" spans="1:9" s="32" customFormat="1" ht="61.5" customHeight="1">
      <c r="A206" s="49" t="s">
        <v>82</v>
      </c>
      <c r="B206" s="94">
        <v>69059.8</v>
      </c>
      <c r="C206" s="94">
        <v>33009.9</v>
      </c>
      <c r="D206" s="94">
        <v>33009.9</v>
      </c>
      <c r="E206" s="92">
        <f t="shared" si="93"/>
        <v>100</v>
      </c>
      <c r="F206" s="91">
        <f t="shared" si="94"/>
        <v>47.799008974830507</v>
      </c>
      <c r="G206" s="169"/>
      <c r="H206" s="8"/>
      <c r="I206" s="8"/>
    </row>
    <row r="207" spans="1:9" s="32" customFormat="1" ht="11.25" customHeight="1">
      <c r="A207" s="157"/>
      <c r="B207" s="158"/>
      <c r="C207" s="159"/>
      <c r="D207" s="158"/>
      <c r="E207" s="160"/>
      <c r="F207" s="158"/>
      <c r="G207" s="161"/>
      <c r="H207" s="8"/>
      <c r="I207" s="8"/>
    </row>
    <row r="208" spans="1:9" s="4" customFormat="1" ht="23.25" customHeight="1">
      <c r="A208" s="317" t="s">
        <v>55</v>
      </c>
      <c r="B208" s="317"/>
      <c r="C208" s="317"/>
      <c r="D208" s="317"/>
      <c r="E208" s="317"/>
      <c r="F208" s="317"/>
      <c r="G208" s="317"/>
      <c r="H208" s="3"/>
      <c r="I208" s="3"/>
    </row>
    <row r="209" spans="1:9" s="13" customFormat="1" ht="17.25" customHeight="1">
      <c r="A209" s="319" t="s">
        <v>56</v>
      </c>
      <c r="B209" s="319"/>
      <c r="C209" s="319"/>
      <c r="D209" s="319"/>
      <c r="E209" s="319"/>
      <c r="F209" s="319"/>
      <c r="G209" s="319"/>
      <c r="H209" s="14"/>
      <c r="I209" s="14"/>
    </row>
    <row r="210" spans="1:9" s="13" customFormat="1" ht="17.25" customHeight="1">
      <c r="A210" s="125"/>
      <c r="B210" s="125"/>
      <c r="C210" s="125"/>
      <c r="D210" s="125"/>
      <c r="E210" s="125"/>
      <c r="F210" s="125"/>
      <c r="G210" s="121" t="s">
        <v>24</v>
      </c>
      <c r="H210" s="14"/>
      <c r="I210" s="14"/>
    </row>
    <row r="211" spans="1:9" s="6" customFormat="1" ht="78.75" customHeight="1">
      <c r="A211" s="50" t="s">
        <v>27</v>
      </c>
      <c r="B211" s="98" t="s">
        <v>99</v>
      </c>
      <c r="C211" s="50" t="s">
        <v>156</v>
      </c>
      <c r="D211" s="98" t="s">
        <v>157</v>
      </c>
      <c r="E211" s="50" t="s">
        <v>100</v>
      </c>
      <c r="F211" s="50" t="s">
        <v>101</v>
      </c>
      <c r="G211" s="50" t="s">
        <v>105</v>
      </c>
      <c r="H211" s="7"/>
      <c r="I211" s="7"/>
    </row>
    <row r="212" spans="1:9" ht="17.45" customHeight="1">
      <c r="A212" s="136" t="s">
        <v>3</v>
      </c>
      <c r="B212" s="137">
        <f>B214+B215+B216</f>
        <v>29720.600000000002</v>
      </c>
      <c r="C212" s="137">
        <f t="shared" ref="C212:D212" si="98">C214+C215+C216</f>
        <v>13188.8</v>
      </c>
      <c r="D212" s="137">
        <f t="shared" si="98"/>
        <v>13049.3</v>
      </c>
      <c r="E212" s="162">
        <f>D212/C212*100</f>
        <v>98.942284362489389</v>
      </c>
      <c r="F212" s="109">
        <f>D212/B212*100</f>
        <v>43.90658331258453</v>
      </c>
      <c r="G212" s="102"/>
    </row>
    <row r="213" spans="1:9" ht="16.149999999999999" customHeight="1">
      <c r="A213" s="153" t="s">
        <v>0</v>
      </c>
      <c r="B213" s="146">
        <f>B212</f>
        <v>29720.600000000002</v>
      </c>
      <c r="C213" s="146">
        <f t="shared" ref="C213:D213" si="99">C212</f>
        <v>13188.8</v>
      </c>
      <c r="D213" s="146">
        <f t="shared" si="99"/>
        <v>13049.3</v>
      </c>
      <c r="E213" s="113">
        <f t="shared" ref="E213:E216" si="100">D213/C213*100</f>
        <v>98.942284362489389</v>
      </c>
      <c r="F213" s="141">
        <f t="shared" ref="F213:F216" si="101">D213/B213*100</f>
        <v>43.90658331258453</v>
      </c>
      <c r="G213" s="102"/>
    </row>
    <row r="214" spans="1:9" ht="45.75" customHeight="1">
      <c r="A214" s="163" t="s">
        <v>79</v>
      </c>
      <c r="B214" s="164">
        <v>1900</v>
      </c>
      <c r="C214" s="164">
        <v>250</v>
      </c>
      <c r="D214" s="164">
        <v>250</v>
      </c>
      <c r="E214" s="92">
        <f t="shared" si="100"/>
        <v>100</v>
      </c>
      <c r="F214" s="91">
        <f t="shared" si="101"/>
        <v>13.157894736842104</v>
      </c>
      <c r="G214" s="102"/>
    </row>
    <row r="215" spans="1:9" ht="60">
      <c r="A215" s="163" t="s">
        <v>57</v>
      </c>
      <c r="B215" s="164">
        <v>1454.7</v>
      </c>
      <c r="C215" s="164">
        <v>132.5</v>
      </c>
      <c r="D215" s="164">
        <v>132.5</v>
      </c>
      <c r="E215" s="92">
        <f t="shared" si="100"/>
        <v>100</v>
      </c>
      <c r="F215" s="91">
        <f t="shared" si="101"/>
        <v>9.1084072317316291</v>
      </c>
      <c r="G215" s="102"/>
    </row>
    <row r="216" spans="1:9" ht="30.75" customHeight="1">
      <c r="A216" s="49" t="s">
        <v>72</v>
      </c>
      <c r="B216" s="164">
        <v>26365.9</v>
      </c>
      <c r="C216" s="164">
        <v>12806.3</v>
      </c>
      <c r="D216" s="164">
        <v>12666.8</v>
      </c>
      <c r="E216" s="92">
        <f t="shared" si="100"/>
        <v>98.910692393587524</v>
      </c>
      <c r="F216" s="91">
        <f t="shared" si="101"/>
        <v>48.04235774238694</v>
      </c>
      <c r="G216" s="102"/>
    </row>
    <row r="217" spans="1:9" ht="9" customHeight="1">
      <c r="A217" s="74"/>
      <c r="B217" s="75"/>
      <c r="C217" s="75"/>
      <c r="D217" s="75"/>
      <c r="E217" s="75"/>
      <c r="F217" s="75"/>
      <c r="G217" s="55"/>
    </row>
    <row r="218" spans="1:9" s="4" customFormat="1" ht="22.5" customHeight="1">
      <c r="A218" s="317" t="s">
        <v>18</v>
      </c>
      <c r="B218" s="317"/>
      <c r="C218" s="317"/>
      <c r="D218" s="317"/>
      <c r="E218" s="317"/>
      <c r="F218" s="317"/>
      <c r="G218" s="317"/>
      <c r="H218" s="3"/>
      <c r="I218" s="3"/>
    </row>
    <row r="219" spans="1:9" s="13" customFormat="1" ht="15" customHeight="1">
      <c r="A219" s="319" t="s">
        <v>60</v>
      </c>
      <c r="B219" s="319"/>
      <c r="C219" s="319"/>
      <c r="D219" s="319"/>
      <c r="E219" s="319"/>
      <c r="F219" s="319"/>
      <c r="G219" s="319"/>
      <c r="H219" s="14"/>
      <c r="I219" s="14"/>
    </row>
    <row r="220" spans="1:9" s="13" customFormat="1" ht="15" customHeight="1">
      <c r="A220" s="125"/>
      <c r="B220" s="125"/>
      <c r="C220" s="125"/>
      <c r="D220" s="125"/>
      <c r="E220" s="125"/>
      <c r="F220" s="125"/>
      <c r="G220" s="121" t="s">
        <v>24</v>
      </c>
      <c r="H220" s="14"/>
      <c r="I220" s="14"/>
    </row>
    <row r="221" spans="1:9" s="6" customFormat="1" ht="75.75" customHeight="1">
      <c r="A221" s="50" t="s">
        <v>27</v>
      </c>
      <c r="B221" s="98" t="s">
        <v>99</v>
      </c>
      <c r="C221" s="50" t="s">
        <v>156</v>
      </c>
      <c r="D221" s="98" t="s">
        <v>157</v>
      </c>
      <c r="E221" s="50" t="s">
        <v>100</v>
      </c>
      <c r="F221" s="50" t="s">
        <v>101</v>
      </c>
      <c r="G221" s="50" t="s">
        <v>105</v>
      </c>
      <c r="H221" s="7"/>
      <c r="I221" s="7"/>
    </row>
    <row r="222" spans="1:9" ht="18.75" customHeight="1">
      <c r="A222" s="136" t="s">
        <v>3</v>
      </c>
      <c r="B222" s="109">
        <f>B227+B228</f>
        <v>71191.299999999988</v>
      </c>
      <c r="C222" s="109">
        <f t="shared" ref="C222:D222" si="102">C227+C228</f>
        <v>1522.1</v>
      </c>
      <c r="D222" s="109">
        <f t="shared" si="102"/>
        <v>1442.9</v>
      </c>
      <c r="E222" s="111">
        <f t="shared" ref="E222:E223" si="103">D222/C222*100</f>
        <v>94.796662505748657</v>
      </c>
      <c r="F222" s="111">
        <f t="shared" ref="F222:F225" si="104">D222/B222*100</f>
        <v>2.0267925996575431</v>
      </c>
      <c r="G222" s="152"/>
      <c r="H222" s="25"/>
      <c r="I222" s="25"/>
    </row>
    <row r="223" spans="1:9" ht="16.5" customHeight="1">
      <c r="A223" s="153" t="s">
        <v>0</v>
      </c>
      <c r="B223" s="113">
        <f>B222-B224-B225</f>
        <v>23862.799999999992</v>
      </c>
      <c r="C223" s="113">
        <f t="shared" ref="C223:D223" si="105">C222-C224-C225</f>
        <v>1522.1</v>
      </c>
      <c r="D223" s="113">
        <f t="shared" si="105"/>
        <v>1442.9</v>
      </c>
      <c r="E223" s="115">
        <f t="shared" si="103"/>
        <v>94.796662505748657</v>
      </c>
      <c r="F223" s="115">
        <f t="shared" si="104"/>
        <v>6.0466500159243699</v>
      </c>
      <c r="G223" s="76"/>
      <c r="H223" s="26"/>
      <c r="I223" s="26"/>
    </row>
    <row r="224" spans="1:9" ht="16.5" customHeight="1">
      <c r="A224" s="153" t="s">
        <v>1</v>
      </c>
      <c r="B224" s="113">
        <v>40914.199999999997</v>
      </c>
      <c r="C224" s="117">
        <v>0</v>
      </c>
      <c r="D224" s="308">
        <v>0</v>
      </c>
      <c r="E224" s="115">
        <v>0</v>
      </c>
      <c r="F224" s="115">
        <f t="shared" si="104"/>
        <v>0</v>
      </c>
      <c r="G224" s="69"/>
    </row>
    <row r="225" spans="1:9" ht="16.5" customHeight="1">
      <c r="A225" s="153" t="s">
        <v>2</v>
      </c>
      <c r="B225" s="113">
        <v>6414.3</v>
      </c>
      <c r="C225" s="117">
        <v>0</v>
      </c>
      <c r="D225" s="308">
        <v>0</v>
      </c>
      <c r="E225" s="115">
        <v>0</v>
      </c>
      <c r="F225" s="115">
        <f t="shared" si="104"/>
        <v>0</v>
      </c>
      <c r="G225" s="69"/>
    </row>
    <row r="226" spans="1:9" ht="75">
      <c r="A226" s="50" t="s">
        <v>27</v>
      </c>
      <c r="B226" s="98" t="s">
        <v>99</v>
      </c>
      <c r="C226" s="50" t="s">
        <v>156</v>
      </c>
      <c r="D226" s="98" t="s">
        <v>157</v>
      </c>
      <c r="E226" s="50" t="s">
        <v>100</v>
      </c>
      <c r="F226" s="50" t="s">
        <v>101</v>
      </c>
      <c r="G226" s="50" t="s">
        <v>105</v>
      </c>
    </row>
    <row r="227" spans="1:9" ht="30.75" customHeight="1">
      <c r="A227" s="49" t="s">
        <v>73</v>
      </c>
      <c r="B227" s="94">
        <v>18604.099999999999</v>
      </c>
      <c r="C227" s="94">
        <v>1522.1</v>
      </c>
      <c r="D227" s="94">
        <v>1508.2</v>
      </c>
      <c r="E227" s="94">
        <f>D227/C227*100</f>
        <v>99.086787990276605</v>
      </c>
      <c r="F227" s="94">
        <f>D227/B227*100</f>
        <v>8.1068151643992454</v>
      </c>
      <c r="G227" s="312"/>
    </row>
    <row r="228" spans="1:9" ht="199.5" customHeight="1">
      <c r="A228" s="154" t="s">
        <v>144</v>
      </c>
      <c r="B228" s="155">
        <v>52587.199999999997</v>
      </c>
      <c r="C228" s="156">
        <v>0</v>
      </c>
      <c r="D228" s="156">
        <v>-65.3</v>
      </c>
      <c r="E228" s="156">
        <v>0</v>
      </c>
      <c r="F228" s="311">
        <v>0</v>
      </c>
      <c r="G228" s="313" t="s">
        <v>185</v>
      </c>
      <c r="H228" s="310"/>
    </row>
    <row r="229" spans="1:9" ht="16.5" customHeight="1">
      <c r="A229" s="77"/>
      <c r="B229" s="77"/>
      <c r="C229" s="77"/>
      <c r="D229" s="77"/>
      <c r="E229" s="77"/>
      <c r="F229" s="78"/>
      <c r="G229" s="55"/>
    </row>
    <row r="230" spans="1:9" s="4" customFormat="1" ht="23.25" customHeight="1">
      <c r="A230" s="317" t="s">
        <v>61</v>
      </c>
      <c r="B230" s="317"/>
      <c r="C230" s="317"/>
      <c r="D230" s="317"/>
      <c r="E230" s="317"/>
      <c r="F230" s="317"/>
      <c r="G230" s="317"/>
      <c r="H230" s="3"/>
      <c r="I230" s="3"/>
    </row>
    <row r="231" spans="1:9" s="13" customFormat="1" ht="18" customHeight="1">
      <c r="A231" s="318" t="s">
        <v>62</v>
      </c>
      <c r="B231" s="318"/>
      <c r="C231" s="318"/>
      <c r="D231" s="318"/>
      <c r="E231" s="318"/>
      <c r="F231" s="318"/>
      <c r="G231" s="126"/>
      <c r="H231" s="14"/>
      <c r="I231" s="14"/>
    </row>
    <row r="232" spans="1:9" s="13" customFormat="1" ht="15.75" customHeight="1">
      <c r="A232" s="125"/>
      <c r="B232" s="125"/>
      <c r="C232" s="125"/>
      <c r="D232" s="125"/>
      <c r="E232" s="125"/>
      <c r="F232" s="125"/>
      <c r="G232" s="121" t="s">
        <v>24</v>
      </c>
      <c r="H232" s="14"/>
      <c r="I232" s="14"/>
    </row>
    <row r="233" spans="1:9" s="6" customFormat="1" ht="75" customHeight="1">
      <c r="A233" s="50" t="s">
        <v>27</v>
      </c>
      <c r="B233" s="98" t="s">
        <v>99</v>
      </c>
      <c r="C233" s="50" t="s">
        <v>156</v>
      </c>
      <c r="D233" s="98" t="s">
        <v>157</v>
      </c>
      <c r="E233" s="50" t="s">
        <v>100</v>
      </c>
      <c r="F233" s="50" t="s">
        <v>101</v>
      </c>
      <c r="G233" s="50" t="s">
        <v>105</v>
      </c>
      <c r="H233" s="7"/>
      <c r="I233" s="7"/>
    </row>
    <row r="234" spans="1:9" ht="19.5" customHeight="1">
      <c r="A234" s="108" t="s">
        <v>3</v>
      </c>
      <c r="B234" s="109">
        <f>B237</f>
        <v>82073</v>
      </c>
      <c r="C234" s="109">
        <f t="shared" ref="C234:D234" si="106">C237</f>
        <v>30947.9</v>
      </c>
      <c r="D234" s="109">
        <f t="shared" si="106"/>
        <v>30762.400000000001</v>
      </c>
      <c r="E234" s="150">
        <f t="shared" ref="E234:E235" si="107">D234/C234*100</f>
        <v>99.400605533816517</v>
      </c>
      <c r="F234" s="111">
        <f t="shared" ref="F234:F235" si="108">D234/B234*100</f>
        <v>37.481754048225362</v>
      </c>
      <c r="G234" s="102"/>
    </row>
    <row r="235" spans="1:9" ht="15" customHeight="1">
      <c r="A235" s="112" t="s">
        <v>0</v>
      </c>
      <c r="B235" s="113">
        <f>B234-B236</f>
        <v>79265.2</v>
      </c>
      <c r="C235" s="113">
        <f t="shared" ref="C235:D235" si="109">C234-C236</f>
        <v>30430.800000000003</v>
      </c>
      <c r="D235" s="113">
        <f t="shared" si="109"/>
        <v>30245.300000000003</v>
      </c>
      <c r="E235" s="151">
        <f t="shared" si="107"/>
        <v>99.390420232133238</v>
      </c>
      <c r="F235" s="115">
        <f t="shared" si="108"/>
        <v>38.157097944621356</v>
      </c>
      <c r="G235" s="102"/>
    </row>
    <row r="236" spans="1:9" ht="15" customHeight="1">
      <c r="A236" s="112" t="s">
        <v>1</v>
      </c>
      <c r="B236" s="113">
        <v>2807.8</v>
      </c>
      <c r="C236" s="117">
        <v>517.1</v>
      </c>
      <c r="D236" s="117">
        <v>517.1</v>
      </c>
      <c r="E236" s="151">
        <f t="shared" ref="E236" si="110">D236/C236*100</f>
        <v>100</v>
      </c>
      <c r="F236" s="115">
        <f t="shared" ref="F236" si="111">D236/B236*100</f>
        <v>18.416553885604387</v>
      </c>
      <c r="G236" s="102"/>
    </row>
    <row r="237" spans="1:9" s="15" customFormat="1" ht="30">
      <c r="A237" s="49" t="s">
        <v>74</v>
      </c>
      <c r="B237" s="142">
        <v>82073</v>
      </c>
      <c r="C237" s="142">
        <v>30947.9</v>
      </c>
      <c r="D237" s="142">
        <v>30762.400000000001</v>
      </c>
      <c r="E237" s="142">
        <f>D237/C237*100</f>
        <v>99.400605533816517</v>
      </c>
      <c r="F237" s="94">
        <f>D237/B237*100</f>
        <v>37.481754048225362</v>
      </c>
      <c r="G237" s="144"/>
      <c r="H237" s="21"/>
      <c r="I237" s="21"/>
    </row>
    <row r="238" spans="1:9" s="15" customFormat="1" ht="16.5" customHeight="1">
      <c r="A238" s="79"/>
      <c r="B238" s="80"/>
      <c r="C238" s="62"/>
      <c r="D238" s="80"/>
      <c r="E238" s="81"/>
      <c r="F238" s="80"/>
      <c r="G238" s="56"/>
      <c r="H238" s="21"/>
      <c r="I238" s="21"/>
    </row>
    <row r="239" spans="1:9" s="4" customFormat="1" ht="24.75" customHeight="1">
      <c r="A239" s="317" t="s">
        <v>12</v>
      </c>
      <c r="B239" s="317"/>
      <c r="C239" s="317"/>
      <c r="D239" s="317"/>
      <c r="E239" s="317"/>
      <c r="F239" s="317"/>
      <c r="G239" s="317"/>
      <c r="H239" s="3"/>
      <c r="I239" s="3"/>
    </row>
    <row r="240" spans="1:9" s="13" customFormat="1" ht="18" customHeight="1">
      <c r="A240" s="318" t="s">
        <v>40</v>
      </c>
      <c r="B240" s="318"/>
      <c r="C240" s="318"/>
      <c r="D240" s="318"/>
      <c r="E240" s="318"/>
      <c r="F240" s="318"/>
      <c r="G240" s="128"/>
      <c r="H240" s="7"/>
      <c r="I240" s="7"/>
    </row>
    <row r="241" spans="1:9" s="13" customFormat="1" ht="18" customHeight="1">
      <c r="A241" s="125"/>
      <c r="B241" s="125"/>
      <c r="C241" s="125"/>
      <c r="D241" s="125"/>
      <c r="E241" s="125"/>
      <c r="F241" s="125"/>
      <c r="G241" s="121" t="s">
        <v>24</v>
      </c>
      <c r="H241" s="7"/>
      <c r="I241" s="7"/>
    </row>
    <row r="242" spans="1:9" s="6" customFormat="1" ht="78" customHeight="1">
      <c r="A242" s="50" t="s">
        <v>27</v>
      </c>
      <c r="B242" s="98" t="s">
        <v>99</v>
      </c>
      <c r="C242" s="50" t="s">
        <v>156</v>
      </c>
      <c r="D242" s="98" t="s">
        <v>157</v>
      </c>
      <c r="E242" s="50" t="s">
        <v>100</v>
      </c>
      <c r="F242" s="50" t="s">
        <v>101</v>
      </c>
      <c r="G242" s="50" t="s">
        <v>105</v>
      </c>
      <c r="H242" s="7"/>
      <c r="I242" s="7"/>
    </row>
    <row r="243" spans="1:9" ht="18.75" customHeight="1">
      <c r="A243" s="136" t="s">
        <v>35</v>
      </c>
      <c r="B243" s="137">
        <f>B245+B247</f>
        <v>42480.5</v>
      </c>
      <c r="C243" s="137">
        <f t="shared" ref="C243:D243" si="112">C245+C247</f>
        <v>21087.1</v>
      </c>
      <c r="D243" s="137">
        <f t="shared" si="112"/>
        <v>21082.3</v>
      </c>
      <c r="E243" s="145">
        <f t="shared" ref="E243:E244" si="113">D243/C243*100</f>
        <v>99.977237268282508</v>
      </c>
      <c r="F243" s="145">
        <f t="shared" ref="F243:F245" si="114">D243/B243*100</f>
        <v>49.628182342486546</v>
      </c>
      <c r="G243" s="102"/>
    </row>
    <row r="244" spans="1:9" ht="17.25" customHeight="1">
      <c r="A244" s="112" t="s">
        <v>25</v>
      </c>
      <c r="B244" s="146">
        <f>B243</f>
        <v>42480.5</v>
      </c>
      <c r="C244" s="146">
        <f t="shared" ref="C244:D244" si="115">C243</f>
        <v>21087.1</v>
      </c>
      <c r="D244" s="146">
        <f t="shared" si="115"/>
        <v>21082.3</v>
      </c>
      <c r="E244" s="147">
        <f t="shared" si="113"/>
        <v>99.977237268282508</v>
      </c>
      <c r="F244" s="147">
        <f t="shared" si="114"/>
        <v>49.628182342486546</v>
      </c>
      <c r="G244" s="102"/>
    </row>
    <row r="245" spans="1:9" ht="45.75" customHeight="1">
      <c r="A245" s="148" t="s">
        <v>41</v>
      </c>
      <c r="B245" s="100">
        <v>2575.4</v>
      </c>
      <c r="C245" s="149">
        <v>0</v>
      </c>
      <c r="D245" s="149">
        <v>0</v>
      </c>
      <c r="E245" s="149">
        <v>0</v>
      </c>
      <c r="F245" s="149">
        <f t="shared" si="114"/>
        <v>0</v>
      </c>
      <c r="G245" s="102"/>
    </row>
    <row r="246" spans="1:9" ht="65.25" customHeight="1">
      <c r="A246" s="50" t="s">
        <v>27</v>
      </c>
      <c r="B246" s="98" t="s">
        <v>99</v>
      </c>
      <c r="C246" s="50" t="s">
        <v>156</v>
      </c>
      <c r="D246" s="98" t="s">
        <v>157</v>
      </c>
      <c r="E246" s="50" t="s">
        <v>100</v>
      </c>
      <c r="F246" s="50" t="s">
        <v>101</v>
      </c>
      <c r="G246" s="50" t="s">
        <v>105</v>
      </c>
    </row>
    <row r="247" spans="1:9" ht="39" customHeight="1">
      <c r="A247" s="148" t="s">
        <v>42</v>
      </c>
      <c r="B247" s="100">
        <v>39905.1</v>
      </c>
      <c r="C247" s="100">
        <v>21087.1</v>
      </c>
      <c r="D247" s="100">
        <v>21082.3</v>
      </c>
      <c r="E247" s="100">
        <f>D247/C247*100</f>
        <v>99.977237268282508</v>
      </c>
      <c r="F247" s="100">
        <f>D247/B247*100</f>
        <v>52.831091765212967</v>
      </c>
      <c r="G247" s="102"/>
    </row>
    <row r="248" spans="1:9" s="5" customFormat="1" ht="18" customHeight="1">
      <c r="A248" s="58"/>
      <c r="B248" s="58"/>
      <c r="C248" s="58"/>
      <c r="D248" s="58"/>
      <c r="E248" s="58"/>
      <c r="F248" s="58"/>
      <c r="G248" s="73"/>
      <c r="H248" s="8"/>
      <c r="I248" s="8"/>
    </row>
    <row r="249" spans="1:9" s="4" customFormat="1" ht="24" customHeight="1">
      <c r="A249" s="317" t="s">
        <v>51</v>
      </c>
      <c r="B249" s="317"/>
      <c r="C249" s="317"/>
      <c r="D249" s="317"/>
      <c r="E249" s="317"/>
      <c r="F249" s="317"/>
      <c r="G249" s="317"/>
      <c r="H249" s="3"/>
      <c r="I249" s="3"/>
    </row>
    <row r="250" spans="1:9" s="13" customFormat="1" ht="26.25" customHeight="1">
      <c r="A250" s="319" t="s">
        <v>52</v>
      </c>
      <c r="B250" s="319"/>
      <c r="C250" s="319"/>
      <c r="D250" s="319"/>
      <c r="E250" s="319"/>
      <c r="F250" s="319"/>
      <c r="G250" s="319"/>
      <c r="H250" s="7"/>
      <c r="I250" s="7"/>
    </row>
    <row r="251" spans="1:9" s="13" customFormat="1" ht="16.5" customHeight="1">
      <c r="A251" s="125"/>
      <c r="B251" s="125"/>
      <c r="C251" s="125"/>
      <c r="D251" s="125"/>
      <c r="E251" s="125"/>
      <c r="F251" s="125"/>
      <c r="G251" s="121" t="s">
        <v>24</v>
      </c>
      <c r="H251" s="7"/>
      <c r="I251" s="7"/>
    </row>
    <row r="252" spans="1:9" s="6" customFormat="1" ht="76.5" customHeight="1">
      <c r="A252" s="50" t="s">
        <v>27</v>
      </c>
      <c r="B252" s="98" t="s">
        <v>99</v>
      </c>
      <c r="C252" s="50" t="s">
        <v>156</v>
      </c>
      <c r="D252" s="98" t="s">
        <v>157</v>
      </c>
      <c r="E252" s="50" t="s">
        <v>100</v>
      </c>
      <c r="F252" s="50" t="s">
        <v>101</v>
      </c>
      <c r="G252" s="50" t="s">
        <v>105</v>
      </c>
      <c r="H252" s="7"/>
      <c r="I252" s="7"/>
    </row>
    <row r="253" spans="1:9" ht="18.75" customHeight="1">
      <c r="A253" s="136" t="s">
        <v>35</v>
      </c>
      <c r="B253" s="137">
        <f>B257+B258+B259</f>
        <v>631694.6</v>
      </c>
      <c r="C253" s="137">
        <f t="shared" ref="C253:D253" si="116">C257+C258+C259</f>
        <v>301999.5</v>
      </c>
      <c r="D253" s="137">
        <f t="shared" si="116"/>
        <v>291056.60000000003</v>
      </c>
      <c r="E253" s="138">
        <f>D253/C253*100</f>
        <v>96.376517179664205</v>
      </c>
      <c r="F253" s="137">
        <f>D253/B253*100</f>
        <v>46.075524470210773</v>
      </c>
      <c r="G253" s="102"/>
      <c r="H253" s="27"/>
    </row>
    <row r="254" spans="1:9" s="96" customFormat="1" ht="15.75" customHeight="1">
      <c r="A254" s="112" t="s">
        <v>25</v>
      </c>
      <c r="B254" s="139">
        <f>B253-B255-B256</f>
        <v>602547.4</v>
      </c>
      <c r="C254" s="139">
        <f t="shared" ref="C254:D254" si="117">C253-C255-C256</f>
        <v>288160.89999999997</v>
      </c>
      <c r="D254" s="139">
        <f t="shared" si="117"/>
        <v>278613.00000000006</v>
      </c>
      <c r="E254" s="113">
        <f t="shared" ref="E254:E259" si="118">D254/C254*100</f>
        <v>96.686608072087537</v>
      </c>
      <c r="F254" s="141">
        <f t="shared" ref="F254:F259" si="119">D254/B254*100</f>
        <v>46.239183838483086</v>
      </c>
      <c r="G254" s="102"/>
      <c r="H254" s="89"/>
      <c r="I254" s="89"/>
    </row>
    <row r="255" spans="1:9" s="96" customFormat="1" ht="15.75" customHeight="1">
      <c r="A255" s="112" t="s">
        <v>1</v>
      </c>
      <c r="B255" s="139">
        <v>21030.1</v>
      </c>
      <c r="C255" s="140">
        <v>10110.700000000001</v>
      </c>
      <c r="D255" s="139">
        <v>8988.1</v>
      </c>
      <c r="E255" s="113">
        <f t="shared" si="118"/>
        <v>88.896911193092464</v>
      </c>
      <c r="F255" s="141">
        <f t="shared" si="119"/>
        <v>42.739216646616043</v>
      </c>
      <c r="G255" s="102"/>
      <c r="H255" s="89"/>
      <c r="I255" s="89"/>
    </row>
    <row r="256" spans="1:9" ht="15.75" customHeight="1">
      <c r="A256" s="112" t="s">
        <v>36</v>
      </c>
      <c r="B256" s="139">
        <v>8117.1</v>
      </c>
      <c r="C256" s="140">
        <v>3727.9</v>
      </c>
      <c r="D256" s="139">
        <v>3455.5</v>
      </c>
      <c r="E256" s="113">
        <f t="shared" si="118"/>
        <v>92.692937042302631</v>
      </c>
      <c r="F256" s="141">
        <f t="shared" si="119"/>
        <v>42.570622512966452</v>
      </c>
      <c r="G256" s="102"/>
    </row>
    <row r="257" spans="1:9" ht="77.25" customHeight="1">
      <c r="A257" s="131" t="s">
        <v>66</v>
      </c>
      <c r="B257" s="142">
        <v>28326.3</v>
      </c>
      <c r="C257" s="142">
        <v>9684.4</v>
      </c>
      <c r="D257" s="142">
        <v>8745</v>
      </c>
      <c r="E257" s="92">
        <f t="shared" si="118"/>
        <v>90.299863698318944</v>
      </c>
      <c r="F257" s="91">
        <f t="shared" si="119"/>
        <v>30.872369494074412</v>
      </c>
      <c r="G257" s="88" t="s">
        <v>178</v>
      </c>
    </row>
    <row r="258" spans="1:9" ht="46.5" customHeight="1">
      <c r="A258" s="107" t="s">
        <v>67</v>
      </c>
      <c r="B258" s="143">
        <v>766.6</v>
      </c>
      <c r="C258" s="143">
        <v>353.7</v>
      </c>
      <c r="D258" s="143">
        <v>321.39999999999998</v>
      </c>
      <c r="E258" s="92">
        <f t="shared" si="118"/>
        <v>90.867967203845069</v>
      </c>
      <c r="F258" s="91">
        <f t="shared" si="119"/>
        <v>41.925384816070959</v>
      </c>
      <c r="G258" s="88" t="s">
        <v>135</v>
      </c>
    </row>
    <row r="259" spans="1:9" ht="91.5" customHeight="1">
      <c r="A259" s="131" t="s">
        <v>68</v>
      </c>
      <c r="B259" s="143">
        <v>602601.69999999995</v>
      </c>
      <c r="C259" s="143">
        <v>291961.40000000002</v>
      </c>
      <c r="D259" s="143">
        <v>281990.2</v>
      </c>
      <c r="E259" s="92">
        <f t="shared" si="118"/>
        <v>96.584754012002946</v>
      </c>
      <c r="F259" s="91">
        <f t="shared" si="119"/>
        <v>46.795453779835015</v>
      </c>
      <c r="G259" s="144" t="s">
        <v>171</v>
      </c>
    </row>
    <row r="260" spans="1:9" s="96" customFormat="1" ht="18.75" customHeight="1">
      <c r="A260" s="122"/>
      <c r="B260" s="123"/>
      <c r="C260" s="123"/>
      <c r="D260" s="123"/>
      <c r="E260" s="123"/>
      <c r="F260" s="123"/>
      <c r="G260" s="89"/>
      <c r="H260" s="89"/>
      <c r="I260" s="89"/>
    </row>
    <row r="261" spans="1:9" s="124" customFormat="1" ht="22.5" customHeight="1">
      <c r="A261" s="317" t="s">
        <v>63</v>
      </c>
      <c r="B261" s="317"/>
      <c r="C261" s="317"/>
      <c r="D261" s="317"/>
      <c r="E261" s="317"/>
      <c r="F261" s="317"/>
      <c r="G261" s="317"/>
      <c r="H261" s="119"/>
      <c r="I261" s="119"/>
    </row>
    <row r="262" spans="1:9" s="127" customFormat="1" ht="33" customHeight="1">
      <c r="A262" s="319" t="s">
        <v>64</v>
      </c>
      <c r="B262" s="319"/>
      <c r="C262" s="319"/>
      <c r="D262" s="319"/>
      <c r="E262" s="319"/>
      <c r="F262" s="319"/>
      <c r="G262" s="319"/>
      <c r="H262" s="126"/>
      <c r="I262" s="126"/>
    </row>
    <row r="263" spans="1:9" s="127" customFormat="1" ht="15.75" customHeight="1">
      <c r="A263" s="120"/>
      <c r="B263" s="120"/>
      <c r="C263" s="120"/>
      <c r="D263" s="120"/>
      <c r="E263" s="120"/>
      <c r="F263" s="120"/>
      <c r="G263" s="121" t="s">
        <v>24</v>
      </c>
      <c r="H263" s="126"/>
      <c r="I263" s="126"/>
    </row>
    <row r="264" spans="1:9" s="129" customFormat="1" ht="74.25" customHeight="1">
      <c r="A264" s="50" t="s">
        <v>27</v>
      </c>
      <c r="B264" s="98" t="s">
        <v>99</v>
      </c>
      <c r="C264" s="50" t="s">
        <v>156</v>
      </c>
      <c r="D264" s="98" t="s">
        <v>157</v>
      </c>
      <c r="E264" s="50" t="s">
        <v>100</v>
      </c>
      <c r="F264" s="50" t="s">
        <v>101</v>
      </c>
      <c r="G264" s="50" t="s">
        <v>105</v>
      </c>
      <c r="H264" s="128"/>
      <c r="I264" s="128"/>
    </row>
    <row r="265" spans="1:9" ht="17.25" customHeight="1">
      <c r="A265" s="108" t="s">
        <v>3</v>
      </c>
      <c r="B265" s="111">
        <f>B269+B271+B273</f>
        <v>700383.1</v>
      </c>
      <c r="C265" s="111">
        <f>C269+C271+C273</f>
        <v>234528.9</v>
      </c>
      <c r="D265" s="111">
        <f>D269+D271+D273</f>
        <v>228511</v>
      </c>
      <c r="E265" s="110">
        <f>D265/C265*100</f>
        <v>97.434047573667897</v>
      </c>
      <c r="F265" s="111">
        <f>D265/B265*100</f>
        <v>32.626572514385344</v>
      </c>
      <c r="G265" s="71"/>
      <c r="H265" s="25"/>
      <c r="I265" s="25"/>
    </row>
    <row r="266" spans="1:9" s="96" customFormat="1" ht="15.75" customHeight="1">
      <c r="A266" s="112" t="s">
        <v>0</v>
      </c>
      <c r="B266" s="114">
        <f>B265-B267</f>
        <v>455247.6</v>
      </c>
      <c r="C266" s="114">
        <f t="shared" ref="C266:D266" si="120">C265-C267</f>
        <v>220035.6</v>
      </c>
      <c r="D266" s="114">
        <f t="shared" si="120"/>
        <v>218878.7</v>
      </c>
      <c r="E266" s="114">
        <f t="shared" ref="E266:E274" si="121">D266/C266*100</f>
        <v>99.474221444166318</v>
      </c>
      <c r="F266" s="115">
        <f t="shared" ref="F266:F275" si="122">D266/B266*100</f>
        <v>48.079045337086903</v>
      </c>
      <c r="G266" s="102"/>
      <c r="H266" s="89"/>
      <c r="I266" s="89"/>
    </row>
    <row r="267" spans="1:9" s="96" customFormat="1" ht="15" customHeight="1">
      <c r="A267" s="112" t="s">
        <v>1</v>
      </c>
      <c r="B267" s="114">
        <v>245135.5</v>
      </c>
      <c r="C267" s="114">
        <v>14493.3</v>
      </c>
      <c r="D267" s="114">
        <v>9632.2999999999993</v>
      </c>
      <c r="E267" s="114">
        <f t="shared" si="121"/>
        <v>66.460364444260449</v>
      </c>
      <c r="F267" s="115">
        <f t="shared" si="122"/>
        <v>3.9293778338918681</v>
      </c>
      <c r="G267" s="102"/>
      <c r="H267" s="89"/>
      <c r="I267" s="89"/>
    </row>
    <row r="268" spans="1:9" s="96" customFormat="1" ht="75">
      <c r="A268" s="50" t="s">
        <v>27</v>
      </c>
      <c r="B268" s="98" t="s">
        <v>99</v>
      </c>
      <c r="C268" s="50" t="s">
        <v>156</v>
      </c>
      <c r="D268" s="98" t="s">
        <v>157</v>
      </c>
      <c r="E268" s="50" t="s">
        <v>100</v>
      </c>
      <c r="F268" s="50" t="s">
        <v>101</v>
      </c>
      <c r="G268" s="50" t="s">
        <v>105</v>
      </c>
      <c r="H268" s="89"/>
      <c r="I268" s="89"/>
    </row>
    <row r="269" spans="1:9" ht="46.5" customHeight="1">
      <c r="A269" s="85" t="s">
        <v>136</v>
      </c>
      <c r="B269" s="130">
        <v>26707.1</v>
      </c>
      <c r="C269" s="130">
        <v>12375.3</v>
      </c>
      <c r="D269" s="130">
        <v>12102</v>
      </c>
      <c r="E269" s="93">
        <f t="shared" si="121"/>
        <v>97.791568689243903</v>
      </c>
      <c r="F269" s="94">
        <f t="shared" si="122"/>
        <v>45.313792961422244</v>
      </c>
      <c r="G269" s="82"/>
    </row>
    <row r="270" spans="1:9" ht="45">
      <c r="A270" s="97" t="s">
        <v>90</v>
      </c>
      <c r="B270" s="94">
        <f>B271</f>
        <v>255907.3</v>
      </c>
      <c r="C270" s="94">
        <f t="shared" ref="C270:D270" si="123">C271</f>
        <v>11932.6</v>
      </c>
      <c r="D270" s="94">
        <f t="shared" si="123"/>
        <v>11642.2</v>
      </c>
      <c r="E270" s="93">
        <f t="shared" si="121"/>
        <v>97.566330891842526</v>
      </c>
      <c r="F270" s="94">
        <f t="shared" si="122"/>
        <v>4.5493817487816886</v>
      </c>
      <c r="G270" s="83"/>
    </row>
    <row r="271" spans="1:9" ht="47.25" customHeight="1">
      <c r="A271" s="131" t="s">
        <v>84</v>
      </c>
      <c r="B271" s="94">
        <v>255907.3</v>
      </c>
      <c r="C271" s="94">
        <v>11932.6</v>
      </c>
      <c r="D271" s="94">
        <v>11642.2</v>
      </c>
      <c r="E271" s="93">
        <f t="shared" si="121"/>
        <v>97.566330891842526</v>
      </c>
      <c r="F271" s="94">
        <f t="shared" si="122"/>
        <v>4.5493817487816886</v>
      </c>
      <c r="G271" s="309" t="s">
        <v>172</v>
      </c>
    </row>
    <row r="272" spans="1:9" ht="58.5" customHeight="1">
      <c r="A272" s="131" t="s">
        <v>91</v>
      </c>
      <c r="B272" s="94">
        <f>B273</f>
        <v>417768.7</v>
      </c>
      <c r="C272" s="94">
        <f t="shared" ref="C272:D272" si="124">C273</f>
        <v>210221</v>
      </c>
      <c r="D272" s="94">
        <f t="shared" si="124"/>
        <v>204766.8</v>
      </c>
      <c r="E272" s="93">
        <f t="shared" si="121"/>
        <v>97.405492315230163</v>
      </c>
      <c r="F272" s="94">
        <f t="shared" si="122"/>
        <v>49.014394807461635</v>
      </c>
      <c r="G272" s="69"/>
    </row>
    <row r="273" spans="1:10" ht="180.75" customHeight="1">
      <c r="A273" s="107" t="s">
        <v>85</v>
      </c>
      <c r="B273" s="132">
        <v>417768.7</v>
      </c>
      <c r="C273" s="132">
        <v>210221</v>
      </c>
      <c r="D273" s="132">
        <v>204766.8</v>
      </c>
      <c r="E273" s="93">
        <f t="shared" si="121"/>
        <v>97.405492315230163</v>
      </c>
      <c r="F273" s="94">
        <f t="shared" si="122"/>
        <v>49.014394807461635</v>
      </c>
      <c r="G273" s="305" t="s">
        <v>179</v>
      </c>
    </row>
    <row r="274" spans="1:10">
      <c r="A274" s="107" t="s">
        <v>131</v>
      </c>
      <c r="B274" s="132">
        <f>29007.2+651</f>
        <v>29658.2</v>
      </c>
      <c r="C274" s="132">
        <v>12252.2</v>
      </c>
      <c r="D274" s="132">
        <v>12164.7</v>
      </c>
      <c r="E274" s="93">
        <f t="shared" si="121"/>
        <v>99.285842542563785</v>
      </c>
      <c r="F274" s="94">
        <f t="shared" si="122"/>
        <v>41.016312520651965</v>
      </c>
      <c r="G274" s="69"/>
    </row>
    <row r="275" spans="1:10" ht="30">
      <c r="A275" s="133" t="s">
        <v>137</v>
      </c>
      <c r="B275" s="134">
        <v>6135.7</v>
      </c>
      <c r="C275" s="135">
        <v>0</v>
      </c>
      <c r="D275" s="135">
        <v>0</v>
      </c>
      <c r="E275" s="114">
        <v>0</v>
      </c>
      <c r="F275" s="115">
        <f t="shared" si="122"/>
        <v>0</v>
      </c>
      <c r="G275" s="84"/>
      <c r="H275" s="34"/>
      <c r="I275" s="34"/>
    </row>
    <row r="276" spans="1:10" ht="15.75" customHeight="1">
      <c r="A276" s="118"/>
      <c r="B276" s="118"/>
      <c r="C276" s="118"/>
      <c r="D276" s="118"/>
      <c r="E276" s="118"/>
      <c r="F276" s="118"/>
      <c r="G276" s="89"/>
    </row>
    <row r="277" spans="1:10" s="4" customFormat="1" ht="15.75" customHeight="1">
      <c r="A277" s="317" t="s">
        <v>37</v>
      </c>
      <c r="B277" s="317"/>
      <c r="C277" s="317"/>
      <c r="D277" s="317"/>
      <c r="E277" s="317"/>
      <c r="F277" s="317"/>
      <c r="G277" s="119"/>
      <c r="H277" s="3"/>
      <c r="I277" s="3"/>
    </row>
    <row r="278" spans="1:10" s="13" customFormat="1" ht="15.75" customHeight="1">
      <c r="A278" s="120"/>
      <c r="B278" s="120"/>
      <c r="C278" s="120"/>
      <c r="D278" s="120"/>
      <c r="E278" s="120"/>
      <c r="F278" s="120"/>
      <c r="G278" s="121" t="s">
        <v>24</v>
      </c>
      <c r="H278" s="7"/>
      <c r="I278" s="7"/>
    </row>
    <row r="279" spans="1:10" s="6" customFormat="1" ht="73.5" customHeight="1">
      <c r="A279" s="50" t="s">
        <v>27</v>
      </c>
      <c r="B279" s="98" t="s">
        <v>99</v>
      </c>
      <c r="C279" s="50" t="s">
        <v>156</v>
      </c>
      <c r="D279" s="98" t="s">
        <v>157</v>
      </c>
      <c r="E279" s="50" t="s">
        <v>100</v>
      </c>
      <c r="F279" s="50" t="s">
        <v>101</v>
      </c>
      <c r="G279" s="50" t="s">
        <v>105</v>
      </c>
      <c r="H279" s="7"/>
      <c r="I279" s="7"/>
    </row>
    <row r="280" spans="1:10" ht="18" customHeight="1">
      <c r="A280" s="108" t="s">
        <v>38</v>
      </c>
      <c r="B280" s="109">
        <f>B283+B288</f>
        <v>119087.5</v>
      </c>
      <c r="C280" s="109">
        <f>C283+C288</f>
        <v>41741.300000000003</v>
      </c>
      <c r="D280" s="109">
        <f>D283+D288</f>
        <v>37566.1</v>
      </c>
      <c r="E280" s="110">
        <f t="shared" ref="E280" si="125">D280/C280*100</f>
        <v>89.997436591577156</v>
      </c>
      <c r="F280" s="111">
        <f t="shared" ref="F280" si="126">D280/B280*100</f>
        <v>31.544956439592735</v>
      </c>
      <c r="G280" s="95"/>
    </row>
    <row r="281" spans="1:10" s="15" customFormat="1" ht="15.6" customHeight="1">
      <c r="A281" s="112" t="s">
        <v>39</v>
      </c>
      <c r="B281" s="113">
        <v>118457.5</v>
      </c>
      <c r="C281" s="113">
        <f>C283+C288-C287</f>
        <v>41651.300000000003</v>
      </c>
      <c r="D281" s="113">
        <f>D283+D288-D287</f>
        <v>37476.1</v>
      </c>
      <c r="E281" s="114">
        <f t="shared" ref="E281:E288" si="127">D281/C281*100</f>
        <v>89.975823083553209</v>
      </c>
      <c r="F281" s="115">
        <f t="shared" ref="F281:F288" si="128">D281/B281*100</f>
        <v>31.6367473566469</v>
      </c>
      <c r="G281" s="116"/>
      <c r="H281" s="21"/>
      <c r="I281" s="21"/>
    </row>
    <row r="282" spans="1:10" s="15" customFormat="1" ht="15" customHeight="1">
      <c r="A282" s="112" t="s">
        <v>1</v>
      </c>
      <c r="B282" s="117">
        <v>630</v>
      </c>
      <c r="C282" s="113">
        <v>90</v>
      </c>
      <c r="D282" s="117">
        <v>90</v>
      </c>
      <c r="E282" s="114">
        <f t="shared" si="127"/>
        <v>100</v>
      </c>
      <c r="F282" s="115">
        <f t="shared" si="128"/>
        <v>14.285714285714285</v>
      </c>
      <c r="G282" s="116"/>
      <c r="H282" s="21"/>
      <c r="I282" s="21"/>
    </row>
    <row r="283" spans="1:10" s="96" customFormat="1" ht="30" customHeight="1">
      <c r="A283" s="97" t="s">
        <v>138</v>
      </c>
      <c r="B283" s="91">
        <f>B284+B285+B287</f>
        <v>35357.5</v>
      </c>
      <c r="C283" s="91">
        <f t="shared" ref="C283:D283" si="129">C284+C285+C287</f>
        <v>18851.2</v>
      </c>
      <c r="D283" s="91">
        <f t="shared" si="129"/>
        <v>17440.3</v>
      </c>
      <c r="E283" s="93">
        <f t="shared" si="127"/>
        <v>92.515595824138501</v>
      </c>
      <c r="F283" s="94">
        <f t="shared" si="128"/>
        <v>49.325602771689177</v>
      </c>
      <c r="G283" s="95"/>
      <c r="H283" s="89"/>
      <c r="I283" s="89"/>
    </row>
    <row r="284" spans="1:10" s="96" customFormat="1" ht="16.5" customHeight="1">
      <c r="A284" s="49" t="s">
        <v>145</v>
      </c>
      <c r="B284" s="91">
        <v>18835.3</v>
      </c>
      <c r="C284" s="92">
        <v>10054.6</v>
      </c>
      <c r="D284" s="91">
        <v>8911.4</v>
      </c>
      <c r="E284" s="93">
        <f t="shared" ref="E284:E287" si="130">D284/C284*100</f>
        <v>88.630079764485899</v>
      </c>
      <c r="F284" s="94">
        <f t="shared" ref="F284:F287" si="131">D284/B284*100</f>
        <v>47.312227572695946</v>
      </c>
      <c r="G284" s="95" t="s">
        <v>140</v>
      </c>
      <c r="H284" s="89"/>
      <c r="I284" s="89"/>
    </row>
    <row r="285" spans="1:10" s="96" customFormat="1" ht="16.5" customHeight="1">
      <c r="A285" s="49" t="s">
        <v>146</v>
      </c>
      <c r="B285" s="91">
        <v>15892.2</v>
      </c>
      <c r="C285" s="92">
        <v>8706.6</v>
      </c>
      <c r="D285" s="91">
        <v>8438.9</v>
      </c>
      <c r="E285" s="93">
        <f t="shared" si="130"/>
        <v>96.925321020834758</v>
      </c>
      <c r="F285" s="94">
        <f t="shared" si="131"/>
        <v>53.100892261612607</v>
      </c>
      <c r="G285" s="95" t="s">
        <v>140</v>
      </c>
      <c r="H285" s="89"/>
      <c r="I285" s="89"/>
    </row>
    <row r="286" spans="1:10" s="96" customFormat="1" ht="75">
      <c r="A286" s="50" t="s">
        <v>27</v>
      </c>
      <c r="B286" s="98" t="s">
        <v>99</v>
      </c>
      <c r="C286" s="50" t="s">
        <v>156</v>
      </c>
      <c r="D286" s="98" t="s">
        <v>157</v>
      </c>
      <c r="E286" s="50" t="s">
        <v>100</v>
      </c>
      <c r="F286" s="50" t="s">
        <v>101</v>
      </c>
      <c r="G286" s="50" t="s">
        <v>105</v>
      </c>
      <c r="H286" s="89"/>
      <c r="I286" s="89"/>
    </row>
    <row r="287" spans="1:10" s="90" customFormat="1" ht="90">
      <c r="A287" s="85" t="s">
        <v>147</v>
      </c>
      <c r="B287" s="86">
        <v>630</v>
      </c>
      <c r="C287" s="86">
        <v>90</v>
      </c>
      <c r="D287" s="86">
        <v>90</v>
      </c>
      <c r="E287" s="86">
        <f t="shared" si="130"/>
        <v>100</v>
      </c>
      <c r="F287" s="87">
        <f t="shared" si="131"/>
        <v>14.285714285714285</v>
      </c>
      <c r="G287" s="88" t="s">
        <v>139</v>
      </c>
      <c r="H287" s="89"/>
      <c r="I287" s="89"/>
    </row>
    <row r="288" spans="1:10" s="33" customFormat="1" ht="30.75" customHeight="1">
      <c r="A288" s="99" t="s">
        <v>141</v>
      </c>
      <c r="B288" s="100">
        <v>83730</v>
      </c>
      <c r="C288" s="101">
        <f>C289+C290+C291+C292</f>
        <v>22890.1</v>
      </c>
      <c r="D288" s="101">
        <f>D289+D290+D291+D292</f>
        <v>20125.8</v>
      </c>
      <c r="E288" s="93">
        <f t="shared" si="127"/>
        <v>87.923600159020708</v>
      </c>
      <c r="F288" s="94">
        <f t="shared" si="128"/>
        <v>24.036546040845575</v>
      </c>
      <c r="G288" s="102"/>
      <c r="H288" s="2"/>
      <c r="I288" s="2"/>
      <c r="J288" s="1"/>
    </row>
    <row r="289" spans="1:10" s="33" customFormat="1" ht="60">
      <c r="A289" s="103" t="s">
        <v>148</v>
      </c>
      <c r="B289" s="100">
        <v>22807.1</v>
      </c>
      <c r="C289" s="104">
        <v>0</v>
      </c>
      <c r="D289" s="105">
        <v>0</v>
      </c>
      <c r="E289" s="105">
        <v>0</v>
      </c>
      <c r="F289" s="105">
        <v>0</v>
      </c>
      <c r="G289" s="88" t="s">
        <v>142</v>
      </c>
      <c r="H289" s="2"/>
      <c r="I289" s="2"/>
      <c r="J289" s="1"/>
    </row>
    <row r="290" spans="1:10" s="53" customFormat="1" ht="106.5" customHeight="1">
      <c r="A290" s="85" t="s">
        <v>149</v>
      </c>
      <c r="B290" s="106">
        <v>21150</v>
      </c>
      <c r="C290" s="106">
        <v>10650</v>
      </c>
      <c r="D290" s="106">
        <v>9000</v>
      </c>
      <c r="E290" s="93">
        <f t="shared" ref="E290:E291" si="132">D290/C290*100</f>
        <v>84.507042253521121</v>
      </c>
      <c r="F290" s="94">
        <f t="shared" ref="F290:F291" si="133">D290/B290*100</f>
        <v>42.553191489361701</v>
      </c>
      <c r="G290" s="95" t="s">
        <v>168</v>
      </c>
      <c r="H290" s="35"/>
      <c r="I290" s="35"/>
      <c r="J290" s="36"/>
    </row>
    <row r="291" spans="1:10" s="53" customFormat="1" ht="76.5" customHeight="1">
      <c r="A291" s="85" t="s">
        <v>150</v>
      </c>
      <c r="B291" s="106">
        <v>28400</v>
      </c>
      <c r="C291" s="106">
        <v>7600</v>
      </c>
      <c r="D291" s="106">
        <v>7600</v>
      </c>
      <c r="E291" s="93">
        <f t="shared" si="132"/>
        <v>100</v>
      </c>
      <c r="F291" s="94">
        <f t="shared" si="133"/>
        <v>26.760563380281688</v>
      </c>
      <c r="G291" s="95" t="s">
        <v>168</v>
      </c>
      <c r="H291" s="35"/>
      <c r="I291" s="35"/>
      <c r="J291" s="36"/>
    </row>
    <row r="292" spans="1:10" s="53" customFormat="1" ht="90">
      <c r="A292" s="107" t="s">
        <v>151</v>
      </c>
      <c r="B292" s="100">
        <v>11372.9</v>
      </c>
      <c r="C292" s="100">
        <v>4640.1000000000004</v>
      </c>
      <c r="D292" s="100">
        <v>3525.8</v>
      </c>
      <c r="E292" s="93">
        <f t="shared" ref="E292" si="134">D292/C292*100</f>
        <v>75.985431348462313</v>
      </c>
      <c r="F292" s="94">
        <f t="shared" ref="F292" si="135">D292/B292*100</f>
        <v>31.001767359248745</v>
      </c>
      <c r="G292" s="144" t="s">
        <v>173</v>
      </c>
      <c r="H292" s="54"/>
      <c r="I292" s="54"/>
    </row>
    <row r="293" spans="1:10" ht="18.75" customHeight="1">
      <c r="A293" s="316"/>
      <c r="B293" s="316"/>
      <c r="C293" s="316"/>
      <c r="D293" s="316"/>
      <c r="E293" s="316"/>
      <c r="F293" s="316"/>
    </row>
    <row r="294" spans="1:10">
      <c r="A294" s="37"/>
      <c r="B294" s="38"/>
      <c r="C294" s="38"/>
      <c r="D294" s="38"/>
      <c r="E294" s="38"/>
      <c r="F294" s="38"/>
    </row>
    <row r="295" spans="1:10">
      <c r="A295" s="39"/>
      <c r="B295" s="40"/>
      <c r="C295" s="40"/>
      <c r="D295" s="40"/>
      <c r="E295" s="40"/>
      <c r="F295" s="40"/>
    </row>
    <row r="296" spans="1:10">
      <c r="A296" s="39"/>
      <c r="B296" s="41"/>
      <c r="C296" s="41"/>
      <c r="D296" s="41"/>
      <c r="E296" s="41"/>
      <c r="F296" s="41"/>
    </row>
    <row r="297" spans="1:10">
      <c r="A297" s="39"/>
      <c r="B297" s="25"/>
      <c r="C297" s="25"/>
      <c r="D297" s="25"/>
      <c r="E297" s="25"/>
      <c r="F297" s="42"/>
    </row>
    <row r="298" spans="1:10">
      <c r="A298" s="39"/>
      <c r="B298" s="41"/>
      <c r="C298" s="41"/>
      <c r="D298" s="41"/>
      <c r="E298" s="41"/>
      <c r="F298" s="41"/>
    </row>
    <row r="299" spans="1:10">
      <c r="A299" s="39"/>
      <c r="B299" s="41"/>
      <c r="C299" s="41"/>
      <c r="D299" s="41"/>
      <c r="E299" s="41"/>
      <c r="F299" s="41"/>
    </row>
    <row r="300" spans="1:10">
      <c r="B300" s="41"/>
      <c r="C300" s="41"/>
      <c r="D300" s="41"/>
      <c r="E300" s="41"/>
      <c r="F300" s="41"/>
    </row>
    <row r="301" spans="1:10">
      <c r="A301" s="39"/>
      <c r="B301" s="41"/>
      <c r="C301" s="41"/>
      <c r="D301" s="41"/>
      <c r="E301" s="41"/>
      <c r="F301" s="41"/>
    </row>
    <row r="302" spans="1:10">
      <c r="B302" s="25"/>
      <c r="C302" s="25"/>
      <c r="D302" s="25"/>
      <c r="E302" s="25"/>
      <c r="F302" s="42"/>
    </row>
    <row r="303" spans="1:10">
      <c r="B303" s="41"/>
      <c r="C303" s="41"/>
      <c r="D303" s="41"/>
      <c r="E303" s="41"/>
      <c r="F303" s="41"/>
    </row>
    <row r="304" spans="1:10">
      <c r="B304" s="41"/>
      <c r="C304" s="41"/>
      <c r="D304" s="41"/>
      <c r="E304" s="41"/>
      <c r="F304" s="41"/>
    </row>
    <row r="305" spans="2:6">
      <c r="B305" s="40"/>
      <c r="C305" s="40"/>
      <c r="D305" s="40"/>
      <c r="E305" s="40"/>
      <c r="F305" s="40"/>
    </row>
    <row r="306" spans="2:6">
      <c r="B306" s="41"/>
      <c r="C306" s="41"/>
      <c r="D306" s="41"/>
      <c r="E306" s="41"/>
      <c r="F306" s="41"/>
    </row>
    <row r="307" spans="2:6">
      <c r="B307" s="41"/>
      <c r="C307" s="41"/>
      <c r="D307" s="41"/>
      <c r="E307" s="41"/>
      <c r="F307" s="41"/>
    </row>
    <row r="308" spans="2:6">
      <c r="B308" s="41"/>
      <c r="C308" s="41"/>
      <c r="D308" s="41"/>
      <c r="E308" s="41"/>
      <c r="F308" s="41"/>
    </row>
    <row r="309" spans="2:6">
      <c r="B309" s="41"/>
      <c r="C309" s="41"/>
      <c r="D309" s="41"/>
      <c r="E309" s="41"/>
      <c r="F309" s="41"/>
    </row>
    <row r="310" spans="2:6">
      <c r="B310" s="41"/>
      <c r="C310" s="41"/>
      <c r="D310" s="41"/>
      <c r="E310" s="41"/>
      <c r="F310" s="41"/>
    </row>
    <row r="311" spans="2:6">
      <c r="B311" s="40"/>
      <c r="C311" s="40"/>
      <c r="D311" s="40"/>
      <c r="E311" s="40"/>
      <c r="F311" s="40"/>
    </row>
    <row r="312" spans="2:6">
      <c r="B312" s="40"/>
      <c r="C312" s="40"/>
      <c r="D312" s="40"/>
      <c r="E312" s="40"/>
      <c r="F312" s="40"/>
    </row>
    <row r="313" spans="2:6">
      <c r="B313" s="41"/>
      <c r="C313" s="41"/>
      <c r="D313" s="41"/>
      <c r="E313" s="41"/>
      <c r="F313" s="41"/>
    </row>
    <row r="314" spans="2:6">
      <c r="B314" s="41"/>
      <c r="C314" s="41"/>
      <c r="D314" s="41"/>
      <c r="E314" s="41"/>
      <c r="F314" s="41"/>
    </row>
    <row r="315" spans="2:6">
      <c r="B315" s="41"/>
      <c r="C315" s="41"/>
      <c r="D315" s="41"/>
      <c r="E315" s="41"/>
      <c r="F315" s="41"/>
    </row>
    <row r="316" spans="2:6">
      <c r="B316" s="41"/>
      <c r="C316" s="41"/>
      <c r="D316" s="41"/>
      <c r="E316" s="41"/>
      <c r="F316" s="41"/>
    </row>
    <row r="317" spans="2:6">
      <c r="B317" s="41"/>
      <c r="C317" s="41"/>
      <c r="D317" s="41"/>
      <c r="E317" s="41"/>
      <c r="F317" s="41"/>
    </row>
    <row r="318" spans="2:6">
      <c r="B318" s="41"/>
      <c r="C318" s="41"/>
      <c r="D318" s="41"/>
      <c r="E318" s="41"/>
      <c r="F318" s="41"/>
    </row>
    <row r="319" spans="2:6">
      <c r="B319" s="41"/>
      <c r="C319" s="41"/>
      <c r="D319" s="41"/>
      <c r="E319" s="41"/>
      <c r="F319" s="41"/>
    </row>
    <row r="320" spans="2:6">
      <c r="B320" s="41"/>
      <c r="C320" s="41"/>
      <c r="D320" s="41"/>
      <c r="E320" s="41"/>
      <c r="F320" s="41"/>
    </row>
    <row r="321" spans="2:6">
      <c r="B321" s="41"/>
      <c r="C321" s="41"/>
      <c r="D321" s="41"/>
      <c r="E321" s="41"/>
      <c r="F321" s="41"/>
    </row>
    <row r="322" spans="2:6">
      <c r="B322" s="40"/>
      <c r="C322" s="40"/>
      <c r="D322" s="40"/>
      <c r="E322" s="40"/>
      <c r="F322" s="40"/>
    </row>
    <row r="323" spans="2:6">
      <c r="B323" s="41"/>
      <c r="C323" s="41"/>
    </row>
  </sheetData>
  <mergeCells count="44">
    <mergeCell ref="G47:G48"/>
    <mergeCell ref="G65:G68"/>
    <mergeCell ref="A95:G95"/>
    <mergeCell ref="A96:G96"/>
    <mergeCell ref="A105:G105"/>
    <mergeCell ref="A78:G78"/>
    <mergeCell ref="A79:G79"/>
    <mergeCell ref="A106:G106"/>
    <mergeCell ref="A120:G120"/>
    <mergeCell ref="A121:G121"/>
    <mergeCell ref="A184:G184"/>
    <mergeCell ref="A185:G185"/>
    <mergeCell ref="A144:G144"/>
    <mergeCell ref="A152:G152"/>
    <mergeCell ref="G148:G149"/>
    <mergeCell ref="A131:G131"/>
    <mergeCell ref="A132:G132"/>
    <mergeCell ref="A143:G143"/>
    <mergeCell ref="A240:F240"/>
    <mergeCell ref="A219:G219"/>
    <mergeCell ref="A231:F231"/>
    <mergeCell ref="A230:G230"/>
    <mergeCell ref="A239:G239"/>
    <mergeCell ref="A193:G193"/>
    <mergeCell ref="A194:G194"/>
    <mergeCell ref="A208:G208"/>
    <mergeCell ref="A209:G209"/>
    <mergeCell ref="A218:G218"/>
    <mergeCell ref="A1:F1"/>
    <mergeCell ref="A293:F293"/>
    <mergeCell ref="A277:F277"/>
    <mergeCell ref="A153:F153"/>
    <mergeCell ref="A261:G261"/>
    <mergeCell ref="A262:G262"/>
    <mergeCell ref="A250:G250"/>
    <mergeCell ref="A160:G160"/>
    <mergeCell ref="A161:G161"/>
    <mergeCell ref="A174:G174"/>
    <mergeCell ref="A175:G175"/>
    <mergeCell ref="A249:G249"/>
    <mergeCell ref="A3:G3"/>
    <mergeCell ref="A39:G39"/>
    <mergeCell ref="A15:F15"/>
    <mergeCell ref="A62:G62"/>
  </mergeCells>
  <pageMargins left="0.39370078740157483" right="0.39370078740157483" top="0.39370078740157483" bottom="0.39370078740157483" header="0.31496062992125984" footer="0.19685039370078741"/>
  <pageSetup paperSize="9" scale="72" firstPageNumber="279" fitToHeight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пояснительная</vt:lpstr>
      <vt:lpstr>пояснительная!Область_печати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2026-08-21T11:48:23Z</dcterms:modified>
</cp:coreProperties>
</file>