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360" windowWidth="9720" windowHeight="7080"/>
  </bookViews>
  <sheets>
    <sheet name="таблица 2" sheetId="51" r:id="rId1"/>
  </sheets>
  <definedNames>
    <definedName name="_xlnm.Print_Titles" localSheetId="0">'таблица 2'!$5:$7</definedName>
    <definedName name="_xlnm.Print_Area" localSheetId="0">'таблица 2'!$A$1:$F$92</definedName>
  </definedNames>
  <calcPr calcId="125725" iterate="1"/>
</workbook>
</file>

<file path=xl/calcChain.xml><?xml version="1.0" encoding="utf-8"?>
<calcChain xmlns="http://schemas.openxmlformats.org/spreadsheetml/2006/main">
  <c r="D88" i="51"/>
  <c r="E88"/>
  <c r="E45" l="1"/>
  <c r="F45"/>
  <c r="D48" l="1"/>
  <c r="D61" l="1"/>
  <c r="D60" s="1"/>
  <c r="D64"/>
  <c r="D46"/>
  <c r="D45" s="1"/>
  <c r="E63"/>
  <c r="F63"/>
  <c r="D39"/>
  <c r="D40"/>
  <c r="B42"/>
  <c r="B72"/>
  <c r="D63"/>
  <c r="D79"/>
  <c r="F85"/>
  <c r="E85"/>
  <c r="D85"/>
  <c r="B86"/>
  <c r="B85" s="1"/>
  <c r="D37"/>
  <c r="B84"/>
  <c r="B47" l="1"/>
  <c r="B68"/>
  <c r="B69"/>
  <c r="B70"/>
  <c r="B67"/>
  <c r="B71" l="1"/>
  <c r="B66"/>
  <c r="B75"/>
  <c r="E50"/>
  <c r="F50"/>
  <c r="D50"/>
  <c r="B51"/>
  <c r="B50" s="1"/>
  <c r="B82"/>
  <c r="B81"/>
  <c r="B79"/>
  <c r="B80"/>
  <c r="B83"/>
  <c r="B74"/>
  <c r="E40"/>
  <c r="F40"/>
  <c r="B41"/>
  <c r="B40" s="1"/>
  <c r="B64"/>
  <c r="B63" s="1"/>
  <c r="E43"/>
  <c r="F43"/>
  <c r="D43"/>
  <c r="B44"/>
  <c r="B43" s="1"/>
  <c r="B77"/>
  <c r="D52"/>
  <c r="D76"/>
  <c r="D65" s="1"/>
  <c r="B59"/>
  <c r="B48"/>
  <c r="B58"/>
  <c r="B46" l="1"/>
  <c r="B57" l="1"/>
  <c r="B56"/>
  <c r="B55"/>
  <c r="B54"/>
  <c r="B61" l="1"/>
  <c r="E35"/>
  <c r="F35"/>
  <c r="D35"/>
  <c r="B37"/>
  <c r="E29"/>
  <c r="F29"/>
  <c r="D29"/>
  <c r="B30"/>
  <c r="B29" s="1"/>
  <c r="D28"/>
  <c r="E12"/>
  <c r="D12"/>
  <c r="E14"/>
  <c r="F14"/>
  <c r="D15"/>
  <c r="D14" s="1"/>
  <c r="F13"/>
  <c r="F12" s="1"/>
  <c r="F11" s="1"/>
  <c r="E9"/>
  <c r="E8" s="1"/>
  <c r="F9"/>
  <c r="F8" s="1"/>
  <c r="D10"/>
  <c r="D9" s="1"/>
  <c r="D8" s="1"/>
  <c r="E32"/>
  <c r="E31" s="1"/>
  <c r="F32"/>
  <c r="F31" s="1"/>
  <c r="D32"/>
  <c r="D31" s="1"/>
  <c r="B33"/>
  <c r="B32" s="1"/>
  <c r="B31" s="1"/>
  <c r="B10" l="1"/>
  <c r="B9" s="1"/>
  <c r="B13"/>
  <c r="B12" s="1"/>
  <c r="E11"/>
  <c r="D11"/>
  <c r="B15"/>
  <c r="B14" s="1"/>
  <c r="B8" l="1"/>
  <c r="B11"/>
  <c r="E25"/>
  <c r="F25"/>
  <c r="F18"/>
  <c r="D26"/>
  <c r="B26" s="1"/>
  <c r="B25" s="1"/>
  <c r="D22"/>
  <c r="D20"/>
  <c r="D25" l="1"/>
  <c r="E23"/>
  <c r="F23"/>
  <c r="D23"/>
  <c r="B24"/>
  <c r="B23" s="1"/>
  <c r="E38"/>
  <c r="F38"/>
  <c r="D38"/>
  <c r="D34" s="1"/>
  <c r="E52"/>
  <c r="F52"/>
  <c r="B53"/>
  <c r="B52" s="1"/>
  <c r="E17"/>
  <c r="D17"/>
  <c r="E19"/>
  <c r="F19"/>
  <c r="E21"/>
  <c r="F21"/>
  <c r="D21"/>
  <c r="B22"/>
  <c r="B21" s="1"/>
  <c r="B39" l="1"/>
  <c r="B20"/>
  <c r="B19" s="1"/>
  <c r="D19"/>
  <c r="B38" l="1"/>
  <c r="F17"/>
  <c r="B18"/>
  <c r="B17" s="1"/>
  <c r="B36" l="1"/>
  <c r="E65"/>
  <c r="F65"/>
  <c r="E60"/>
  <c r="F60"/>
  <c r="B62"/>
  <c r="B60" s="1"/>
  <c r="B73"/>
  <c r="B76"/>
  <c r="B35" l="1"/>
  <c r="E34"/>
  <c r="F34"/>
  <c r="B49"/>
  <c r="B45" s="1"/>
  <c r="E27"/>
  <c r="E16" s="1"/>
  <c r="F27"/>
  <c r="F16" s="1"/>
  <c r="D27"/>
  <c r="D16" s="1"/>
  <c r="B28"/>
  <c r="B27" s="1"/>
  <c r="B16" l="1"/>
  <c r="B88"/>
  <c r="B78"/>
  <c r="B65" s="1"/>
  <c r="B34" l="1"/>
  <c r="F87"/>
  <c r="F89" s="1"/>
  <c r="E87"/>
  <c r="E89" s="1"/>
  <c r="B89" l="1"/>
  <c r="B91" s="1"/>
  <c r="D87"/>
  <c r="D89" s="1"/>
  <c r="B87" l="1"/>
</calcChain>
</file>

<file path=xl/sharedStrings.xml><?xml version="1.0" encoding="utf-8"?>
<sst xmlns="http://schemas.openxmlformats.org/spreadsheetml/2006/main" count="175" uniqueCount="168">
  <si>
    <t>2.</t>
  </si>
  <si>
    <t>1.1.</t>
  </si>
  <si>
    <t>2.1.</t>
  </si>
  <si>
    <t>№ п/п</t>
  </si>
  <si>
    <t>На какие цели</t>
  </si>
  <si>
    <t>ГРБС</t>
  </si>
  <si>
    <t>Администрация города Урай</t>
  </si>
  <si>
    <t>Итого расходов</t>
  </si>
  <si>
    <t xml:space="preserve">Непрограммные направления деятельности </t>
  </si>
  <si>
    <t>Управление образования администрации города Урай</t>
  </si>
  <si>
    <t>Комитет по финансам администрации города Урай</t>
  </si>
  <si>
    <t>Решение Думы от 29.11.2024 №81</t>
  </si>
  <si>
    <t>(тыс.рублей)</t>
  </si>
  <si>
    <t xml:space="preserve">Корректировка расходов бюджета к проекту решения Думы города Урай "О внесении изменений в бюджет городского округа Урай Ханты-Мансийского автономного округа – Югры на 2026 год и на плановый период 2027 и 2028 годов"                                                     </t>
  </si>
  <si>
    <t>Итого расходы бюджета города с учетом корректировки</t>
  </si>
  <si>
    <t>3.</t>
  </si>
  <si>
    <t>3.1.</t>
  </si>
  <si>
    <t>Таблица 2 к пояснительной записке</t>
  </si>
  <si>
    <t>1.</t>
  </si>
  <si>
    <t>1.1.1.</t>
  </si>
  <si>
    <t>Местный бюджет</t>
  </si>
  <si>
    <t>2.1.1.</t>
  </si>
  <si>
    <t>Сумма корректировки  на 2026 год</t>
  </si>
  <si>
    <t>Муниципальная программа "Развитие жилищно-коммунального комплекса и повышение энергетической эффективности в городе Урай"</t>
  </si>
  <si>
    <t>Поощрение мобилизационных групп городского округа Урай</t>
  </si>
  <si>
    <t>Иные межбюджетные трансферты</t>
  </si>
  <si>
    <t>Субсидии ОБ</t>
  </si>
  <si>
    <t>3.5.</t>
  </si>
  <si>
    <t>3.5.1.</t>
  </si>
  <si>
    <t>3.6.</t>
  </si>
  <si>
    <t>Выполнение работ по дооборудованию автономной системой оповещения и управления эвакуацией людей на объекте МБОУ Гимназия им.А.И.Яковлева</t>
  </si>
  <si>
    <t>МП "Развитие физической культуры, спорта и туризма в городе Урай и укрепление здоровья граждан города Урай"</t>
  </si>
  <si>
    <t>МП "Культура города Урай"</t>
  </si>
  <si>
    <t>2.2.</t>
  </si>
  <si>
    <t>МП "Совершенствование и развитие муниципального управления в городе Урай"</t>
  </si>
  <si>
    <t>Премия по результатам проведения конкурса "Лучший городской округ по цифровой трансформации" 3 место (приобретение оборудования и расходных материалов в сфере ИКТ)</t>
  </si>
  <si>
    <t>На реализацию наказов избирателей депутатам Думы ХМАО - Югры (оказание финансовой помощи МАУ ДО "СШ "Старт" на проведение XVII межрегионального турнира по боксу, посвященного Дню Победы в Великой Отечественной войне 1941-1945 годов, на приобретение спортивной формы, на участие в тренировочных сборах, соревнованиях, приобретение профессионального гребного тренажера, матов)</t>
  </si>
  <si>
    <t>Поступления от ООО "Лукойл-Западная Сибирь"</t>
  </si>
  <si>
    <t xml:space="preserve">Увеличение ассигнований в связи с поступлением средств от ООО"Лукойл-Западная Сибирь" на выплаты именных премий школьникам г.Урай </t>
  </si>
  <si>
    <t>МП "Развитие транспортной системы города Урай"</t>
  </si>
  <si>
    <t>Субвенции ОБ</t>
  </si>
  <si>
    <t>2.2.1.</t>
  </si>
  <si>
    <t>МП "Защита населения и территории от чрезвычайных ситуаций, совершенствование гражданской обороны и обеспечение первичных мер пожарной безопасности"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</si>
  <si>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</si>
  <si>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3.1.1.</t>
  </si>
  <si>
    <t>4.</t>
  </si>
  <si>
    <t>4.1.</t>
  </si>
  <si>
    <t>4.1.1.</t>
  </si>
  <si>
    <t>МП "Развитие образования в городе Урай"</t>
  </si>
  <si>
    <t>3.2.</t>
  </si>
  <si>
    <t xml:space="preserve">МП "Развитие образования в городе Урай" </t>
  </si>
  <si>
    <t>5.</t>
  </si>
  <si>
    <t>МП "Развитие жилищно-коммунального комплекса и повышение энергетической эффективности в городе Урай"</t>
  </si>
  <si>
    <t>МП "Развитие малого и среднего предпринимательства, потребительского рынка и сельскохозяйственных товаропроизводителей города Урай"</t>
  </si>
  <si>
    <t>5.1.</t>
  </si>
  <si>
    <t>Перераспределение средств по результатам конкурсных процедур на выполнение к/ремонта магистрального водовода от водозаборного сооружения, расположенного на Промзоне до водяного колодца №2-71, расположенного в мкр.2 у ж/дома №40</t>
  </si>
  <si>
    <t>Перераспределение средств по результатам конкурсных процедур по выполнению работ по  устройству тротуара и автостоянки у д/с №8 "Умка"</t>
  </si>
  <si>
    <t>Перераспределение средств по результатам конкурсных процедур по выполнению работ по  устройству тротуара м/у ж/домами 3,1 ул.Толстого</t>
  </si>
  <si>
    <t>3.3.</t>
  </si>
  <si>
    <t>3.2.1.</t>
  </si>
  <si>
    <t>3.3.1.</t>
  </si>
  <si>
    <t>3.4.</t>
  </si>
  <si>
    <t>3.4.1.</t>
  </si>
  <si>
    <t>3.6.1.</t>
  </si>
  <si>
    <t>3.7.</t>
  </si>
  <si>
    <t>3.7.1.</t>
  </si>
  <si>
    <t>5.1.1.</t>
  </si>
  <si>
    <t>5.1.2.</t>
  </si>
  <si>
    <t>5.2.</t>
  </si>
  <si>
    <t>5.2.1.</t>
  </si>
  <si>
    <t>5.3.</t>
  </si>
  <si>
    <t>5.3.1.</t>
  </si>
  <si>
    <t>5.4.</t>
  </si>
  <si>
    <t>5.4.1.</t>
  </si>
  <si>
    <t>5.5.</t>
  </si>
  <si>
    <t>5.5.1.</t>
  </si>
  <si>
    <t>5.5.2.</t>
  </si>
  <si>
    <t>5.5.3.</t>
  </si>
  <si>
    <t>5.5.4.</t>
  </si>
  <si>
    <t>5.6.</t>
  </si>
  <si>
    <t>5.6.1.</t>
  </si>
  <si>
    <t>5.7.</t>
  </si>
  <si>
    <t>5.7.1.</t>
  </si>
  <si>
    <t>5.7.2.</t>
  </si>
  <si>
    <t>5.7.3.</t>
  </si>
  <si>
    <t>5.7.4.</t>
  </si>
  <si>
    <t>5.7.5.</t>
  </si>
  <si>
    <t>5.7.6.</t>
  </si>
  <si>
    <t>5.7.7.</t>
  </si>
  <si>
    <t>5.8.</t>
  </si>
  <si>
    <t>5.8.1.</t>
  </si>
  <si>
    <t>5.8.2.</t>
  </si>
  <si>
    <t>5.9.</t>
  </si>
  <si>
    <t>5.9.1.</t>
  </si>
  <si>
    <t>5.10.</t>
  </si>
  <si>
    <t>5.10.1.</t>
  </si>
  <si>
    <t>5.10.3.</t>
  </si>
  <si>
    <t>5.10.4.</t>
  </si>
  <si>
    <t>5.10.5.</t>
  </si>
  <si>
    <t>5.10.6.</t>
  </si>
  <si>
    <t>5.10.7.</t>
  </si>
  <si>
    <t>5.10.9.</t>
  </si>
  <si>
    <t>5.10.10.</t>
  </si>
  <si>
    <t>5.10.11.</t>
  </si>
  <si>
    <t>5.10.12.</t>
  </si>
  <si>
    <t>5.10.13.</t>
  </si>
  <si>
    <t>5.10.14.</t>
  </si>
  <si>
    <t>5.10.15.</t>
  </si>
  <si>
    <t>6.</t>
  </si>
  <si>
    <t>6.1.</t>
  </si>
  <si>
    <t>На реализацию наказов избирателей депутатам Думы ХМАО - Югры (оказание финансовой помощи для МБОУ СОШ №4 на приобретение гардеробных систем, для МБОУ СОШ №5 на приобретение лыжных костюмов, на организацию и проведение межмуниципального военно-патриотического мероприятия для старших школьников и молодежи "Гонка мужества-2026", для МБОУ СОШ №6 на приобретение кондиционера, насоса для системы отопления, приобретение напольных шахмат, для для МБОУ СОШ гимназия им.А.И.Яковлева на приобретение снегоуборочной машины, газонокосилки, для МБДОУ Д/сад №7 на приобретение уличного игрового оборудования, для МБДОУ Д/сад №8 "Умка" на приобретение газонокосилки, воздуходувки, для МБДОУ Д/сад №10 "Снежинка" на приобретение газонокосилки, мясорубки, для МБДОУ Д/сад №12 на проведение городских мероприятий, для МБДОУ Д/сад №21 на приобретение светового оборудования)</t>
  </si>
  <si>
    <t>На реализацию наказов избирателей депутатам Думы ХМАО - Югры (оказание финансовой помощи на приобретение костюмов и организацию народного гуляния "Проводы зимы", для вокального ансамбля "Талисман" в культурно-досуговом центре "Нефтяник", на приобретение костюмов, звукового оборудования и полиграфической продукции для КЦК "Юность Шаима", приобретение уличных урн и скамеек, для МБУ ДО "ДШИ" на приобретение компьютерного оборудования, программного обеспечения)</t>
  </si>
  <si>
    <t>МП "Развитие гражданского общества на территории города Урай"</t>
  </si>
  <si>
    <t>МП "Охрана окружающей среды в границах города Урай"</t>
  </si>
  <si>
    <t>Перераспределение экономии по результатам конкурсных процедур по выполнению работ по инструментальной диагностики состояния а/дорог с твердым покрытием</t>
  </si>
  <si>
    <t>МП "Обеспечение градостроительной деятельности на территории города Урай"</t>
  </si>
  <si>
    <t>Выполнение работ по ремонту пешеходных дорожек "Белкин лес"  (перераспределение с МП "Развитие транспортной системы города Урай")</t>
  </si>
  <si>
    <t>Перераспределение средств по результатам конкурсных процедур по выполнению работ по капитальному ремонту водозаборных скважин №74,26,50,61, расположенных по адресу: Тюменская область, ХМАО-Югра, г.Урай, Проезд 1, подъезд 56, водозаборные сооружения</t>
  </si>
  <si>
    <t>5.10.16.</t>
  </si>
  <si>
    <t>5.11.</t>
  </si>
  <si>
    <t xml:space="preserve">Муниципальная программа "Защита населения и территории от чрезвычайных ситуаций, совершенствование гражданской обороны и обеспечения первичных мер пожарной безопасности" </t>
  </si>
  <si>
    <t>5.11.1.</t>
  </si>
  <si>
    <t>5.10.17.</t>
  </si>
  <si>
    <t>5.10.18.</t>
  </si>
  <si>
    <t>5.3.2.</t>
  </si>
  <si>
    <t>5.10.19.</t>
  </si>
  <si>
    <t>5.10.20.</t>
  </si>
  <si>
    <t>Уменьшение ассигнований на организацию мероприятий при осуществлении деятельности по обращению с животными без владельцев (изменение с 01.01.2026  методики расчета объема субвенции)</t>
  </si>
  <si>
    <t>Перераспределение средств в связи с уточнением перечня наказов избирателей на 2026 год (решение Думы города Урай)</t>
  </si>
  <si>
    <t>Перераспределение средств в связи с уточнением перечня наказов избирателей на 2026 год (перераспределены с МП "Развитие жилищно-коммунального комплекса и повышение энергетической эффективности в городе Урай")</t>
  </si>
  <si>
    <t xml:space="preserve">Перераспределение средств экономии по итогам конкурсных процедур на выполнение работ по благоустройству объекта "Благоустройство территории в районе жилого дома №65 мкр.2"                  </t>
  </si>
  <si>
    <t xml:space="preserve">МП "Формирование современной городской среды муниципального образования город Урай" </t>
  </si>
  <si>
    <t>5.10.2.</t>
  </si>
  <si>
    <t>Перераспределение средств, предусмотренных для обеспечения доли софинансирования м/б на проведение капитального ремонта МБУ СОШ №12</t>
  </si>
  <si>
    <t>Перераспределение средств экономии в результате конкурсных процедур по устройству спортивной площадки по адресу: г.Урай, мкр 2А в районе ж/домов 40/1 и 40/2</t>
  </si>
  <si>
    <t>Уменьшение ассигнований на социальную поддержку отдельных категорий обучающихся (экономия по итогам 1 полугодия 2026 года питание льготной категории обучающихся)</t>
  </si>
  <si>
    <t>Перераспределение средств по результатам конкурсных процедур по разработке ПСД по объекту: Капитальный ремонт магистрального водовода по ул.Ленина от водяного колодца №2- 56, расположенного у ж/д 53 мкр. 2 до водяного колодца №Зап-48, расположенного у Поликлиники мкр.«Западный»</t>
  </si>
  <si>
    <t>Выполнение работ по ликвидации мест несанкционированного размещения отходов, исполнение решения Урайского городского суда (территория мкр.Солнечный, ул. Южная в стороне ЛПДС "Шаим", расчётная масса 1100 тн.) (за счет общей экономии от конкурсных процедур)</t>
  </si>
  <si>
    <t xml:space="preserve">Перераспределение средств экономии в результате конкурсных процедур по выполнению работ по замене барьерного ограждения по ул. Ивана Шестакова </t>
  </si>
  <si>
    <t>Перераспределение средств экономии по итогам заключенных контрактов на осуществление пассажирских перевозок по городским автобусным маршрутам</t>
  </si>
  <si>
    <t>Выполнение работ по ремонту дороги ул. Весенняя (демонтаж плит, устройство подстилающих слоев из песка и песчано-гравийной смеси, S=980 м2) (за счет общей экономии от конкурсных процедур)</t>
  </si>
  <si>
    <t>Выполнение работ по изготовлению и установке торгового лотка для уличной торговли по адресу мкр.3 напротив магазина "Мария") (за счет общей экономии от конкурсных процедур)</t>
  </si>
  <si>
    <t xml:space="preserve">Проведение технического аудита объектов теплоснабжения и горячего водоснабжения для дальнейшего заключения концессионного соглашения  (за счет общей экономии от конкурсных процедур) </t>
  </si>
  <si>
    <t>Содержание муниципального имущества (квартир) в период простоя (увеличение НДС , приобретение новых объектов (квартир) в муниципальную собственность) (за счет общей экономии от конкурсных процедур)</t>
  </si>
  <si>
    <t>Оказание полиграфических услуг (информация о домовых чатах в МАХ на коммунальных квитанциях) (за счет общей экономии от конкурсных процедур)</t>
  </si>
  <si>
    <t>Ремонт автотранспортных средств (замена изношенных деталей, узлов и агрегатов, замена АКПП, кузовной ремонт машин) (за счет общей экономии от конкурсных процедур)</t>
  </si>
  <si>
    <t>Текущее содержание МКУ "УМТО" (увеличение расходов на приобретение ГСМ в связи с ростом цен) (за счет общей экономии от конкурсных процедур)</t>
  </si>
  <si>
    <t>Ремонт помещения в здании по адресу: г.Урай мкр.2 дом 56 (бывший Центр занятости населения) (за счет общей экономии от конкурсных процедур)</t>
  </si>
  <si>
    <t>Выполнение работ по замене государственных флагов на городском кладбище "Аллея героев")(за счет общей экономии от конкурсных процедур)</t>
  </si>
  <si>
    <t>Выполнение работ по устранению провала грунта на объекте "Берегоукрепление р.Конда"  (за счет общей экономии от конкурсных процедур)</t>
  </si>
  <si>
    <t>Перераспределение средств, предусмотренных на мероприятия по предоставлению земельных участков льготным категориям</t>
  </si>
  <si>
    <t>Выполнение работ по переносу перехода в районе МБУ СОШ №4 (решение комиссии по обеспечению БДД )  (за счет общей экономии от конкурсных процедур)</t>
  </si>
  <si>
    <t>Выполнение работ по ремонту муниципального жилого помещения по адресу мкр.3 дом 1А, кв.20, мкр.2, дом 55,кв.2, мкр.Лесной дом 112, кв.4  (за счет общей экономии от конкурсных процедур)</t>
  </si>
  <si>
    <t>Выполнение работ по устройству автостоянки  мкр.Западный у ж/дома №7  (за счет общей экономии от конкурсных процедур)</t>
  </si>
  <si>
    <t>Реализация инициативных проектов (местных инициатив), отобранных по результатам конкурса (частично закрыто за счет общей экономии от конкурсных процедур)</t>
  </si>
  <si>
    <t>Ремонт участка автомобильной дороги от ул. Яковлева до здания администрации города (поручение Губернатора ХМАО-Югры) (за счет общей экономии от конкурсных процедур)</t>
  </si>
  <si>
    <t>Выполнение работ по изготовлению и монтажу праздничной атрибутики (оформление остановочных павильонов) (за счет общей экономии от конкурсных процедур)</t>
  </si>
  <si>
    <t>Выполнение работ по ремонту контейнерных площадок  (за счет общей экономии от конкурсных процедур)</t>
  </si>
  <si>
    <t>Оказание услуг по обращению с животными без владельцев на территории города Урай   (за счет общей экономии от конкурсных процедур)</t>
  </si>
  <si>
    <t>Поставка МАФ на детский городок "Гнездо" (подвеска "Гнездо")   (за счет общей экономии от конкурсных процедур)</t>
  </si>
  <si>
    <t>Выполнение работ по формовке и спиливанию деревьев на территории города Урей   (за счет общей экономии от конкурсных процедур)</t>
  </si>
  <si>
    <t xml:space="preserve">Выполнение работ по устройству тротуара возле МБУ СОШ №4  (за счет общей экономии от конкурсных процедур)     </t>
  </si>
  <si>
    <t>Приобретение радиостанции для бесперебойной связи )  (за счет общей экономии от конкурсных процедур)</t>
  </si>
  <si>
    <t>Использование (перераспределение) средств резервного фонда администрации города Урай (проведение строительно-технической экспертизы для проведения ремонта кровли многоквартирного дома по адресу г.Урай, мкр.1 дом.5, выполнение работ "+" 6385,8 т.р., оплата административного штрафа "+"400,0 т.р., закупка оргтехники и расходным материалов для нужд Военного комиссариата "+" 304,6т.р., закупка услуг по продвижению сайта "хмао-контракт.рф , тех сопровождение веб-сайта "+"1110,0 т.р., компенсация морального вреда "+"3,0 т.р.)</t>
  </si>
  <si>
    <t>Текущее содержание МАУ Культура (оказание услуг по физической охране в здании "Музей истории города Урай", период с марта по июль 2026 года)(за счет общей экономии от конкурсных процедур)</t>
  </si>
  <si>
    <t>Уменьшение ассигнований на выполнение работ по реконструкции объекта капитального строительства "Объездная автомобильная дорога г.Урай"</t>
  </si>
  <si>
    <t>В связи с уменьшением субсидии ОБ на выполнение работ по реконструкции объекта капитального строительства "Объездная автомобильная дорога г.Урай", уменьшается доля софинансирования м/б</t>
  </si>
  <si>
    <t>На реализацию наказов избирателей депутатам Думы ХМАО - Югры (оказание финансовой помощи на приобретение ноутбука, планшетов, компьютерной техники  для МАУ МП "Центр молодежных и гражданских инициатив")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</si>
</sst>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_(* #,##0.00_);_(* \(#,##0.00\);_(* &quot;-&quot;??_);_(@_)"/>
    <numFmt numFmtId="165" formatCode="#,##0.0"/>
    <numFmt numFmtId="166" formatCode="000\.00\.000\.0"/>
    <numFmt numFmtId="167" formatCode="&quot;+&quot;\ #,##0.0;&quot;-&quot;\ #,##0.0;&quot;&quot;\ 0.0"/>
  </numFmts>
  <fonts count="19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2" borderId="1">
      <alignment horizontal="left" vertical="top" wrapText="1"/>
    </xf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2" fillId="0" borderId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65">
    <xf numFmtId="0" fontId="0" fillId="0" borderId="0" xfId="0"/>
    <xf numFmtId="0" fontId="10" fillId="3" borderId="0" xfId="0" applyFont="1" applyFill="1"/>
    <xf numFmtId="0" fontId="8" fillId="3" borderId="2" xfId="0" applyFont="1" applyFill="1" applyBorder="1" applyAlignment="1">
      <alignment horizontal="center"/>
    </xf>
    <xf numFmtId="0" fontId="8" fillId="3" borderId="0" xfId="0" applyFont="1" applyFill="1"/>
    <xf numFmtId="167" fontId="8" fillId="3" borderId="2" xfId="0" applyNumberFormat="1" applyFont="1" applyFill="1" applyBorder="1"/>
    <xf numFmtId="0" fontId="7" fillId="3" borderId="2" xfId="0" applyFont="1" applyFill="1" applyBorder="1" applyAlignment="1">
      <alignment horizontal="center" vertical="top" wrapText="1"/>
    </xf>
    <xf numFmtId="0" fontId="7" fillId="3" borderId="0" xfId="0" applyFont="1" applyFill="1" applyAlignment="1"/>
    <xf numFmtId="0" fontId="9" fillId="3" borderId="2" xfId="0" applyFont="1" applyFill="1" applyBorder="1" applyAlignment="1">
      <alignment horizontal="center"/>
    </xf>
    <xf numFmtId="0" fontId="8" fillId="3" borderId="2" xfId="8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left" wrapText="1"/>
    </xf>
    <xf numFmtId="0" fontId="14" fillId="3" borderId="0" xfId="0" applyFont="1" applyFill="1"/>
    <xf numFmtId="0" fontId="15" fillId="3" borderId="0" xfId="0" applyFont="1" applyFill="1"/>
    <xf numFmtId="165" fontId="14" fillId="3" borderId="0" xfId="0" applyNumberFormat="1" applyFont="1" applyFill="1"/>
    <xf numFmtId="14" fontId="8" fillId="3" borderId="2" xfId="0" applyNumberFormat="1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167" fontId="9" fillId="4" borderId="2" xfId="0" applyNumberFormat="1" applyFont="1" applyFill="1" applyBorder="1"/>
    <xf numFmtId="167" fontId="8" fillId="3" borderId="2" xfId="1" applyNumberFormat="1" applyFont="1" applyFill="1" applyBorder="1" applyAlignment="1" applyProtection="1">
      <alignment horizontal="right" wrapText="1"/>
      <protection hidden="1"/>
    </xf>
    <xf numFmtId="0" fontId="9" fillId="3" borderId="2" xfId="8" applyFont="1" applyFill="1" applyBorder="1" applyAlignment="1">
      <alignment horizontal="left" wrapText="1"/>
    </xf>
    <xf numFmtId="166" fontId="9" fillId="4" borderId="2" xfId="1" applyNumberFormat="1" applyFont="1" applyFill="1" applyBorder="1" applyAlignment="1" applyProtection="1">
      <alignment horizontal="left" wrapText="1"/>
      <protection hidden="1"/>
    </xf>
    <xf numFmtId="167" fontId="9" fillId="4" borderId="2" xfId="1" applyNumberFormat="1" applyFont="1" applyFill="1" applyBorder="1" applyAlignment="1" applyProtection="1">
      <alignment horizontal="right" wrapText="1"/>
      <protection hidden="1"/>
    </xf>
    <xf numFmtId="0" fontId="8" fillId="3" borderId="0" xfId="0" applyFont="1" applyFill="1" applyAlignment="1">
      <alignment horizontal="right"/>
    </xf>
    <xf numFmtId="14" fontId="9" fillId="3" borderId="2" xfId="0" applyNumberFormat="1" applyFont="1" applyFill="1" applyBorder="1" applyAlignment="1">
      <alignment horizontal="center"/>
    </xf>
    <xf numFmtId="167" fontId="9" fillId="3" borderId="2" xfId="0" applyNumberFormat="1" applyFont="1" applyFill="1" applyBorder="1"/>
    <xf numFmtId="167" fontId="9" fillId="4" borderId="2" xfId="0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left" wrapText="1"/>
    </xf>
    <xf numFmtId="4" fontId="8" fillId="3" borderId="2" xfId="0" applyNumberFormat="1" applyFont="1" applyFill="1" applyBorder="1" applyAlignment="1">
      <alignment horizontal="left" wrapText="1"/>
    </xf>
    <xf numFmtId="0" fontId="9" fillId="4" borderId="2" xfId="8" applyFont="1" applyFill="1" applyBorder="1" applyAlignment="1">
      <alignment wrapText="1"/>
    </xf>
    <xf numFmtId="167" fontId="8" fillId="3" borderId="2" xfId="0" applyNumberFormat="1" applyFont="1" applyFill="1" applyBorder="1" applyAlignment="1">
      <alignment horizontal="right"/>
    </xf>
    <xf numFmtId="167" fontId="9" fillId="3" borderId="2" xfId="0" applyNumberFormat="1" applyFont="1" applyFill="1" applyBorder="1" applyAlignment="1">
      <alignment horizontal="right"/>
    </xf>
    <xf numFmtId="0" fontId="9" fillId="3" borderId="2" xfId="0" applyFont="1" applyFill="1" applyBorder="1" applyAlignment="1">
      <alignment wrapText="1"/>
    </xf>
    <xf numFmtId="167" fontId="8" fillId="3" borderId="2" xfId="24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left"/>
    </xf>
    <xf numFmtId="0" fontId="8" fillId="3" borderId="2" xfId="8" applyNumberFormat="1" applyFont="1" applyFill="1" applyBorder="1" applyAlignment="1">
      <alignment horizontal="left" vertical="center" wrapText="1"/>
    </xf>
    <xf numFmtId="0" fontId="7" fillId="3" borderId="0" xfId="0" applyFont="1" applyFill="1"/>
    <xf numFmtId="166" fontId="9" fillId="3" borderId="2" xfId="10" applyNumberFormat="1" applyFont="1" applyFill="1" applyBorder="1" applyAlignment="1" applyProtection="1">
      <alignment wrapText="1"/>
      <protection hidden="1"/>
    </xf>
    <xf numFmtId="0" fontId="9" fillId="3" borderId="2" xfId="0" applyFont="1" applyFill="1" applyBorder="1" applyAlignment="1">
      <alignment horizontal="left" wrapText="1"/>
    </xf>
    <xf numFmtId="0" fontId="8" fillId="3" borderId="2" xfId="0" applyNumberFormat="1" applyFont="1" applyFill="1" applyBorder="1" applyAlignment="1">
      <alignment horizontal="left" vertical="center" wrapText="1"/>
    </xf>
    <xf numFmtId="0" fontId="18" fillId="3" borderId="2" xfId="8" applyNumberFormat="1" applyFont="1" applyFill="1" applyBorder="1" applyAlignment="1">
      <alignment horizontal="left" vertical="center" wrapText="1"/>
    </xf>
    <xf numFmtId="0" fontId="16" fillId="3" borderId="2" xfId="8" applyNumberFormat="1" applyFont="1" applyFill="1" applyBorder="1" applyAlignment="1">
      <alignment horizontal="left" vertical="center" wrapText="1"/>
    </xf>
    <xf numFmtId="0" fontId="9" fillId="4" borderId="2" xfId="8" applyFont="1" applyFill="1" applyBorder="1" applyAlignment="1">
      <alignment horizontal="left" wrapText="1"/>
    </xf>
    <xf numFmtId="167" fontId="9" fillId="3" borderId="2" xfId="24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 applyProtection="1">
      <alignment horizontal="left" wrapText="1"/>
      <protection hidden="1"/>
    </xf>
    <xf numFmtId="0" fontId="18" fillId="3" borderId="2" xfId="8" applyNumberFormat="1" applyFont="1" applyFill="1" applyBorder="1" applyAlignment="1">
      <alignment horizontal="left" wrapText="1"/>
    </xf>
    <xf numFmtId="0" fontId="9" fillId="3" borderId="2" xfId="0" applyNumberFormat="1" applyFont="1" applyFill="1" applyBorder="1" applyAlignment="1">
      <alignment horizontal="left" vertical="center" wrapText="1"/>
    </xf>
    <xf numFmtId="166" fontId="9" fillId="4" borderId="2" xfId="10" applyNumberFormat="1" applyFont="1" applyFill="1" applyBorder="1" applyAlignment="1" applyProtection="1">
      <alignment wrapText="1"/>
      <protection hidden="1"/>
    </xf>
    <xf numFmtId="0" fontId="8" fillId="0" borderId="2" xfId="0" applyFont="1" applyFill="1" applyBorder="1" applyAlignment="1">
      <alignment horizontal="left" wrapText="1"/>
    </xf>
    <xf numFmtId="0" fontId="9" fillId="3" borderId="2" xfId="0" applyNumberFormat="1" applyFont="1" applyFill="1" applyBorder="1" applyAlignment="1">
      <alignment horizontal="left" wrapText="1"/>
    </xf>
    <xf numFmtId="165" fontId="10" fillId="3" borderId="0" xfId="0" applyNumberFormat="1" applyFont="1" applyFill="1"/>
    <xf numFmtId="167" fontId="9" fillId="3" borderId="2" xfId="0" applyNumberFormat="1" applyFont="1" applyFill="1" applyBorder="1" applyAlignment="1"/>
    <xf numFmtId="0" fontId="10" fillId="3" borderId="0" xfId="0" applyFont="1" applyFill="1" applyAlignment="1"/>
    <xf numFmtId="165" fontId="7" fillId="3" borderId="2" xfId="0" applyNumberFormat="1" applyFont="1" applyFill="1" applyBorder="1" applyAlignment="1"/>
    <xf numFmtId="0" fontId="9" fillId="3" borderId="2" xfId="8" applyFont="1" applyFill="1" applyBorder="1" applyAlignment="1"/>
    <xf numFmtId="0" fontId="9" fillId="3" borderId="2" xfId="0" applyFont="1" applyFill="1" applyBorder="1" applyAlignment="1"/>
    <xf numFmtId="0" fontId="8" fillId="3" borderId="2" xfId="0" applyFont="1" applyFill="1" applyBorder="1" applyAlignment="1"/>
    <xf numFmtId="0" fontId="9" fillId="5" borderId="2" xfId="0" applyFont="1" applyFill="1" applyBorder="1" applyAlignment="1">
      <alignment horizontal="left" wrapText="1"/>
    </xf>
    <xf numFmtId="14" fontId="9" fillId="5" borderId="2" xfId="0" applyNumberFormat="1" applyFont="1" applyFill="1" applyBorder="1" applyAlignment="1">
      <alignment horizontal="center"/>
    </xf>
    <xf numFmtId="167" fontId="9" fillId="5" borderId="2" xfId="0" applyNumberFormat="1" applyFont="1" applyFill="1" applyBorder="1"/>
    <xf numFmtId="165" fontId="10" fillId="3" borderId="0" xfId="0" applyNumberFormat="1" applyFont="1" applyFill="1" applyAlignment="1"/>
    <xf numFmtId="0" fontId="8" fillId="3" borderId="0" xfId="0" applyFont="1" applyFill="1" applyAlignment="1">
      <alignment horizontal="right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25">
    <cellStyle name="Обычный" xfId="0" builtinId="0"/>
    <cellStyle name="Обычный 2" xfId="1"/>
    <cellStyle name="Обычный 2 2" xfId="8"/>
    <cellStyle name="Обычный 2 3" xfId="21"/>
    <cellStyle name="Обычный 2 4" xfId="20"/>
    <cellStyle name="Обычный 3" xfId="2"/>
    <cellStyle name="Обычный 3 2" xfId="9"/>
    <cellStyle name="Обычный 3 3" xfId="14"/>
    <cellStyle name="Обычный 3 3 2" xfId="22"/>
    <cellStyle name="Обычный 4" xfId="6"/>
    <cellStyle name="Обычный 5" xfId="7"/>
    <cellStyle name="Обычный 5 2" xfId="19"/>
    <cellStyle name="Обычный_tmp 2" xfId="10"/>
    <cellStyle name="Финансовый" xfId="24" builtinId="3"/>
    <cellStyle name="Финансовый 2" xfId="3"/>
    <cellStyle name="Финансовый 2 2" xfId="12"/>
    <cellStyle name="Финансовый 2 2 2" xfId="17"/>
    <cellStyle name="Финансовый 3" xfId="4"/>
    <cellStyle name="Финансовый 3 2" xfId="13"/>
    <cellStyle name="Финансовый 3 2 2" xfId="18"/>
    <cellStyle name="Финансовый 4" xfId="11"/>
    <cellStyle name="Финансовый 4 2" xfId="16"/>
    <cellStyle name="Финансовый 5" xfId="15"/>
    <cellStyle name="Финансовый 6" xfId="23"/>
    <cellStyle name="Элементы осей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zoomScale="80" zoomScaleNormal="80" workbookViewId="0">
      <pane xSplit="2" ySplit="7" topLeftCell="C89" activePane="bottomRight" state="frozen"/>
      <selection pane="topRight" activeCell="E1" sqref="E1"/>
      <selection pane="bottomLeft" activeCell="A7" sqref="A7"/>
      <selection pane="bottomRight" activeCell="C105" sqref="C105"/>
    </sheetView>
  </sheetViews>
  <sheetFormatPr defaultRowHeight="15.75"/>
  <cols>
    <col min="1" max="1" width="11" style="10" customWidth="1"/>
    <col min="2" max="2" width="15.7109375" style="10" customWidth="1"/>
    <col min="3" max="3" width="78.28515625" style="10" customWidth="1"/>
    <col min="4" max="4" width="16.42578125" style="10" customWidth="1"/>
    <col min="5" max="5" width="16.140625" style="10" customWidth="1"/>
    <col min="6" max="6" width="14.5703125" style="10" customWidth="1"/>
    <col min="7" max="7" width="20.5703125" style="11" customWidth="1"/>
    <col min="8" max="16" width="9.140625" style="11"/>
    <col min="17" max="17" width="9.5703125" style="11" customWidth="1"/>
    <col min="18" max="16384" width="9.140625" style="11"/>
  </cols>
  <sheetData>
    <row r="1" spans="1:6" s="1" customFormat="1">
      <c r="A1" s="3"/>
      <c r="B1" s="3"/>
      <c r="C1" s="3"/>
      <c r="D1" s="59" t="s">
        <v>17</v>
      </c>
      <c r="E1" s="59"/>
      <c r="F1" s="59"/>
    </row>
    <row r="2" spans="1:6" s="1" customFormat="1">
      <c r="A2" s="3"/>
      <c r="B2" s="3"/>
      <c r="C2" s="3"/>
      <c r="D2" s="20"/>
      <c r="E2" s="20"/>
      <c r="F2" s="20"/>
    </row>
    <row r="3" spans="1:6" s="6" customFormat="1" ht="33.75" customHeight="1">
      <c r="A3" s="62" t="s">
        <v>13</v>
      </c>
      <c r="B3" s="62"/>
      <c r="C3" s="62"/>
      <c r="D3" s="62"/>
      <c r="E3" s="62"/>
      <c r="F3" s="62"/>
    </row>
    <row r="4" spans="1:6" s="1" customFormat="1">
      <c r="A4" s="3"/>
      <c r="B4" s="3"/>
      <c r="C4" s="3"/>
      <c r="D4" s="3"/>
      <c r="E4" s="3"/>
      <c r="F4" s="3" t="s">
        <v>12</v>
      </c>
    </row>
    <row r="5" spans="1:6" s="1" customFormat="1" ht="15" customHeight="1">
      <c r="A5" s="60" t="s">
        <v>3</v>
      </c>
      <c r="B5" s="63" t="s">
        <v>22</v>
      </c>
      <c r="C5" s="61" t="s">
        <v>4</v>
      </c>
      <c r="D5" s="61" t="s">
        <v>5</v>
      </c>
      <c r="E5" s="61"/>
      <c r="F5" s="61"/>
    </row>
    <row r="6" spans="1:6" s="1" customFormat="1" ht="71.25">
      <c r="A6" s="60"/>
      <c r="B6" s="64"/>
      <c r="C6" s="61"/>
      <c r="D6" s="5" t="s">
        <v>6</v>
      </c>
      <c r="E6" s="5" t="s">
        <v>10</v>
      </c>
      <c r="F6" s="5" t="s">
        <v>9</v>
      </c>
    </row>
    <row r="7" spans="1:6" s="1" customFormat="1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</row>
    <row r="8" spans="1:6" s="1" customFormat="1" ht="25.5" customHeight="1">
      <c r="A8" s="14" t="s">
        <v>18</v>
      </c>
      <c r="B8" s="31">
        <f>B9</f>
        <v>-167273.60000000001</v>
      </c>
      <c r="C8" s="32" t="s">
        <v>26</v>
      </c>
      <c r="D8" s="31">
        <f>D9</f>
        <v>-167273.60000000001</v>
      </c>
      <c r="E8" s="31">
        <f t="shared" ref="E8:F8" si="0">E9</f>
        <v>0</v>
      </c>
      <c r="F8" s="31">
        <f t="shared" si="0"/>
        <v>0</v>
      </c>
    </row>
    <row r="9" spans="1:6" s="1" customFormat="1">
      <c r="A9" s="7" t="s">
        <v>1</v>
      </c>
      <c r="B9" s="28">
        <f>B10</f>
        <v>-167273.60000000001</v>
      </c>
      <c r="C9" s="29" t="s">
        <v>39</v>
      </c>
      <c r="D9" s="28">
        <f>D10</f>
        <v>-167273.60000000001</v>
      </c>
      <c r="E9" s="28">
        <f t="shared" ref="E9:F9" si="1">E10</f>
        <v>0</v>
      </c>
      <c r="F9" s="28">
        <f t="shared" si="1"/>
        <v>0</v>
      </c>
    </row>
    <row r="10" spans="1:6" s="1" customFormat="1" ht="31.5">
      <c r="A10" s="2" t="s">
        <v>19</v>
      </c>
      <c r="B10" s="27">
        <f>D10+E10+F10</f>
        <v>-167273.60000000001</v>
      </c>
      <c r="C10" s="42" t="s">
        <v>165</v>
      </c>
      <c r="D10" s="27">
        <f>-167273.6</f>
        <v>-167273.60000000001</v>
      </c>
      <c r="E10" s="27">
        <v>0</v>
      </c>
      <c r="F10" s="27">
        <v>0</v>
      </c>
    </row>
    <row r="11" spans="1:6" s="1" customFormat="1">
      <c r="A11" s="7" t="s">
        <v>0</v>
      </c>
      <c r="B11" s="28">
        <f>B12+B14</f>
        <v>-17000.7</v>
      </c>
      <c r="C11" s="29" t="s">
        <v>40</v>
      </c>
      <c r="D11" s="28">
        <f>D12+D14</f>
        <v>-1287.9000000000001</v>
      </c>
      <c r="E11" s="28">
        <f t="shared" ref="E11:F11" si="2">E12+E14</f>
        <v>0</v>
      </c>
      <c r="F11" s="28">
        <f t="shared" si="2"/>
        <v>-15712.8</v>
      </c>
    </row>
    <row r="12" spans="1:6" s="1" customFormat="1">
      <c r="A12" s="7" t="s">
        <v>2</v>
      </c>
      <c r="B12" s="28">
        <f>B13</f>
        <v>-15712.8</v>
      </c>
      <c r="C12" s="35" t="s">
        <v>48</v>
      </c>
      <c r="D12" s="28">
        <f>D13</f>
        <v>0</v>
      </c>
      <c r="E12" s="28">
        <f t="shared" ref="E12:F12" si="3">E13</f>
        <v>0</v>
      </c>
      <c r="F12" s="28">
        <f t="shared" si="3"/>
        <v>-15712.8</v>
      </c>
    </row>
    <row r="13" spans="1:6" s="1" customFormat="1" ht="47.25">
      <c r="A13" s="2" t="s">
        <v>21</v>
      </c>
      <c r="B13" s="27">
        <f>D13+E13+F13</f>
        <v>-15712.8</v>
      </c>
      <c r="C13" s="9" t="s">
        <v>135</v>
      </c>
      <c r="D13" s="27">
        <v>0</v>
      </c>
      <c r="E13" s="27">
        <v>0</v>
      </c>
      <c r="F13" s="27">
        <f>-15712.8</f>
        <v>-15712.8</v>
      </c>
    </row>
    <row r="14" spans="1:6" s="1" customFormat="1" ht="32.25" customHeight="1">
      <c r="A14" s="7" t="s">
        <v>33</v>
      </c>
      <c r="B14" s="28">
        <f>B15</f>
        <v>-1287.9000000000001</v>
      </c>
      <c r="C14" s="29" t="s">
        <v>23</v>
      </c>
      <c r="D14" s="28">
        <f>D15</f>
        <v>-1287.9000000000001</v>
      </c>
      <c r="E14" s="28">
        <f t="shared" ref="E14:F14" si="4">E15</f>
        <v>0</v>
      </c>
      <c r="F14" s="28">
        <f t="shared" si="4"/>
        <v>0</v>
      </c>
    </row>
    <row r="15" spans="1:6" s="1" customFormat="1" ht="47.25">
      <c r="A15" s="2" t="s">
        <v>41</v>
      </c>
      <c r="B15" s="27">
        <f>D15+E15+F15</f>
        <v>-1287.9000000000001</v>
      </c>
      <c r="C15" s="9" t="s">
        <v>127</v>
      </c>
      <c r="D15" s="27">
        <f>-1287.9</f>
        <v>-1287.9000000000001</v>
      </c>
      <c r="E15" s="27">
        <v>0</v>
      </c>
      <c r="F15" s="27">
        <v>0</v>
      </c>
    </row>
    <row r="16" spans="1:6" s="1" customFormat="1" ht="24" customHeight="1">
      <c r="A16" s="14" t="s">
        <v>15</v>
      </c>
      <c r="B16" s="23">
        <f>B17+B19+B21+B23+B25+B27+B29</f>
        <v>4631.8999999999996</v>
      </c>
      <c r="C16" s="24" t="s">
        <v>25</v>
      </c>
      <c r="D16" s="23">
        <f>D17+D19+D21+D23+D25+D27+D29</f>
        <v>3481.9</v>
      </c>
      <c r="E16" s="23">
        <f t="shared" ref="E16:F16" si="5">E17+E19+E21+E23+E25+E27</f>
        <v>0</v>
      </c>
      <c r="F16" s="23">
        <f t="shared" si="5"/>
        <v>1150</v>
      </c>
    </row>
    <row r="17" spans="1:6" s="1" customFormat="1">
      <c r="A17" s="7" t="s">
        <v>16</v>
      </c>
      <c r="B17" s="28">
        <f>B18</f>
        <v>1150</v>
      </c>
      <c r="C17" s="35" t="s">
        <v>48</v>
      </c>
      <c r="D17" s="28">
        <f>D18</f>
        <v>0</v>
      </c>
      <c r="E17" s="28">
        <f t="shared" ref="E17:F17" si="6">E18</f>
        <v>0</v>
      </c>
      <c r="F17" s="28">
        <f t="shared" si="6"/>
        <v>1150</v>
      </c>
    </row>
    <row r="18" spans="1:6" s="1" customFormat="1" ht="210" customHeight="1">
      <c r="A18" s="2" t="s">
        <v>44</v>
      </c>
      <c r="B18" s="27">
        <f>D18+E18+F18</f>
        <v>1150</v>
      </c>
      <c r="C18" s="9" t="s">
        <v>110</v>
      </c>
      <c r="D18" s="27">
        <v>0</v>
      </c>
      <c r="E18" s="27">
        <v>0</v>
      </c>
      <c r="F18" s="27">
        <f>100+100+100+100+100+100+100+100+100+200+50</f>
        <v>1150</v>
      </c>
    </row>
    <row r="19" spans="1:6" s="1" customFormat="1" ht="31.5">
      <c r="A19" s="7" t="s">
        <v>49</v>
      </c>
      <c r="B19" s="28">
        <f>B20</f>
        <v>850</v>
      </c>
      <c r="C19" s="36" t="s">
        <v>31</v>
      </c>
      <c r="D19" s="28">
        <f>D20</f>
        <v>850</v>
      </c>
      <c r="E19" s="28">
        <f t="shared" ref="E19:F19" si="7">E20</f>
        <v>0</v>
      </c>
      <c r="F19" s="28">
        <f t="shared" si="7"/>
        <v>0</v>
      </c>
    </row>
    <row r="20" spans="1:6" s="1" customFormat="1" ht="94.5">
      <c r="A20" s="2" t="s">
        <v>59</v>
      </c>
      <c r="B20" s="27">
        <f>D20+E20+F20</f>
        <v>850</v>
      </c>
      <c r="C20" s="33" t="s">
        <v>36</v>
      </c>
      <c r="D20" s="27">
        <f>100+200+100+300+150</f>
        <v>850</v>
      </c>
      <c r="E20" s="27">
        <v>0</v>
      </c>
      <c r="F20" s="27">
        <v>0</v>
      </c>
    </row>
    <row r="21" spans="1:6" s="34" customFormat="1">
      <c r="A21" s="7" t="s">
        <v>58</v>
      </c>
      <c r="B21" s="28">
        <f>B22</f>
        <v>1250</v>
      </c>
      <c r="C21" s="36" t="s">
        <v>32</v>
      </c>
      <c r="D21" s="28">
        <f>D22</f>
        <v>1250</v>
      </c>
      <c r="E21" s="28">
        <f t="shared" ref="E21:F21" si="8">E22</f>
        <v>0</v>
      </c>
      <c r="F21" s="28">
        <f t="shared" si="8"/>
        <v>0</v>
      </c>
    </row>
    <row r="22" spans="1:6" s="1" customFormat="1" ht="110.25">
      <c r="A22" s="2" t="s">
        <v>60</v>
      </c>
      <c r="B22" s="27">
        <f>D22+E22+F22</f>
        <v>1250</v>
      </c>
      <c r="C22" s="9" t="s">
        <v>111</v>
      </c>
      <c r="D22" s="27">
        <f>600+200+250+200</f>
        <v>1250</v>
      </c>
      <c r="E22" s="27">
        <v>0</v>
      </c>
      <c r="F22" s="27">
        <v>0</v>
      </c>
    </row>
    <row r="23" spans="1:6" s="1" customFormat="1" ht="31.5">
      <c r="A23" s="7" t="s">
        <v>61</v>
      </c>
      <c r="B23" s="28">
        <f>B24</f>
        <v>700</v>
      </c>
      <c r="C23" s="36" t="s">
        <v>34</v>
      </c>
      <c r="D23" s="28">
        <f>D24</f>
        <v>700</v>
      </c>
      <c r="E23" s="28">
        <f t="shared" ref="E23:F23" si="9">E24</f>
        <v>0</v>
      </c>
      <c r="F23" s="28">
        <f t="shared" si="9"/>
        <v>0</v>
      </c>
    </row>
    <row r="24" spans="1:6" s="1" customFormat="1" ht="47.25">
      <c r="A24" s="2" t="s">
        <v>62</v>
      </c>
      <c r="B24" s="27">
        <f>D24+E24+F24</f>
        <v>700</v>
      </c>
      <c r="C24" s="38" t="s">
        <v>35</v>
      </c>
      <c r="D24" s="27">
        <v>700</v>
      </c>
      <c r="E24" s="27">
        <v>0</v>
      </c>
      <c r="F24" s="27">
        <v>0</v>
      </c>
    </row>
    <row r="25" spans="1:6" s="1" customFormat="1">
      <c r="A25" s="7" t="s">
        <v>27</v>
      </c>
      <c r="B25" s="28">
        <f>B26</f>
        <v>350</v>
      </c>
      <c r="C25" s="39" t="s">
        <v>112</v>
      </c>
      <c r="D25" s="28">
        <f>D26</f>
        <v>350</v>
      </c>
      <c r="E25" s="28">
        <f t="shared" ref="E25:F25" si="10">E26</f>
        <v>0</v>
      </c>
      <c r="F25" s="28">
        <f t="shared" si="10"/>
        <v>0</v>
      </c>
    </row>
    <row r="26" spans="1:6" s="1" customFormat="1" ht="69.75" customHeight="1">
      <c r="A26" s="2" t="s">
        <v>28</v>
      </c>
      <c r="B26" s="27">
        <f>D26+E26+F26</f>
        <v>350</v>
      </c>
      <c r="C26" s="43" t="s">
        <v>167</v>
      </c>
      <c r="D26" s="27">
        <f>100+250</f>
        <v>350</v>
      </c>
      <c r="E26" s="27">
        <v>0</v>
      </c>
      <c r="F26" s="27">
        <v>0</v>
      </c>
    </row>
    <row r="27" spans="1:6" s="1" customFormat="1">
      <c r="A27" s="14" t="s">
        <v>29</v>
      </c>
      <c r="B27" s="23">
        <f>B28</f>
        <v>330</v>
      </c>
      <c r="C27" s="26" t="s">
        <v>8</v>
      </c>
      <c r="D27" s="23">
        <f>D28</f>
        <v>330</v>
      </c>
      <c r="E27" s="23">
        <f t="shared" ref="E27:F27" si="11">E28</f>
        <v>0</v>
      </c>
      <c r="F27" s="23">
        <f t="shared" si="11"/>
        <v>0</v>
      </c>
    </row>
    <row r="28" spans="1:6" s="1" customFormat="1">
      <c r="A28" s="2" t="s">
        <v>63</v>
      </c>
      <c r="B28" s="27">
        <f>D28+E28+F28</f>
        <v>330</v>
      </c>
      <c r="C28" s="37" t="s">
        <v>24</v>
      </c>
      <c r="D28" s="30">
        <f>90+120+120</f>
        <v>330</v>
      </c>
      <c r="E28" s="30">
        <v>0</v>
      </c>
      <c r="F28" s="30">
        <v>0</v>
      </c>
    </row>
    <row r="29" spans="1:6" s="1" customFormat="1" ht="47.25">
      <c r="A29" s="7" t="s">
        <v>64</v>
      </c>
      <c r="B29" s="28">
        <f>B30</f>
        <v>1.9</v>
      </c>
      <c r="C29" s="44" t="s">
        <v>42</v>
      </c>
      <c r="D29" s="41">
        <f>D30</f>
        <v>1.9</v>
      </c>
      <c r="E29" s="41">
        <f t="shared" ref="E29:F29" si="12">E30</f>
        <v>0</v>
      </c>
      <c r="F29" s="41">
        <f t="shared" si="12"/>
        <v>0</v>
      </c>
    </row>
    <row r="30" spans="1:6" s="1" customFormat="1" ht="31.5">
      <c r="A30" s="2" t="s">
        <v>65</v>
      </c>
      <c r="B30" s="27">
        <f>D30+E30+F30</f>
        <v>1.9</v>
      </c>
      <c r="C30" s="37" t="s">
        <v>43</v>
      </c>
      <c r="D30" s="30">
        <v>1.9</v>
      </c>
      <c r="E30" s="30"/>
      <c r="F30" s="30"/>
    </row>
    <row r="31" spans="1:6" s="1" customFormat="1">
      <c r="A31" s="7" t="s">
        <v>45</v>
      </c>
      <c r="B31" s="28">
        <f>B32</f>
        <v>335</v>
      </c>
      <c r="C31" s="40" t="s">
        <v>37</v>
      </c>
      <c r="D31" s="41">
        <f>D32</f>
        <v>0</v>
      </c>
      <c r="E31" s="41">
        <f t="shared" ref="E31:F31" si="13">E32</f>
        <v>0</v>
      </c>
      <c r="F31" s="41">
        <f t="shared" si="13"/>
        <v>335</v>
      </c>
    </row>
    <row r="32" spans="1:6" s="1" customFormat="1">
      <c r="A32" s="2" t="s">
        <v>46</v>
      </c>
      <c r="B32" s="27">
        <f>B33</f>
        <v>335</v>
      </c>
      <c r="C32" s="35" t="s">
        <v>50</v>
      </c>
      <c r="D32" s="30">
        <f>D33</f>
        <v>0</v>
      </c>
      <c r="E32" s="30">
        <f t="shared" ref="E32:F32" si="14">E33</f>
        <v>0</v>
      </c>
      <c r="F32" s="30">
        <f t="shared" si="14"/>
        <v>335</v>
      </c>
    </row>
    <row r="33" spans="1:7" s="1" customFormat="1" ht="31.5">
      <c r="A33" s="2" t="s">
        <v>47</v>
      </c>
      <c r="B33" s="27">
        <f>D33+E33+F33</f>
        <v>335</v>
      </c>
      <c r="C33" s="8" t="s">
        <v>38</v>
      </c>
      <c r="D33" s="30">
        <v>0</v>
      </c>
      <c r="E33" s="30">
        <v>0</v>
      </c>
      <c r="F33" s="30">
        <v>335</v>
      </c>
    </row>
    <row r="34" spans="1:7" s="1" customFormat="1" ht="30" customHeight="1">
      <c r="A34" s="7" t="s">
        <v>51</v>
      </c>
      <c r="B34" s="28">
        <f>B35+B38+B40+B43+B45+B50+B52+B60+B63+B65+B85</f>
        <v>2902.0000000000027</v>
      </c>
      <c r="C34" s="47" t="s">
        <v>20</v>
      </c>
      <c r="D34" s="28">
        <f>D35+D38+D40+D43+D45+D50+D52+D60+D63+D65+D85</f>
        <v>2902.0000000000027</v>
      </c>
      <c r="E34" s="28">
        <f>E35+E38+E40+E43+E45+E50+E52+E60+E63+E65+E85</f>
        <v>0</v>
      </c>
      <c r="F34" s="28">
        <f>F35+F38+F40+F43+F45+F50+F52+F60+F63+F65+F85</f>
        <v>0</v>
      </c>
    </row>
    <row r="35" spans="1:7" s="1" customFormat="1">
      <c r="A35" s="14" t="s">
        <v>54</v>
      </c>
      <c r="B35" s="15">
        <f>B36+B37</f>
        <v>0</v>
      </c>
      <c r="C35" s="45" t="s">
        <v>48</v>
      </c>
      <c r="D35" s="15">
        <f>D36+D37</f>
        <v>0</v>
      </c>
      <c r="E35" s="15">
        <f t="shared" ref="E35:F35" si="15">E36+E37</f>
        <v>0</v>
      </c>
      <c r="F35" s="15">
        <f t="shared" si="15"/>
        <v>0</v>
      </c>
    </row>
    <row r="36" spans="1:7" s="1" customFormat="1" ht="35.25" customHeight="1">
      <c r="A36" s="13" t="s">
        <v>66</v>
      </c>
      <c r="B36" s="4">
        <f t="shared" ref="B36:B37" si="16">D36+E36+F36</f>
        <v>853.7</v>
      </c>
      <c r="C36" s="8" t="s">
        <v>30</v>
      </c>
      <c r="D36" s="4">
        <v>853.7</v>
      </c>
      <c r="E36" s="4">
        <v>0</v>
      </c>
      <c r="F36" s="4">
        <v>0</v>
      </c>
      <c r="G36" s="48"/>
    </row>
    <row r="37" spans="1:7" s="1" customFormat="1" ht="35.25" customHeight="1">
      <c r="A37" s="13" t="s">
        <v>67</v>
      </c>
      <c r="B37" s="4">
        <f t="shared" si="16"/>
        <v>-853.7</v>
      </c>
      <c r="C37" s="8" t="s">
        <v>133</v>
      </c>
      <c r="D37" s="4">
        <f>-853.7</f>
        <v>-853.7</v>
      </c>
      <c r="E37" s="4">
        <v>0</v>
      </c>
      <c r="F37" s="4">
        <v>0</v>
      </c>
      <c r="G37" s="48"/>
    </row>
    <row r="38" spans="1:7" s="1" customFormat="1" ht="35.25" customHeight="1">
      <c r="A38" s="21" t="s">
        <v>68</v>
      </c>
      <c r="B38" s="22">
        <f>B39</f>
        <v>-169.9</v>
      </c>
      <c r="C38" s="36" t="s">
        <v>31</v>
      </c>
      <c r="D38" s="22">
        <f>D39</f>
        <v>-169.9</v>
      </c>
      <c r="E38" s="22">
        <f t="shared" ref="E38:F38" si="17">E39</f>
        <v>0</v>
      </c>
      <c r="F38" s="22">
        <f t="shared" si="17"/>
        <v>0</v>
      </c>
    </row>
    <row r="39" spans="1:7" s="1" customFormat="1" ht="47.25">
      <c r="A39" s="13" t="s">
        <v>69</v>
      </c>
      <c r="B39" s="4">
        <f>D39+E39+F39</f>
        <v>-169.9</v>
      </c>
      <c r="C39" s="8" t="s">
        <v>134</v>
      </c>
      <c r="D39" s="4">
        <f>-169.9</f>
        <v>-169.9</v>
      </c>
      <c r="E39" s="4"/>
      <c r="F39" s="4"/>
    </row>
    <row r="40" spans="1:7" s="1" customFormat="1">
      <c r="A40" s="21" t="s">
        <v>70</v>
      </c>
      <c r="B40" s="22">
        <f>SUM(B41:B42)</f>
        <v>1354.7</v>
      </c>
      <c r="C40" s="17" t="s">
        <v>32</v>
      </c>
      <c r="D40" s="22">
        <f>SUM(D41:D42)</f>
        <v>1354.7</v>
      </c>
      <c r="E40" s="22">
        <f t="shared" ref="E40:F40" si="18">E41</f>
        <v>0</v>
      </c>
      <c r="F40" s="22">
        <f t="shared" si="18"/>
        <v>0</v>
      </c>
    </row>
    <row r="41" spans="1:7" s="1" customFormat="1" ht="47.25">
      <c r="A41" s="13" t="s">
        <v>71</v>
      </c>
      <c r="B41" s="4">
        <f>D41+E41+F41</f>
        <v>954.7</v>
      </c>
      <c r="C41" s="8" t="s">
        <v>164</v>
      </c>
      <c r="D41" s="4">
        <v>954.7</v>
      </c>
      <c r="E41" s="4">
        <v>0</v>
      </c>
      <c r="F41" s="4">
        <v>0</v>
      </c>
    </row>
    <row r="42" spans="1:7" s="1" customFormat="1" ht="68.25" customHeight="1">
      <c r="A42" s="13" t="s">
        <v>124</v>
      </c>
      <c r="B42" s="4">
        <f>D42+E42+F42</f>
        <v>400</v>
      </c>
      <c r="C42" s="8" t="s">
        <v>129</v>
      </c>
      <c r="D42" s="4">
        <v>400</v>
      </c>
      <c r="E42" s="4">
        <v>0</v>
      </c>
      <c r="F42" s="4">
        <v>0</v>
      </c>
    </row>
    <row r="43" spans="1:7" s="1" customFormat="1">
      <c r="A43" s="21" t="s">
        <v>72</v>
      </c>
      <c r="B43" s="22">
        <f>B44</f>
        <v>7429.4</v>
      </c>
      <c r="C43" s="17" t="s">
        <v>113</v>
      </c>
      <c r="D43" s="22">
        <f>D44</f>
        <v>7429.4</v>
      </c>
      <c r="E43" s="22">
        <f t="shared" ref="E43:F43" si="19">E44</f>
        <v>0</v>
      </c>
      <c r="F43" s="22">
        <f t="shared" si="19"/>
        <v>0</v>
      </c>
    </row>
    <row r="44" spans="1:7" s="1" customFormat="1" ht="63">
      <c r="A44" s="13" t="s">
        <v>73</v>
      </c>
      <c r="B44" s="4">
        <f>D44+E44+F44</f>
        <v>7429.4</v>
      </c>
      <c r="C44" s="8" t="s">
        <v>137</v>
      </c>
      <c r="D44" s="4">
        <v>7429.4</v>
      </c>
      <c r="E44" s="4">
        <v>0</v>
      </c>
      <c r="F44" s="4">
        <v>0</v>
      </c>
    </row>
    <row r="45" spans="1:7" s="1" customFormat="1">
      <c r="A45" s="21" t="s">
        <v>74</v>
      </c>
      <c r="B45" s="22">
        <f>SUM(B46:B49)</f>
        <v>-10547.5</v>
      </c>
      <c r="C45" s="29" t="s">
        <v>39</v>
      </c>
      <c r="D45" s="22">
        <f>SUM(D46:D49)</f>
        <v>-10547.5</v>
      </c>
      <c r="E45" s="22">
        <f t="shared" ref="E45:F45" si="20">SUM(E46:E49)</f>
        <v>0</v>
      </c>
      <c r="F45" s="22">
        <f t="shared" si="20"/>
        <v>0</v>
      </c>
    </row>
    <row r="46" spans="1:7" s="1" customFormat="1" ht="47.25">
      <c r="A46" s="13" t="s">
        <v>75</v>
      </c>
      <c r="B46" s="4">
        <f>D46+E46+F46</f>
        <v>-4736.8999999999996</v>
      </c>
      <c r="C46" s="8" t="s">
        <v>138</v>
      </c>
      <c r="D46" s="4">
        <f>-4736.9</f>
        <v>-4736.8999999999996</v>
      </c>
      <c r="E46" s="4">
        <v>0</v>
      </c>
      <c r="F46" s="4">
        <v>0</v>
      </c>
    </row>
    <row r="47" spans="1:7" s="1" customFormat="1" ht="49.5" customHeight="1">
      <c r="A47" s="13" t="s">
        <v>76</v>
      </c>
      <c r="B47" s="4">
        <f>D47+E47+F47</f>
        <v>-8803.7999999999993</v>
      </c>
      <c r="C47" s="8" t="s">
        <v>166</v>
      </c>
      <c r="D47" s="4">
        <v>-8803.7999999999993</v>
      </c>
      <c r="E47" s="4">
        <v>0</v>
      </c>
      <c r="F47" s="4">
        <v>0</v>
      </c>
    </row>
    <row r="48" spans="1:7" s="1" customFormat="1" ht="47.25">
      <c r="A48" s="13" t="s">
        <v>77</v>
      </c>
      <c r="B48" s="4">
        <f>D48+E48+F48</f>
        <v>-363</v>
      </c>
      <c r="C48" s="8" t="s">
        <v>139</v>
      </c>
      <c r="D48" s="4">
        <f>-44.1-318.9</f>
        <v>-363</v>
      </c>
      <c r="E48" s="4">
        <v>0</v>
      </c>
      <c r="F48" s="4">
        <v>0</v>
      </c>
    </row>
    <row r="49" spans="1:6" s="1" customFormat="1" ht="47.25">
      <c r="A49" s="13" t="s">
        <v>78</v>
      </c>
      <c r="B49" s="4">
        <f t="shared" ref="B49" si="21">D49+E49+F49</f>
        <v>3356.2</v>
      </c>
      <c r="C49" s="8" t="s">
        <v>140</v>
      </c>
      <c r="D49" s="4">
        <v>3356.2</v>
      </c>
      <c r="E49" s="4">
        <v>0</v>
      </c>
      <c r="F49" s="4">
        <v>0</v>
      </c>
    </row>
    <row r="50" spans="1:6" s="34" customFormat="1" ht="47.25">
      <c r="A50" s="21" t="s">
        <v>79</v>
      </c>
      <c r="B50" s="22">
        <f>B51</f>
        <v>380.8</v>
      </c>
      <c r="C50" s="17" t="s">
        <v>53</v>
      </c>
      <c r="D50" s="22">
        <f>D51</f>
        <v>380.8</v>
      </c>
      <c r="E50" s="22">
        <f t="shared" ref="E50:F50" si="22">E51</f>
        <v>0</v>
      </c>
      <c r="F50" s="22">
        <f t="shared" si="22"/>
        <v>0</v>
      </c>
    </row>
    <row r="51" spans="1:6" s="1" customFormat="1" ht="47.25">
      <c r="A51" s="13" t="s">
        <v>80</v>
      </c>
      <c r="B51" s="4">
        <f>D51+E51+F51</f>
        <v>380.8</v>
      </c>
      <c r="C51" s="8" t="s">
        <v>141</v>
      </c>
      <c r="D51" s="4">
        <v>380.8</v>
      </c>
      <c r="E51" s="4">
        <v>0</v>
      </c>
      <c r="F51" s="4">
        <v>0</v>
      </c>
    </row>
    <row r="52" spans="1:6" s="1" customFormat="1" ht="31.5">
      <c r="A52" s="21" t="s">
        <v>81</v>
      </c>
      <c r="B52" s="22">
        <f>SUM(B53:B59)</f>
        <v>17925.800000000003</v>
      </c>
      <c r="C52" s="36" t="s">
        <v>34</v>
      </c>
      <c r="D52" s="22">
        <f>SUM(D53:D59)</f>
        <v>17925.800000000003</v>
      </c>
      <c r="E52" s="22">
        <f t="shared" ref="E52:F52" si="23">E53</f>
        <v>0</v>
      </c>
      <c r="F52" s="22">
        <f t="shared" si="23"/>
        <v>0</v>
      </c>
    </row>
    <row r="53" spans="1:6" s="1" customFormat="1" ht="47.25">
      <c r="A53" s="13" t="s">
        <v>82</v>
      </c>
      <c r="B53" s="4">
        <f t="shared" ref="B53:B59" si="24">D53+E53+F53</f>
        <v>5358.1</v>
      </c>
      <c r="C53" s="9" t="s">
        <v>142</v>
      </c>
      <c r="D53" s="4">
        <v>5358.1</v>
      </c>
      <c r="E53" s="4">
        <v>0</v>
      </c>
      <c r="F53" s="4">
        <v>0</v>
      </c>
    </row>
    <row r="54" spans="1:6" s="1" customFormat="1" ht="63">
      <c r="A54" s="13" t="s">
        <v>83</v>
      </c>
      <c r="B54" s="4">
        <f t="shared" si="24"/>
        <v>9324.6</v>
      </c>
      <c r="C54" s="9" t="s">
        <v>143</v>
      </c>
      <c r="D54" s="4">
        <v>9324.6</v>
      </c>
      <c r="E54" s="4">
        <v>0</v>
      </c>
      <c r="F54" s="4">
        <v>0</v>
      </c>
    </row>
    <row r="55" spans="1:6" s="1" customFormat="1" ht="47.25">
      <c r="A55" s="13" t="s">
        <v>84</v>
      </c>
      <c r="B55" s="4">
        <f t="shared" si="24"/>
        <v>44.1</v>
      </c>
      <c r="C55" s="9" t="s">
        <v>144</v>
      </c>
      <c r="D55" s="4">
        <v>44.1</v>
      </c>
      <c r="E55" s="4">
        <v>0</v>
      </c>
      <c r="F55" s="4">
        <v>0</v>
      </c>
    </row>
    <row r="56" spans="1:6" s="1" customFormat="1" ht="47.25">
      <c r="A56" s="13" t="s">
        <v>85</v>
      </c>
      <c r="B56" s="4">
        <f t="shared" si="24"/>
        <v>1979.3</v>
      </c>
      <c r="C56" s="9" t="s">
        <v>145</v>
      </c>
      <c r="D56" s="4">
        <v>1979.3</v>
      </c>
      <c r="E56" s="4">
        <v>0</v>
      </c>
      <c r="F56" s="4">
        <v>0</v>
      </c>
    </row>
    <row r="57" spans="1:6" s="1" customFormat="1" ht="47.25">
      <c r="A57" s="13" t="s">
        <v>86</v>
      </c>
      <c r="B57" s="4">
        <f t="shared" si="24"/>
        <v>495.8</v>
      </c>
      <c r="C57" s="9" t="s">
        <v>146</v>
      </c>
      <c r="D57" s="4">
        <v>495.8</v>
      </c>
      <c r="E57" s="4">
        <v>0</v>
      </c>
      <c r="F57" s="4">
        <v>0</v>
      </c>
    </row>
    <row r="58" spans="1:6" s="1" customFormat="1" ht="31.5">
      <c r="A58" s="13" t="s">
        <v>87</v>
      </c>
      <c r="B58" s="4">
        <f t="shared" si="24"/>
        <v>598.9</v>
      </c>
      <c r="C58" s="46" t="s">
        <v>147</v>
      </c>
      <c r="D58" s="4">
        <v>598.9</v>
      </c>
      <c r="E58" s="4">
        <v>0</v>
      </c>
      <c r="F58" s="4">
        <v>0</v>
      </c>
    </row>
    <row r="59" spans="1:6" s="1" customFormat="1" ht="49.5" customHeight="1">
      <c r="A59" s="13" t="s">
        <v>88</v>
      </c>
      <c r="B59" s="4">
        <f t="shared" si="24"/>
        <v>125</v>
      </c>
      <c r="C59" s="46" t="s">
        <v>148</v>
      </c>
      <c r="D59" s="4">
        <v>125</v>
      </c>
      <c r="E59" s="4">
        <v>0</v>
      </c>
      <c r="F59" s="4">
        <v>0</v>
      </c>
    </row>
    <row r="60" spans="1:6" s="1" customFormat="1" ht="31.5">
      <c r="A60" s="21" t="s">
        <v>89</v>
      </c>
      <c r="B60" s="22">
        <f>SUM(B61:B62)</f>
        <v>-1175.5</v>
      </c>
      <c r="C60" s="29" t="s">
        <v>131</v>
      </c>
      <c r="D60" s="22">
        <f>SUM(D61:D62)</f>
        <v>-1175.5</v>
      </c>
      <c r="E60" s="22">
        <f t="shared" ref="E60:F60" si="25">E62</f>
        <v>0</v>
      </c>
      <c r="F60" s="22">
        <f t="shared" si="25"/>
        <v>0</v>
      </c>
    </row>
    <row r="61" spans="1:6" s="1" customFormat="1" ht="47.25">
      <c r="A61" s="13" t="s">
        <v>90</v>
      </c>
      <c r="B61" s="4">
        <f>D61+E61+F61</f>
        <v>-1368.6</v>
      </c>
      <c r="C61" s="8" t="s">
        <v>130</v>
      </c>
      <c r="D61" s="4">
        <f>-1368.6</f>
        <v>-1368.6</v>
      </c>
      <c r="E61" s="4">
        <v>0</v>
      </c>
      <c r="F61" s="4">
        <v>0</v>
      </c>
    </row>
    <row r="62" spans="1:6" s="1" customFormat="1" ht="50.25" customHeight="1">
      <c r="A62" s="13" t="s">
        <v>91</v>
      </c>
      <c r="B62" s="4">
        <f>D62+E62+F62</f>
        <v>193.1</v>
      </c>
      <c r="C62" s="8" t="s">
        <v>149</v>
      </c>
      <c r="D62" s="4">
        <v>193.1</v>
      </c>
      <c r="E62" s="4">
        <v>0</v>
      </c>
      <c r="F62" s="4">
        <v>0</v>
      </c>
    </row>
    <row r="63" spans="1:6" s="1" customFormat="1" ht="31.5">
      <c r="A63" s="21" t="s">
        <v>92</v>
      </c>
      <c r="B63" s="22">
        <f>B64</f>
        <v>-27231.599999999999</v>
      </c>
      <c r="C63" s="17" t="s">
        <v>115</v>
      </c>
      <c r="D63" s="22">
        <f>D64</f>
        <v>-27231.599999999999</v>
      </c>
      <c r="E63" s="22">
        <f t="shared" ref="E63:F63" si="26">E64</f>
        <v>0</v>
      </c>
      <c r="F63" s="22">
        <f t="shared" si="26"/>
        <v>0</v>
      </c>
    </row>
    <row r="64" spans="1:6" s="1" customFormat="1" ht="31.5">
      <c r="A64" s="13" t="s">
        <v>93</v>
      </c>
      <c r="B64" s="4">
        <f>D64+E64+F64</f>
        <v>-27231.599999999999</v>
      </c>
      <c r="C64" s="8" t="s">
        <v>150</v>
      </c>
      <c r="D64" s="4">
        <f>-27231.6</f>
        <v>-27231.599999999999</v>
      </c>
      <c r="E64" s="4">
        <v>0</v>
      </c>
      <c r="F64" s="4">
        <v>0</v>
      </c>
    </row>
    <row r="65" spans="1:6" s="1" customFormat="1" ht="37.5" customHeight="1">
      <c r="A65" s="21" t="s">
        <v>94</v>
      </c>
      <c r="B65" s="22">
        <f>SUM(B66:B84)</f>
        <v>14730.6</v>
      </c>
      <c r="C65" s="29" t="s">
        <v>52</v>
      </c>
      <c r="D65" s="22">
        <f>SUM(D66:D84)</f>
        <v>14730.6</v>
      </c>
      <c r="E65" s="22">
        <f>SUM(E73:E73)</f>
        <v>0</v>
      </c>
      <c r="F65" s="22">
        <f>SUM(F73:F73)</f>
        <v>0</v>
      </c>
    </row>
    <row r="66" spans="1:6" s="1" customFormat="1" ht="63">
      <c r="A66" s="13" t="s">
        <v>95</v>
      </c>
      <c r="B66" s="4">
        <f t="shared" ref="B66:B72" si="27">D66+E66+F66</f>
        <v>-1946.4</v>
      </c>
      <c r="C66" s="9" t="s">
        <v>55</v>
      </c>
      <c r="D66" s="4">
        <v>-1946.4</v>
      </c>
      <c r="E66" s="4">
        <v>0</v>
      </c>
      <c r="F66" s="4">
        <v>0</v>
      </c>
    </row>
    <row r="67" spans="1:6" s="1" customFormat="1" ht="78.75">
      <c r="A67" s="13" t="s">
        <v>132</v>
      </c>
      <c r="B67" s="4">
        <f t="shared" si="27"/>
        <v>-897.9</v>
      </c>
      <c r="C67" s="9" t="s">
        <v>136</v>
      </c>
      <c r="D67" s="4">
        <v>-897.9</v>
      </c>
      <c r="E67" s="4">
        <v>0</v>
      </c>
      <c r="F67" s="4">
        <v>0</v>
      </c>
    </row>
    <row r="68" spans="1:6" s="1" customFormat="1" ht="63">
      <c r="A68" s="13" t="s">
        <v>96</v>
      </c>
      <c r="B68" s="4">
        <f t="shared" si="27"/>
        <v>-4882.8</v>
      </c>
      <c r="C68" s="9" t="s">
        <v>117</v>
      </c>
      <c r="D68" s="4">
        <v>-4882.8</v>
      </c>
      <c r="E68" s="4">
        <v>0</v>
      </c>
      <c r="F68" s="4">
        <v>0</v>
      </c>
    </row>
    <row r="69" spans="1:6" s="1" customFormat="1" ht="31.5">
      <c r="A69" s="13" t="s">
        <v>97</v>
      </c>
      <c r="B69" s="4">
        <f t="shared" si="27"/>
        <v>-231.4</v>
      </c>
      <c r="C69" s="9" t="s">
        <v>57</v>
      </c>
      <c r="D69" s="4">
        <v>-231.4</v>
      </c>
      <c r="E69" s="4">
        <v>0</v>
      </c>
      <c r="F69" s="4">
        <v>0</v>
      </c>
    </row>
    <row r="70" spans="1:6" s="1" customFormat="1" ht="31.5">
      <c r="A70" s="13" t="s">
        <v>98</v>
      </c>
      <c r="B70" s="4">
        <f t="shared" si="27"/>
        <v>-286.8</v>
      </c>
      <c r="C70" s="9" t="s">
        <v>56</v>
      </c>
      <c r="D70" s="4">
        <v>-286.8</v>
      </c>
      <c r="E70" s="4">
        <v>0</v>
      </c>
      <c r="F70" s="4">
        <v>0</v>
      </c>
    </row>
    <row r="71" spans="1:6" s="1" customFormat="1" ht="47.25">
      <c r="A71" s="13" t="s">
        <v>99</v>
      </c>
      <c r="B71" s="4">
        <f t="shared" si="27"/>
        <v>-1029.7</v>
      </c>
      <c r="C71" s="8" t="s">
        <v>114</v>
      </c>
      <c r="D71" s="4">
        <v>-1029.7</v>
      </c>
      <c r="E71" s="4">
        <v>0</v>
      </c>
      <c r="F71" s="4">
        <v>0</v>
      </c>
    </row>
    <row r="72" spans="1:6" s="1" customFormat="1" ht="31.5">
      <c r="A72" s="13" t="s">
        <v>100</v>
      </c>
      <c r="B72" s="4">
        <f t="shared" si="27"/>
        <v>-400</v>
      </c>
      <c r="C72" s="8" t="s">
        <v>128</v>
      </c>
      <c r="D72" s="4">
        <v>-400</v>
      </c>
      <c r="E72" s="4">
        <v>0</v>
      </c>
      <c r="F72" s="4">
        <v>0</v>
      </c>
    </row>
    <row r="73" spans="1:6" s="1" customFormat="1" ht="47.25">
      <c r="A73" s="13" t="s">
        <v>101</v>
      </c>
      <c r="B73" s="4">
        <f t="shared" ref="B73:B75" si="28">D73+E73+F73</f>
        <v>2693</v>
      </c>
      <c r="C73" s="9" t="s">
        <v>151</v>
      </c>
      <c r="D73" s="4">
        <v>2693</v>
      </c>
      <c r="E73" s="4">
        <v>0</v>
      </c>
      <c r="F73" s="4">
        <v>0</v>
      </c>
    </row>
    <row r="74" spans="1:6" s="1" customFormat="1" ht="47.25">
      <c r="A74" s="13" t="s">
        <v>102</v>
      </c>
      <c r="B74" s="4">
        <f t="shared" si="28"/>
        <v>2033.3</v>
      </c>
      <c r="C74" s="9" t="s">
        <v>152</v>
      </c>
      <c r="D74" s="4">
        <v>2033.3</v>
      </c>
      <c r="E74" s="4">
        <v>0</v>
      </c>
      <c r="F74" s="4">
        <v>0</v>
      </c>
    </row>
    <row r="75" spans="1:6" s="1" customFormat="1" ht="31.5">
      <c r="A75" s="13" t="s">
        <v>103</v>
      </c>
      <c r="B75" s="4">
        <f t="shared" si="28"/>
        <v>938.8</v>
      </c>
      <c r="C75" s="9" t="s">
        <v>153</v>
      </c>
      <c r="D75" s="4">
        <v>938.8</v>
      </c>
      <c r="E75" s="4">
        <v>0</v>
      </c>
      <c r="F75" s="4">
        <v>0</v>
      </c>
    </row>
    <row r="76" spans="1:6" s="1" customFormat="1" ht="47.25">
      <c r="A76" s="13" t="s">
        <v>104</v>
      </c>
      <c r="B76" s="4">
        <f t="shared" ref="B76:B84" si="29">D76+E76+F76</f>
        <v>5804</v>
      </c>
      <c r="C76" s="9" t="s">
        <v>154</v>
      </c>
      <c r="D76" s="4">
        <f>2902+2902</f>
        <v>5804</v>
      </c>
      <c r="E76" s="4">
        <v>0</v>
      </c>
      <c r="F76" s="4">
        <v>0</v>
      </c>
    </row>
    <row r="77" spans="1:6" s="1" customFormat="1" ht="47.25">
      <c r="A77" s="13" t="s">
        <v>105</v>
      </c>
      <c r="B77" s="4">
        <f t="shared" si="29"/>
        <v>6917.2</v>
      </c>
      <c r="C77" s="8" t="s">
        <v>155</v>
      </c>
      <c r="D77" s="4">
        <v>6917.2</v>
      </c>
      <c r="E77" s="4">
        <v>0</v>
      </c>
      <c r="F77" s="4">
        <v>0</v>
      </c>
    </row>
    <row r="78" spans="1:6" s="1" customFormat="1" ht="47.25">
      <c r="A78" s="13" t="s">
        <v>106</v>
      </c>
      <c r="B78" s="4">
        <f t="shared" si="29"/>
        <v>318.89999999999998</v>
      </c>
      <c r="C78" s="8" t="s">
        <v>156</v>
      </c>
      <c r="D78" s="4">
        <v>318.89999999999998</v>
      </c>
      <c r="E78" s="4">
        <v>0</v>
      </c>
      <c r="F78" s="4">
        <v>0</v>
      </c>
    </row>
    <row r="79" spans="1:6" s="1" customFormat="1" ht="31.5">
      <c r="A79" s="13" t="s">
        <v>107</v>
      </c>
      <c r="B79" s="4">
        <f t="shared" si="29"/>
        <v>1924.7</v>
      </c>
      <c r="C79" s="9" t="s">
        <v>157</v>
      </c>
      <c r="D79" s="4">
        <f>477+1447.7</f>
        <v>1924.7</v>
      </c>
      <c r="E79" s="4">
        <v>0</v>
      </c>
      <c r="F79" s="4">
        <v>0</v>
      </c>
    </row>
    <row r="80" spans="1:6" s="1" customFormat="1" ht="31.5">
      <c r="A80" s="13" t="s">
        <v>118</v>
      </c>
      <c r="B80" s="4">
        <f t="shared" si="29"/>
        <v>1911</v>
      </c>
      <c r="C80" s="9" t="s">
        <v>158</v>
      </c>
      <c r="D80" s="4">
        <v>1911</v>
      </c>
      <c r="E80" s="4">
        <v>0</v>
      </c>
      <c r="F80" s="4">
        <v>0</v>
      </c>
    </row>
    <row r="81" spans="1:7" s="1" customFormat="1" ht="31.5">
      <c r="A81" s="13" t="s">
        <v>122</v>
      </c>
      <c r="B81" s="4">
        <f t="shared" si="29"/>
        <v>126.2</v>
      </c>
      <c r="C81" s="9" t="s">
        <v>159</v>
      </c>
      <c r="D81" s="4">
        <v>126.2</v>
      </c>
      <c r="E81" s="4">
        <v>0</v>
      </c>
      <c r="F81" s="4">
        <v>0</v>
      </c>
    </row>
    <row r="82" spans="1:7" s="1" customFormat="1" ht="31.5">
      <c r="A82" s="13" t="s">
        <v>123</v>
      </c>
      <c r="B82" s="4">
        <f t="shared" si="29"/>
        <v>52.1</v>
      </c>
      <c r="C82" s="9" t="s">
        <v>116</v>
      </c>
      <c r="D82" s="4">
        <v>52.1</v>
      </c>
      <c r="E82" s="4">
        <v>0</v>
      </c>
      <c r="F82" s="4">
        <v>0</v>
      </c>
    </row>
    <row r="83" spans="1:7" s="1" customFormat="1" ht="31.5">
      <c r="A83" s="13" t="s">
        <v>125</v>
      </c>
      <c r="B83" s="4">
        <f t="shared" si="29"/>
        <v>1200</v>
      </c>
      <c r="C83" s="9" t="s">
        <v>160</v>
      </c>
      <c r="D83" s="4">
        <v>1200</v>
      </c>
      <c r="E83" s="4">
        <v>0</v>
      </c>
      <c r="F83" s="4">
        <v>0</v>
      </c>
    </row>
    <row r="84" spans="1:7" s="1" customFormat="1" ht="31.5">
      <c r="A84" s="13" t="s">
        <v>126</v>
      </c>
      <c r="B84" s="4">
        <f t="shared" si="29"/>
        <v>486.4</v>
      </c>
      <c r="C84" s="9" t="s">
        <v>161</v>
      </c>
      <c r="D84" s="4">
        <v>486.4</v>
      </c>
      <c r="E84" s="4">
        <v>0</v>
      </c>
      <c r="F84" s="4">
        <v>0</v>
      </c>
    </row>
    <row r="85" spans="1:7" s="1" customFormat="1" ht="47.25">
      <c r="A85" s="56" t="s">
        <v>119</v>
      </c>
      <c r="B85" s="57">
        <f>B86</f>
        <v>205.2</v>
      </c>
      <c r="C85" s="55" t="s">
        <v>120</v>
      </c>
      <c r="D85" s="57">
        <f>D86</f>
        <v>205.2</v>
      </c>
      <c r="E85" s="57">
        <f>E86</f>
        <v>0</v>
      </c>
      <c r="F85" s="57">
        <f>F86</f>
        <v>0</v>
      </c>
    </row>
    <row r="86" spans="1:7" s="1" customFormat="1" ht="31.5">
      <c r="A86" s="13" t="s">
        <v>121</v>
      </c>
      <c r="B86" s="4">
        <f>D86+E86+F86</f>
        <v>205.2</v>
      </c>
      <c r="C86" s="46" t="s">
        <v>162</v>
      </c>
      <c r="D86" s="4">
        <v>205.2</v>
      </c>
      <c r="E86" s="4">
        <v>0</v>
      </c>
      <c r="F86" s="4">
        <v>0</v>
      </c>
    </row>
    <row r="87" spans="1:7" s="1" customFormat="1" ht="23.25" customHeight="1">
      <c r="A87" s="14" t="s">
        <v>108</v>
      </c>
      <c r="B87" s="15">
        <f>SUM(B88:B88)</f>
        <v>0</v>
      </c>
      <c r="C87" s="18" t="s">
        <v>8</v>
      </c>
      <c r="D87" s="19">
        <f>SUM(D88:D88)</f>
        <v>8203.4</v>
      </c>
      <c r="E87" s="19">
        <f>SUM(E88:E88)</f>
        <v>-8203.4</v>
      </c>
      <c r="F87" s="19">
        <f>SUM(F88:F88)</f>
        <v>0</v>
      </c>
    </row>
    <row r="88" spans="1:7" s="1" customFormat="1" ht="126">
      <c r="A88" s="2" t="s">
        <v>109</v>
      </c>
      <c r="B88" s="4">
        <f t="shared" ref="B88" si="30">D88+E88+F88</f>
        <v>0</v>
      </c>
      <c r="C88" s="25" t="s">
        <v>163</v>
      </c>
      <c r="D88" s="16">
        <f>270+75+147.6+75+100+1110+3+75+157+6115.8+75</f>
        <v>8203.4</v>
      </c>
      <c r="E88" s="16">
        <f>-270-75-147.6-75-100-1110-3-75-157-6115.8-75</f>
        <v>-8203.4</v>
      </c>
      <c r="F88" s="16">
        <v>0</v>
      </c>
      <c r="G88" s="48"/>
    </row>
    <row r="89" spans="1:7" s="50" customFormat="1">
      <c r="A89" s="7"/>
      <c r="B89" s="49">
        <f>B8+B11+B16+B31+B34</f>
        <v>-176405.40000000002</v>
      </c>
      <c r="C89" s="17" t="s">
        <v>7</v>
      </c>
      <c r="D89" s="49">
        <f>D8+D11+D16+D31+D34+D87</f>
        <v>-153974.20000000001</v>
      </c>
      <c r="E89" s="49">
        <f>E8+E11+E16+E31+E34+E87</f>
        <v>-8203.4</v>
      </c>
      <c r="F89" s="49">
        <f>F8+F11+F16+F31+F34+F87</f>
        <v>-14227.8</v>
      </c>
      <c r="G89" s="58"/>
    </row>
    <row r="90" spans="1:7" s="50" customFormat="1">
      <c r="A90" s="7"/>
      <c r="B90" s="51">
        <v>6072536.5</v>
      </c>
      <c r="C90" s="52" t="s">
        <v>11</v>
      </c>
      <c r="D90" s="49"/>
      <c r="E90" s="53"/>
      <c r="F90" s="53"/>
    </row>
    <row r="91" spans="1:7" s="50" customFormat="1" ht="22.5" customHeight="1">
      <c r="A91" s="2"/>
      <c r="B91" s="51">
        <f>B90+B89</f>
        <v>5896131.0999999996</v>
      </c>
      <c r="C91" s="52" t="s">
        <v>14</v>
      </c>
      <c r="D91" s="54"/>
      <c r="E91" s="54"/>
      <c r="F91" s="54"/>
    </row>
    <row r="92" spans="1:7">
      <c r="B92" s="12"/>
    </row>
  </sheetData>
  <mergeCells count="6">
    <mergeCell ref="D1:F1"/>
    <mergeCell ref="A5:A6"/>
    <mergeCell ref="C5:C6"/>
    <mergeCell ref="D5:F5"/>
    <mergeCell ref="A3:F3"/>
    <mergeCell ref="B5:B6"/>
  </mergeCells>
  <pageMargins left="0.19685039370078741" right="0.19685039370078741" top="0.19685039370078741" bottom="0.19685039370078741" header="0.31496062992125984" footer="0.31496062992125984"/>
  <pageSetup paperSize="9" scale="65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 2</vt:lpstr>
      <vt:lpstr>'таблица 2'!Заголовки_для_печати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ZorinaLV</cp:lastModifiedBy>
  <cp:lastPrinted>2026-06-18T05:44:23Z</cp:lastPrinted>
  <dcterms:created xsi:type="dcterms:W3CDTF">1996-10-08T23:32:33Z</dcterms:created>
  <dcterms:modified xsi:type="dcterms:W3CDTF">2026-06-18T11:48:47Z</dcterms:modified>
</cp:coreProperties>
</file>