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ояснительная" sheetId="4" r:id="rId1"/>
  </sheets>
  <definedNames>
    <definedName name="_xlnm.Print_Area" localSheetId="0">пояснительная!$A$1:$G$286</definedName>
  </definedNames>
  <calcPr calcId="125725" iterate="1"/>
</workbook>
</file>

<file path=xl/calcChain.xml><?xml version="1.0" encoding="utf-8"?>
<calcChain xmlns="http://schemas.openxmlformats.org/spreadsheetml/2006/main">
  <c r="D275" i="4"/>
  <c r="C9"/>
  <c r="C8"/>
  <c r="C282"/>
  <c r="C275" s="1"/>
  <c r="E275" s="1"/>
  <c r="E286"/>
  <c r="F286"/>
  <c r="E284"/>
  <c r="F284"/>
  <c r="E285"/>
  <c r="F285"/>
  <c r="E280"/>
  <c r="F280"/>
  <c r="E278"/>
  <c r="F278"/>
  <c r="E279"/>
  <c r="F279"/>
  <c r="E268"/>
  <c r="F268"/>
  <c r="F275"/>
  <c r="E276"/>
  <c r="F276"/>
  <c r="E277"/>
  <c r="F277"/>
  <c r="E282"/>
  <c r="F282"/>
  <c r="C274"/>
  <c r="D274"/>
  <c r="D12" s="1"/>
  <c r="B274"/>
  <c r="B12" s="1"/>
  <c r="E261"/>
  <c r="F261"/>
  <c r="E262"/>
  <c r="F262"/>
  <c r="E263"/>
  <c r="F263"/>
  <c r="E265"/>
  <c r="F265"/>
  <c r="E267"/>
  <c r="F267"/>
  <c r="F269"/>
  <c r="C260"/>
  <c r="C35" s="1"/>
  <c r="D260"/>
  <c r="B260"/>
  <c r="B35" s="1"/>
  <c r="C266"/>
  <c r="D266"/>
  <c r="B266"/>
  <c r="C264"/>
  <c r="D264"/>
  <c r="B264"/>
  <c r="E249"/>
  <c r="F249"/>
  <c r="E250"/>
  <c r="F250"/>
  <c r="E251"/>
  <c r="F251"/>
  <c r="E252"/>
  <c r="F252"/>
  <c r="E253"/>
  <c r="F253"/>
  <c r="E254"/>
  <c r="F254"/>
  <c r="C248"/>
  <c r="C34" s="1"/>
  <c r="D248"/>
  <c r="D34" s="1"/>
  <c r="B248"/>
  <c r="B34" s="1"/>
  <c r="C239"/>
  <c r="C240" s="1"/>
  <c r="D239"/>
  <c r="D33" s="1"/>
  <c r="B239"/>
  <c r="B240" s="1"/>
  <c r="F241"/>
  <c r="F242"/>
  <c r="E242"/>
  <c r="C230"/>
  <c r="C32" s="1"/>
  <c r="D230"/>
  <c r="D32" s="1"/>
  <c r="B230"/>
  <c r="B32" s="1"/>
  <c r="E231"/>
  <c r="F231"/>
  <c r="F232"/>
  <c r="F233"/>
  <c r="E233"/>
  <c r="E220"/>
  <c r="F220"/>
  <c r="F221"/>
  <c r="F222"/>
  <c r="F223"/>
  <c r="E223"/>
  <c r="C209"/>
  <c r="C210" s="1"/>
  <c r="D209"/>
  <c r="D210" s="1"/>
  <c r="B209"/>
  <c r="B210" s="1"/>
  <c r="E211"/>
  <c r="F211"/>
  <c r="E212"/>
  <c r="F212"/>
  <c r="E213"/>
  <c r="F213"/>
  <c r="C219"/>
  <c r="C31" s="1"/>
  <c r="D219"/>
  <c r="D31" s="1"/>
  <c r="B219"/>
  <c r="B31" s="1"/>
  <c r="F196"/>
  <c r="F197"/>
  <c r="F199"/>
  <c r="F201"/>
  <c r="F203"/>
  <c r="E196"/>
  <c r="E197"/>
  <c r="E199"/>
  <c r="E203"/>
  <c r="C202"/>
  <c r="D202"/>
  <c r="C200"/>
  <c r="D200"/>
  <c r="C198"/>
  <c r="D198"/>
  <c r="D195" s="1"/>
  <c r="D28" s="1"/>
  <c r="B202"/>
  <c r="B200"/>
  <c r="F200" s="1"/>
  <c r="B198"/>
  <c r="E187"/>
  <c r="F187"/>
  <c r="E188"/>
  <c r="F188"/>
  <c r="E189"/>
  <c r="F189"/>
  <c r="C186"/>
  <c r="C27" s="1"/>
  <c r="D186"/>
  <c r="D27" s="1"/>
  <c r="B186"/>
  <c r="B27" s="1"/>
  <c r="E24"/>
  <c r="C24"/>
  <c r="D24"/>
  <c r="E179"/>
  <c r="F179"/>
  <c r="C177"/>
  <c r="C26" s="1"/>
  <c r="D177"/>
  <c r="D178" s="1"/>
  <c r="B177"/>
  <c r="B26" s="1"/>
  <c r="B167"/>
  <c r="B170"/>
  <c r="C163"/>
  <c r="C25" s="1"/>
  <c r="D163"/>
  <c r="D25" s="1"/>
  <c r="B163"/>
  <c r="B25" s="1"/>
  <c r="E171"/>
  <c r="F171"/>
  <c r="E164"/>
  <c r="F164"/>
  <c r="E166"/>
  <c r="F166"/>
  <c r="E168"/>
  <c r="F168"/>
  <c r="B156"/>
  <c r="B155"/>
  <c r="B24" s="1"/>
  <c r="C148"/>
  <c r="D148"/>
  <c r="B148"/>
  <c r="E149"/>
  <c r="F149"/>
  <c r="C147"/>
  <c r="C23" s="1"/>
  <c r="D147"/>
  <c r="D23" s="1"/>
  <c r="B147"/>
  <c r="B23" s="1"/>
  <c r="C135"/>
  <c r="C22" s="1"/>
  <c r="D135"/>
  <c r="D22" s="1"/>
  <c r="B135"/>
  <c r="B22" s="1"/>
  <c r="E136"/>
  <c r="F136"/>
  <c r="E137"/>
  <c r="F137"/>
  <c r="E138"/>
  <c r="F138"/>
  <c r="F140"/>
  <c r="E141"/>
  <c r="F141"/>
  <c r="F139"/>
  <c r="E139"/>
  <c r="F125"/>
  <c r="F127"/>
  <c r="F128"/>
  <c r="F129"/>
  <c r="E125"/>
  <c r="E127"/>
  <c r="E129"/>
  <c r="C124"/>
  <c r="C21" s="1"/>
  <c r="D124"/>
  <c r="D21" s="1"/>
  <c r="B124"/>
  <c r="B21" s="1"/>
  <c r="F264" l="1"/>
  <c r="E260"/>
  <c r="E274"/>
  <c r="B33"/>
  <c r="C33"/>
  <c r="C30"/>
  <c r="C12"/>
  <c r="E12" s="1"/>
  <c r="F274"/>
  <c r="B30"/>
  <c r="D35"/>
  <c r="D30"/>
  <c r="F266"/>
  <c r="F260"/>
  <c r="E266"/>
  <c r="E264"/>
  <c r="E239"/>
  <c r="E248"/>
  <c r="F248"/>
  <c r="F239"/>
  <c r="D240"/>
  <c r="F230"/>
  <c r="E230"/>
  <c r="F219"/>
  <c r="E219"/>
  <c r="F209"/>
  <c r="E210"/>
  <c r="F210"/>
  <c r="E209"/>
  <c r="F198"/>
  <c r="F202"/>
  <c r="E198"/>
  <c r="E202"/>
  <c r="B195"/>
  <c r="C195"/>
  <c r="F186"/>
  <c r="E186"/>
  <c r="E177"/>
  <c r="B178"/>
  <c r="F178" s="1"/>
  <c r="C178"/>
  <c r="C7" s="1"/>
  <c r="D26"/>
  <c r="E178"/>
  <c r="F177"/>
  <c r="E163"/>
  <c r="F163"/>
  <c r="E148"/>
  <c r="F148"/>
  <c r="F147"/>
  <c r="E147"/>
  <c r="E135"/>
  <c r="F135"/>
  <c r="F124"/>
  <c r="E124"/>
  <c r="E195" l="1"/>
  <c r="C28"/>
  <c r="F195"/>
  <c r="B28"/>
  <c r="F240"/>
  <c r="E240"/>
  <c r="C109"/>
  <c r="C20" s="1"/>
  <c r="D109"/>
  <c r="D20" s="1"/>
  <c r="F111"/>
  <c r="F112"/>
  <c r="E111"/>
  <c r="E112"/>
  <c r="E115"/>
  <c r="F115"/>
  <c r="E116"/>
  <c r="E117"/>
  <c r="F117"/>
  <c r="E118"/>
  <c r="E114"/>
  <c r="E100"/>
  <c r="F100"/>
  <c r="E101"/>
  <c r="F101"/>
  <c r="D102"/>
  <c r="D99" s="1"/>
  <c r="D19" s="1"/>
  <c r="C102"/>
  <c r="C99" s="1"/>
  <c r="C19" s="1"/>
  <c r="B102"/>
  <c r="B99" s="1"/>
  <c r="B19" s="1"/>
  <c r="F103"/>
  <c r="E103"/>
  <c r="E109" l="1"/>
  <c r="F114"/>
  <c r="B109"/>
  <c r="F118"/>
  <c r="F116"/>
  <c r="F99"/>
  <c r="E99"/>
  <c r="E102"/>
  <c r="F102"/>
  <c r="C82"/>
  <c r="C18" s="1"/>
  <c r="C36" s="1"/>
  <c r="C10" s="1"/>
  <c r="D82"/>
  <c r="D18" s="1"/>
  <c r="B82"/>
  <c r="B18" s="1"/>
  <c r="E83"/>
  <c r="F83"/>
  <c r="E84"/>
  <c r="F84"/>
  <c r="E85"/>
  <c r="F85"/>
  <c r="E87"/>
  <c r="F87"/>
  <c r="E88"/>
  <c r="F88"/>
  <c r="E89"/>
  <c r="F89"/>
  <c r="E90"/>
  <c r="F90"/>
  <c r="E92"/>
  <c r="F92"/>
  <c r="E93"/>
  <c r="F93"/>
  <c r="F86"/>
  <c r="E86"/>
  <c r="C6" l="1"/>
  <c r="C13" s="1"/>
  <c r="F109"/>
  <c r="B20"/>
  <c r="F82"/>
  <c r="E82"/>
  <c r="C11" l="1"/>
  <c r="C74" l="1"/>
  <c r="D74"/>
  <c r="B74"/>
  <c r="F72"/>
  <c r="F71"/>
  <c r="F70"/>
  <c r="C69"/>
  <c r="D69"/>
  <c r="B69"/>
  <c r="E71"/>
  <c r="E72"/>
  <c r="E70"/>
  <c r="B66"/>
  <c r="C65"/>
  <c r="D65"/>
  <c r="F68"/>
  <c r="F66"/>
  <c r="E67"/>
  <c r="E66"/>
  <c r="B67"/>
  <c r="F67" s="1"/>
  <c r="B57"/>
  <c r="B56" s="1"/>
  <c r="C56"/>
  <c r="D56"/>
  <c r="D53"/>
  <c r="D54"/>
  <c r="C53"/>
  <c r="C54"/>
  <c r="B53"/>
  <c r="B54"/>
  <c r="F54" s="1"/>
  <c r="F55"/>
  <c r="F57"/>
  <c r="F58"/>
  <c r="F59"/>
  <c r="F12"/>
  <c r="F7"/>
  <c r="F8"/>
  <c r="F9"/>
  <c r="E7"/>
  <c r="E8"/>
  <c r="E9"/>
  <c r="F19"/>
  <c r="F20"/>
  <c r="F21"/>
  <c r="F22"/>
  <c r="F23"/>
  <c r="F24"/>
  <c r="F25"/>
  <c r="F26"/>
  <c r="F27"/>
  <c r="F28"/>
  <c r="F30"/>
  <c r="F31"/>
  <c r="F32"/>
  <c r="F33"/>
  <c r="F34"/>
  <c r="F35"/>
  <c r="F18"/>
  <c r="E19"/>
  <c r="E20"/>
  <c r="E21"/>
  <c r="E22"/>
  <c r="E23"/>
  <c r="E25"/>
  <c r="E26"/>
  <c r="E27"/>
  <c r="E28"/>
  <c r="E30"/>
  <c r="E31"/>
  <c r="E32"/>
  <c r="E33"/>
  <c r="E34"/>
  <c r="E35"/>
  <c r="E18"/>
  <c r="E54" l="1"/>
  <c r="E69"/>
  <c r="D52"/>
  <c r="D51" s="1"/>
  <c r="E65"/>
  <c r="F69"/>
  <c r="F53"/>
  <c r="B65"/>
  <c r="F65" s="1"/>
  <c r="F56"/>
  <c r="E53"/>
  <c r="B52"/>
  <c r="B51" s="1"/>
  <c r="C52"/>
  <c r="C51" s="1"/>
  <c r="F45"/>
  <c r="E45"/>
  <c r="F48"/>
  <c r="F50"/>
  <c r="E48"/>
  <c r="E50"/>
  <c r="D46"/>
  <c r="C46"/>
  <c r="C44" s="1"/>
  <c r="C43" s="1"/>
  <c r="C42" s="1"/>
  <c r="B46"/>
  <c r="B44" s="1"/>
  <c r="B43" s="1"/>
  <c r="B42" s="1"/>
  <c r="D47"/>
  <c r="C47"/>
  <c r="B47"/>
  <c r="F47" s="1"/>
  <c r="E47" l="1"/>
  <c r="F52"/>
  <c r="E52"/>
  <c r="F46"/>
  <c r="E51"/>
  <c r="F51"/>
  <c r="D44"/>
  <c r="E46"/>
  <c r="D43" l="1"/>
  <c r="D42" s="1"/>
  <c r="F44"/>
  <c r="E44"/>
  <c r="F42" l="1"/>
  <c r="E42"/>
  <c r="F43"/>
  <c r="E43"/>
  <c r="B36" l="1"/>
  <c r="B10" s="1"/>
  <c r="B6" l="1"/>
  <c r="B13" s="1"/>
  <c r="D36"/>
  <c r="D10" s="1"/>
  <c r="B11" l="1"/>
  <c r="D6"/>
  <c r="F10"/>
  <c r="E10"/>
  <c r="F36"/>
  <c r="E36"/>
  <c r="D13" l="1"/>
  <c r="F6"/>
  <c r="E6"/>
</calcChain>
</file>

<file path=xl/sharedStrings.xml><?xml version="1.0" encoding="utf-8"?>
<sst xmlns="http://schemas.openxmlformats.org/spreadsheetml/2006/main" count="454" uniqueCount="181">
  <si>
    <t>бюджет городского округа</t>
  </si>
  <si>
    <t>бюджет автономного округа</t>
  </si>
  <si>
    <t>федеральный бюджет</t>
  </si>
  <si>
    <t>Всего по муниципальной программе:</t>
  </si>
  <si>
    <t>Итого:</t>
  </si>
  <si>
    <t>Таблица 1</t>
  </si>
  <si>
    <t>Таблица 2</t>
  </si>
  <si>
    <t>Таблица 3</t>
  </si>
  <si>
    <t xml:space="preserve">7. Муниципальная программа «Охрана окружающей среды в границах города Урай» </t>
  </si>
  <si>
    <t xml:space="preserve">8. Муниципальная программа «Развитие транспортной системы города Урай» </t>
  </si>
  <si>
    <t xml:space="preserve">1500000000 Муниципальная программа «Охрана окружающей среды в границах города Урай»  </t>
  </si>
  <si>
    <t xml:space="preserve">2300000000 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</si>
  <si>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 xml:space="preserve">2800000000 Муниципальная программа «Управление муниципальными финансами в городе Урай» </t>
  </si>
  <si>
    <t xml:space="preserve">1800000000 Муниципальная программа «Развитие транспортной системы города Урай» </t>
  </si>
  <si>
    <t xml:space="preserve">3. Муниципальная программа «Культура города Урай» </t>
  </si>
  <si>
    <t xml:space="preserve">4. Муниципальная программа «Развитие гражданского общества на территории  города Урай» </t>
  </si>
  <si>
    <t xml:space="preserve">0400000000   Муниципальная программа «Культура города Урай» </t>
  </si>
  <si>
    <t xml:space="preserve">0700000000 Муниципальная программа «Развитие гражданского общества на территории города Урай» </t>
  </si>
  <si>
    <t>2500000000 Муниципальная программа «Формирование комфортной городской среды города Урай»</t>
  </si>
  <si>
    <t xml:space="preserve">11. 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</si>
  <si>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13. Муниципальная программа «Формирование комфортной  городской среды города Урай»</t>
  </si>
  <si>
    <t xml:space="preserve">15. Муниципальная программа «Управление муниципальными финансами в городе Урай» </t>
  </si>
  <si>
    <t>9. 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</si>
  <si>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 xml:space="preserve">2100000000 Муниципальная программа «Укрепление межнационального и межконфессионального согласия, профилактика экстремизма на территории города Урай» </t>
  </si>
  <si>
    <t>(тыс.рублей)</t>
  </si>
  <si>
    <t>местный бюджет</t>
  </si>
  <si>
    <t>Расходы бюджета - всего, в том числе</t>
  </si>
  <si>
    <t xml:space="preserve">Наименование </t>
  </si>
  <si>
    <t xml:space="preserve">Наименование национального проекта, регионального проекта </t>
  </si>
  <si>
    <t xml:space="preserve">2. Муниципальная программа «Развитие физической культуры, спорта и туризма в городе Урай и укрепление здоровья граждан города Урай» </t>
  </si>
  <si>
    <t xml:space="preserve">6. Муниципальная программа «Защита населения и территории от чрезвычайных ситуаций, совершенствование гражданской обороны и обеспечения первичных мер пожарной безопасности» </t>
  </si>
  <si>
    <t xml:space="preserve">10. Муниципальная программа «Профилактика правонарушений на территории города Урай» </t>
  </si>
  <si>
    <t xml:space="preserve">12. Муниципальная программа «Информационное общество – Урай» </t>
  </si>
  <si>
    <t xml:space="preserve">14. Муниципальная программа «Обеспечение градостроительной деятельности на территории города Урай» </t>
  </si>
  <si>
    <t xml:space="preserve">17. Муниципальная программа «Развитие жилищно-коммунального комплекса и повышение энергетической эффективности в городе Урай» </t>
  </si>
  <si>
    <t>Расходы на муниципальную программу – всего</t>
  </si>
  <si>
    <t xml:space="preserve">федеральный бюджет </t>
  </si>
  <si>
    <t xml:space="preserve">8000000000 Расходы бюджета городского округа на осуществление непрограммных направлений деятельности                         </t>
  </si>
  <si>
    <t>Непрограммные направления деятельности – всего</t>
  </si>
  <si>
    <t xml:space="preserve">местный бюджет </t>
  </si>
  <si>
    <t xml:space="preserve">          Муниципальная программа утверждена постановлением администрации города Урай от 05.09.2024 № 1758.  
</t>
  </si>
  <si>
    <t>1. 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</si>
  <si>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2. Комплекс процессных мероприятий «Обеспечение деятельности органов администрации города Урай»</t>
  </si>
  <si>
    <t xml:space="preserve">          Муниципальная программа утверждена постановлением администрации города Урай от 24.09.2024 № 1906. </t>
  </si>
  <si>
    <t>2. Комплекс процессных мероприятий "Усовершенствование организационных, экономических механизмов развития организации дополнительного образования в области искусств"</t>
  </si>
  <si>
    <t xml:space="preserve">          Муниципальная программа утверждена постановлением администрации города Урай от 06.09.2024 № 1770. </t>
  </si>
  <si>
    <t xml:space="preserve">1400000000 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</si>
  <si>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 xml:space="preserve">          Муниципальная программа утверждена постановлением администрации города Урай от  27.09.2024 № 1932.  
</t>
  </si>
  <si>
    <t xml:space="preserve">         Муниципальная программа утверждена постановлением администрации города Урай от 30.09.2024 № 1948.  </t>
  </si>
  <si>
    <t xml:space="preserve">2200000000 Муниципальная программа «Профилактика правонарушений на территории города Урай» </t>
  </si>
  <si>
    <t xml:space="preserve">          Муниципальная программа утверждена постановлением администрации города Урай от 18.09.2024 № 1865.  </t>
  </si>
  <si>
    <t xml:space="preserve">2900000000 Муниципальная программа «Совершенствование и развитие муниципального управления в городе Урай» </t>
  </si>
  <si>
    <t xml:space="preserve">         Муниципальная программа утверждена постановлением администрации города Урай от 06.09.2024 № 1772.  
</t>
  </si>
  <si>
    <t xml:space="preserve">          Муниципальная программа утверждена постановлением администрации города Урай от 26.09.2024 № 1919. </t>
  </si>
  <si>
    <t xml:space="preserve">          Муниципальная программа утверждена постановлением администрации города Урай от  30.09.2024 № 1947.  </t>
  </si>
  <si>
    <t xml:space="preserve">2400000000 Муниципальная программа «Информационное общество – Урай» </t>
  </si>
  <si>
    <t xml:space="preserve">          Муниципальная программа утверждена постановлением администрации города Урай от 13.09.2024 № 1833.</t>
  </si>
  <si>
    <t>2. 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</si>
  <si>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 xml:space="preserve">          Муниципальная программа утверждена постановлением администрации города Урай от 18.09.2024 № 1856.  </t>
  </si>
  <si>
    <t xml:space="preserve">          Муниципальная программа утверждена постановлением администрации города Урай от 06.09.2024 №1773</t>
  </si>
  <si>
    <t xml:space="preserve">          Муниципальная программа утверждена постановлением администрации города Урай от 18.09.2024 № 1866.  </t>
  </si>
  <si>
    <t>2600000000 Муниципальная программа «Обеспечение градостроительной деятельности на территории города Урай»</t>
  </si>
  <si>
    <t xml:space="preserve">          Муниципальная программа утверждена постановлением администрации города Урай от 27.09.2024 № 1933.  
</t>
  </si>
  <si>
    <t xml:space="preserve">3500000000 Муниципальная программа «Развитие жилищно-коммунального комплекса и повышение энергетической эффективности в городе Урай»
                                 </t>
  </si>
  <si>
    <t xml:space="preserve">          Муниципальная программа утверждена постановлением администрации города Урай от 25.09.2024 № 1911.  
</t>
  </si>
  <si>
    <t>0300000000 «Развитие физической культуры, спорта и туризма в городе Урай и укрепление здоровья граждан города Урай»</t>
  </si>
  <si>
    <t>1. Комплекс процессных мероприятий «Управление и распоряжение муниципальным имуществом»</t>
  </si>
  <si>
    <t>2. 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</si>
  <si>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3. 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</si>
  <si>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 xml:space="preserve"> Комплекс процессных мероприятий "Обеспечение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спорта"
</t>
  </si>
  <si>
    <t xml:space="preserve"> Комплекс процессных мероприятий «Предупреждение и ликвидация чрезвычайных ситуаций природного и техногенного характера в городе Урай»</t>
  </si>
  <si>
    <t xml:space="preserve"> Комплекс процессных мероприятий «Профилактика преступлений и правонарушений» </t>
  </si>
  <si>
    <t xml:space="preserve">3. Комплекс процессных мероприятий «Обеспечение доступности информации о деятельности органов местного самоуправления»      </t>
  </si>
  <si>
    <t xml:space="preserve"> Комплекс процессных мероприятий «Реализация мероприятий по благоустройству территорий муниципального образования»</t>
  </si>
  <si>
    <t xml:space="preserve"> Комплекс процессных мероприятий «Содействие развитию жилищного строительства»</t>
  </si>
  <si>
    <t xml:space="preserve">16. Муниципальная программа «Совершенствование и развитие муниципального управления в городе Урай» </t>
  </si>
  <si>
    <t xml:space="preserve">0800000000 Муниципальная программа «Улучшение жилищных условий жителей, проживающих на территории города Урай» </t>
  </si>
  <si>
    <t xml:space="preserve">5. Муниципальная программа «Улучшение жилищных условий жителей, проживающих на территории города Урай» </t>
  </si>
  <si>
    <t>1. Муниципальная программа «Развитие образования в городе Урай»</t>
  </si>
  <si>
    <t>1. 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</si>
  <si>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 xml:space="preserve"> Комплекс процессных мероприятий «Обеспечение информационной и имущественной поддержки предпринимательской деятельности»</t>
  </si>
  <si>
    <t xml:space="preserve"> Комплекс процессных мероприятий «Создание условий для развития потребительского рынка»</t>
  </si>
  <si>
    <t xml:space="preserve"> 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</si>
  <si>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Всего на реализацию региональных проектов, обеспечивающих достижение показателей и реализацию мероприятий (результатов) федеральных проектов, входящих в состав национальных проектов – всего, в том числе:</t>
  </si>
  <si>
    <t xml:space="preserve"> Комплекс процессных мероприятий «Обеспечение надежности и качества предоставления жилищно-коммунальных услуг»</t>
  </si>
  <si>
    <t xml:space="preserve"> 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</si>
  <si>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 xml:space="preserve"> 1. Подпрограмма «Развитие малого и среднего предпринимательства»:</t>
  </si>
  <si>
    <t xml:space="preserve"> 2. Подпрограмма «Развитие потребительского рынка»:</t>
  </si>
  <si>
    <t xml:space="preserve"> 3. Подпрограмма «Развитие сельскохозяйственных товаропроизводителей»:</t>
  </si>
  <si>
    <t xml:space="preserve"> 1. Подпрограмма "Развитие физической культуры и спорта в городе Урай":</t>
  </si>
  <si>
    <t xml:space="preserve"> 1. Подпрограмма «Создание условий для обеспечения качественными жилищно-коммунальными услугами, повышение энергетической эффективности»:</t>
  </si>
  <si>
    <t xml:space="preserve"> 2. Подпрограмма  «Создание условий для формирования благоприятных и комфортных условий для проживания населения на территории города Урай»:</t>
  </si>
  <si>
    <t xml:space="preserve">0200000000   Муниципальная программа «Развитие образования в городе Урай» </t>
  </si>
  <si>
    <t>-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</si>
  <si>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 xml:space="preserve">- 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</si>
  <si>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1. Региональный проект "Педагоги и наставники":</t>
  </si>
  <si>
    <t xml:space="preserve">          Муниципальная программа утверждена постановлением администрации города Урай от 30.09.2024 № 1946 (с изм. от 22.09.2025, внесенными в наименование и структуру муниципальной программы с 01.01.2026). </t>
  </si>
  <si>
    <t>4. Комплекс процессных мероприятий "Создание равной доступности для населения к культурным ценностям, реализации каждым человеком его творческого потенциала"</t>
  </si>
  <si>
    <t>3. Комплекс процессных мероприятий «Укрепление единого культурного пространства»</t>
  </si>
  <si>
    <t>Уточненный план на 2026 год по СБР</t>
  </si>
  <si>
    <t>план на 01.04.2026</t>
  </si>
  <si>
    <t>Исполнено на 01.04.2026</t>
  </si>
  <si>
    <t>% исполнения к плановым назначениям отчетного периода</t>
  </si>
  <si>
    <t xml:space="preserve">% исполнения к годовым плановым назначениям </t>
  </si>
  <si>
    <t>Рассходы на реализацию муниципальных программ на реализацию муниципальных программ</t>
  </si>
  <si>
    <t>удельный вес в расходах ,%</t>
  </si>
  <si>
    <t>Расходы на непрограммную деятельность</t>
  </si>
  <si>
    <t>в том числе в разрезе муниципальных программ:</t>
  </si>
  <si>
    <t>Расходы бюджета городского округа Урай на финансовое обеспечение региональных проектов, обеспечивающих достижение показателей и реализацию мероприятий (результатов) федеральных проектов, входящих в состав национальных проектов по состоянию на 01.04.2026</t>
  </si>
  <si>
    <t xml:space="preserve">Примечание (причины неисполнения от плановых назначений отчетного периода) </t>
  </si>
  <si>
    <t>средства ППК "Фонд развития территорий"</t>
  </si>
  <si>
    <r>
      <rPr>
        <b/>
        <sz val="11"/>
        <rFont val="Times New Roman"/>
        <family val="1"/>
        <charset val="204"/>
      </rPr>
      <t xml:space="preserve"> 3. Региональный проект "Формирование комфортной городской среды" </t>
    </r>
    <r>
      <rPr>
        <sz val="11"/>
        <rFont val="Times New Roman"/>
        <family val="1"/>
        <charset val="204"/>
      </rPr>
      <t xml:space="preserve">(благоустроительные работы "Пешеходная зона по ул.Ленина, ограниченная ул.Яковлева и территорией жилого дома № 46 мкр.2")
</t>
    </r>
  </si>
  <si>
    <t xml:space="preserve">Расходы бюджета городского округа Урай на реализацию муниципальных программ и непрограммную деятельность на 01.04.2026 года составили:                                                                 </t>
  </si>
  <si>
    <t>-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</si>
  <si>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r>
      <t xml:space="preserve"> </t>
    </r>
    <r>
      <rPr>
        <b/>
        <sz val="11"/>
        <rFont val="Times New Roman"/>
        <family val="1"/>
        <charset val="204"/>
      </rPr>
      <t>2. Региональный проект "Жилье"</t>
    </r>
    <r>
      <rPr>
        <sz val="11"/>
        <rFont val="Times New Roman"/>
        <family val="1"/>
        <charset val="204"/>
      </rPr>
      <t xml:space="preserve">
(обеспечение устойчивого сокращения непригодного для проживания жилищного фонда)</t>
    </r>
  </si>
  <si>
    <t>Неисполнение плановых назначений обусловлено наличием   листов нетрудоспособности педагогических работников общеобразовательных учреждений (классных руководителей)</t>
  </si>
  <si>
    <r>
      <rPr>
        <b/>
        <sz val="11"/>
        <rFont val="Times New Roman"/>
        <family val="1"/>
        <charset val="204"/>
      </rPr>
      <t xml:space="preserve"> 1. Региональный проект "Сохранение культурного и исторического наследия"</t>
    </r>
    <r>
      <rPr>
        <sz val="11"/>
        <rFont val="Times New Roman"/>
        <family val="1"/>
        <charset val="204"/>
      </rPr>
      <t xml:space="preserve"> (на комплектование книжных фондов, модернизацию общедоступных муниципальных библиотек)</t>
    </r>
  </si>
  <si>
    <r>
      <rPr>
        <b/>
        <sz val="11"/>
        <color rgb="FF000000"/>
        <rFont val="Times New Roman"/>
        <family val="1"/>
        <charset val="204"/>
      </rPr>
      <t xml:space="preserve"> 3. Региональный проект "Строительство (реконструкция) автомобильных дорог общего пользования местного значения" </t>
    </r>
    <r>
      <rPr>
        <sz val="11"/>
        <color rgb="FF000000"/>
        <rFont val="Times New Roman"/>
        <family val="1"/>
        <charset val="204"/>
      </rPr>
      <t xml:space="preserve">
(реконструкция объекта капитального строительства "Объездная автомобильная дорога г.Урай")</t>
    </r>
  </si>
  <si>
    <t>Таблица 4</t>
  </si>
  <si>
    <t>Неосвоение плановых назначений отчетного периода связано с длительностью подготовки тех.документации на поставку компьютерной техники, а так же переносом заключения договора по предоставлению права использования программного обеспечения базы данных "ЛитРес Библиотека" и "Ирбис" на июль 2026 года</t>
  </si>
  <si>
    <t>Расходы бюджета городского округа на финансовое обеспечение региональных проектов, обеспечивающих достижение показателей и реализацию мероприятий (результатов) федеральных проектов, не входящих в состав национальных проектов по состоянию на 01.04.2026</t>
  </si>
  <si>
    <t>Комплекс процессных мероприятий «Развитие современной инфраструктуры»</t>
  </si>
  <si>
    <t>Комплекс процессных мероприятий «Содействие развитию дошкольного и общего образования»</t>
  </si>
  <si>
    <t>Комплекс процессных мероприятий «Содействие развитию дополнительного образования детей, воспитания»</t>
  </si>
  <si>
    <t>Комплекс процессных мероприятий «Содействие развитию летнего отдыха и оздоровления»</t>
  </si>
  <si>
    <t>Комплекс процессных мероприятий «Содействие развитию кадрового потенциала»</t>
  </si>
  <si>
    <t>Региональный проект «Педагоги и наставники»</t>
  </si>
  <si>
    <t>Комплекс процессных мероприятий «Обеспечение деятельности Управления образования администрации города Урай»</t>
  </si>
  <si>
    <t>Неосвоение плановых назначений отчетного периода связано с заключением договоров и условиями (сроками) предоплаты по организации летнего отдыха во 2-ом квартале 2026 года</t>
  </si>
  <si>
    <t>Региональный проект "Сохранение культурного и исторического наследия"</t>
  </si>
  <si>
    <t>Комплекс процессных мероприятий "Усовершенствование организационных, экономических механизмов развития учреждений культуры"</t>
  </si>
  <si>
    <t xml:space="preserve">          Муниципальная программа утверждена постановлением администрации города Урай от 18.09.2024 года № 1858 (с изм. от 22.09.2025 в структуру муниципальной программы с 01.01.2026).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</si>
  <si>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</si>
  <si>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Комплекс процессных мероприятий «Реализация молодежной политики и развитие инфраструктуры молодежной политики»</t>
  </si>
  <si>
    <t>Комплекс процессных мероприятий "Развитие форм непосредственного осуществления населением местного самоуправления"</t>
  </si>
  <si>
    <t xml:space="preserve">Неосвоение плановых назначений отчетного периода связано  с уточнением Плана мероприятий Года
добрососедства в городе Урай, утверждённого постановлением администрации города Урай от 26.03.2026 №541, в рамках которого планировалось
проведение мероприятий некоммерческими организациями. </t>
  </si>
  <si>
    <t>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</si>
  <si>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Комплекс процессных мероприятий «Повышение качества жилищных условий граждан, проживающих на территории города Урай»</t>
  </si>
  <si>
    <t>Региональный проект «Жилье»</t>
  </si>
  <si>
    <t>Неосвоение плановых назначений отчетного периода связано с фактически начисленной и выплаченной з/платой, наличием больничных листов. Кроме того, наличие экономии по конкурсным процедурам на заключение МК по услугам связи (МАСЦО)</t>
  </si>
  <si>
    <t>Комплекс процессных мероприятий «Сохранение и улучшение экологической ситуации на территории города Урай»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</si>
  <si>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</si>
  <si>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</si>
  <si>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Региональный проект "Строительство (реконструкция) автомобильных дорог общего пользования местного значения"</t>
  </si>
  <si>
    <t>в том числе дорожный фонд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</si>
  <si>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</si>
  <si>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</si>
  <si>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</si>
  <si>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Неосвоение плановых назначений отчетного периода связано с оплатой услуг за фактически оказанные объемы потребления ресурсов, длительностью заключения договоров (муниципальных контрактов) на содержание муниципального имущества в период простоя</t>
  </si>
  <si>
    <t>Неосвоение плановых назначений отчетного периода связано с переносом срока проведения курсов повышения квалификации на более поздний срок</t>
  </si>
  <si>
    <t>Неосвоение плановых назначений отчетного периода связано с оплатой услуг за фактически оказанные объемы, длительностью проведения конкурсных процедур, в том числе по поставке ГЗПО, наличием вакансий и больничных листов, начислением премии по итогам работы за 2025 год за фактически отработанное время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</si>
  <si>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</si>
  <si>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Реализация мероприятий через инициативные проекты (местные инициативы)</t>
  </si>
  <si>
    <t>1. Непрограммное направление деятельности «Обеспечение деятельности органов местного самоуправления», в том числе:</t>
  </si>
  <si>
    <t>Поощрение мобилизационных групп городского округа Урай, оплата произведена согласно поступивших документов из окружного Департамента</t>
  </si>
  <si>
    <t>Оплата произведена по фактическим расходам</t>
  </si>
  <si>
    <t>2. Непрограммное направление деятельности «Исполнение отдельных расходных обязательств муниципального образования», в том числе:</t>
  </si>
  <si>
    <t>Средства предусмотрены на финансовое обеспечение непредвиденных расходов, необходимость в которых может возникнуть в процессе исполнения бюджета города в 2026 году</t>
  </si>
  <si>
    <t>Неисполнение связано с переносом мероприятий на 2 - 3 кварталы 2026 года</t>
  </si>
  <si>
    <t xml:space="preserve">Неосвоение плановых назначений отчетного периода связано с фактически начисленной и выплаченной з/платой, наличием больничных листов. Окончательный расчет по командировочным расходам произведен согласно  авансовых отчетов в апреле 2026 года. Также имеется неисполнение в части мер социальной поддержки детям из семей участников СВО (компенсация проезда в городском транспорте), оплата произведена согласно заявлений нуждающихся </t>
  </si>
  <si>
    <t xml:space="preserve">Неисполнение плановых назначений (ежемесячное денежное вознаграждение за классное руководство) обусловлено наличием листов нетрудоспособности педагогических работников общеобразовательных учреждений </t>
  </si>
  <si>
    <t>Неосвоение плановых назначений отчетного периода связано с длительностью подготовки тех.документации на поставку компьютерной техники для библиотек, а так же переносом заключения договора на предоставление права использования программного обеспечения базы данных "ЛитРес Библиотека" и "Ирбис" на июль 2026 года</t>
  </si>
  <si>
    <t xml:space="preserve">Неосвоение плановых назначений отчетного периода связано с условиями оплаты МК по транспортному
обслуживанию населения на городских круглогодичных маршрутах, расчёт за фактически выполненные работы происходит в месяце, следующем за отчётным 
</t>
  </si>
  <si>
    <t xml:space="preserve">Освоение средств осуществляется по факту выходов (согласно графика) членов добровольной народной дружины на совместное патрулирование с сотрудниками полиции города Урай </t>
  </si>
  <si>
    <t xml:space="preserve">Региональный проект  «Формирование комфортной городской среды»  </t>
  </si>
  <si>
    <t xml:space="preserve">  Дума города Урай</t>
  </si>
  <si>
    <t xml:space="preserve">  Контрольно-счетная палата города Урай</t>
  </si>
  <si>
    <t xml:space="preserve">  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</si>
  <si>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 xml:space="preserve">  Резервный фонд администрации города Урай</t>
  </si>
  <si>
    <t xml:space="preserve">  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</si>
  <si>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 xml:space="preserve">  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</si>
  <si>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 xml:space="preserve">  Прочие мероприятия органов местного самоуправления, муниципальных учреждений</t>
  </si>
  <si>
    <t xml:space="preserve"> Национальный проект "Молодежь и дети" </t>
  </si>
  <si>
    <t xml:space="preserve"> Национальный проект "Инфраструктура для жизни" </t>
  </si>
  <si>
    <r>
      <t xml:space="preserve"> 2. 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
</t>
    </r>
    <r>
      <rPr>
        <sz val="11"/>
        <rFont val="Times New Roman"/>
        <family val="1"/>
        <charset val="204"/>
      </rPr>
      <t>(мероприятия по обеспечению жильем молодых семей)</t>
    </r>
  </si>
  <si>
    <t>Неосвоение плановых назначений отчетного периода связано с фактическим потреблением сжиженного газа (план на 1 квартал - 1002 кг, факт - 471 кг)</t>
  </si>
  <si>
    <t>Неосвоение плановых назначений отчетного периода связано с фактически заключенными договорами о предоставлении услуг по образовательным программам (социальный сертификат), а также наличием вакантных ставок в МБУ ДО "Центр дополнительного образования" (2 ст. педагога-организатора, 1 ст. гардеробщика, 1 ст. заместителя директора, 1 ст. директора, 1 ст. секретаря руководителя (д/о), 1 ст. педагога доп.образования (д/о))</t>
  </si>
  <si>
    <t>Оплата муниципальных контрактов произведена по факту выполненных работ (содержание автомобильных дорог, ВКП, ПКЗ, кладбищ, прием поверхостных сточных вод, ТО УО)</t>
  </si>
  <si>
    <t>Неосвоение плановых назначений отчетного периода связано с фактически начисленной и выплаченной з/платой, наличием больничных листов, переносом командировки на апрель 2026 года (МКУ "УКС")</t>
  </si>
  <si>
    <t>Предоставление субсидии на поддержку и развитие животноводства АО "Агроника" осуществляется за фактически реализованный объем продукции (мясо, молоко и молокопродукты)</t>
  </si>
  <si>
    <t>Исполнение по расходам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</si>
</sst>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\ _₽_-;\-* #,##0.0\ _₽_-;_-* &quot;-&quot;?\ _₽_-;_-@_-"/>
    <numFmt numFmtId="167" formatCode="#,##0.0;[Red]\-#,##0.0;0.0"/>
    <numFmt numFmtId="168" formatCode="_(* #,##0.0_);_(* \(#,##0.0\);_(* &quot;-&quot;??_);_(@_)"/>
    <numFmt numFmtId="169" formatCode="0.0"/>
    <numFmt numFmtId="170" formatCode="#,##0.0"/>
    <numFmt numFmtId="171" formatCode="0000000000"/>
  </numFmts>
  <fonts count="3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i/>
      <sz val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b/>
      <sz val="10.5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12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"/>
      <family val="1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281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167" fontId="2" fillId="0" borderId="1" xfId="2" applyNumberFormat="1" applyFont="1" applyFill="1" applyBorder="1" applyAlignment="1" applyProtection="1">
      <alignment horizontal="left" vertical="center" wrapText="1"/>
      <protection hidden="1"/>
    </xf>
    <xf numFmtId="0" fontId="2" fillId="0" borderId="1" xfId="0" applyFont="1" applyFill="1" applyBorder="1" applyAlignment="1">
      <alignment horizontal="left" wrapText="1"/>
    </xf>
    <xf numFmtId="0" fontId="9" fillId="0" borderId="0" xfId="0" applyFont="1" applyFill="1"/>
    <xf numFmtId="165" fontId="2" fillId="0" borderId="0" xfId="1" applyNumberFormat="1" applyFont="1" applyFill="1" applyBorder="1" applyAlignment="1">
      <alignment horizontal="center" wrapText="1"/>
    </xf>
    <xf numFmtId="166" fontId="2" fillId="0" borderId="1" xfId="0" applyNumberFormat="1" applyFont="1" applyFill="1" applyBorder="1" applyAlignment="1">
      <alignment wrapText="1"/>
    </xf>
    <xf numFmtId="0" fontId="2" fillId="0" borderId="0" xfId="2" applyNumberFormat="1" applyFont="1" applyFill="1" applyBorder="1" applyAlignment="1" applyProtection="1">
      <alignment vertical="center" wrapText="1"/>
      <protection hidden="1"/>
    </xf>
    <xf numFmtId="0" fontId="2" fillId="0" borderId="0" xfId="0" applyFont="1" applyFill="1" applyBorder="1" applyAlignment="1">
      <alignment horizontal="left" vertical="center" wrapText="1"/>
    </xf>
    <xf numFmtId="165" fontId="5" fillId="0" borderId="0" xfId="1" applyNumberFormat="1" applyFont="1" applyFill="1" applyBorder="1" applyAlignment="1">
      <alignment horizontal="center" wrapText="1"/>
    </xf>
    <xf numFmtId="165" fontId="16" fillId="0" borderId="0" xfId="1" applyNumberFormat="1" applyFont="1" applyFill="1"/>
    <xf numFmtId="165" fontId="2" fillId="0" borderId="1" xfId="1" applyNumberFormat="1" applyFont="1" applyFill="1" applyBorder="1" applyAlignment="1">
      <alignment wrapText="1"/>
    </xf>
    <xf numFmtId="165" fontId="16" fillId="0" borderId="0" xfId="1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justify" vertical="center"/>
    </xf>
    <xf numFmtId="0" fontId="9" fillId="0" borderId="0" xfId="0" applyFont="1" applyFill="1" applyAlignment="1">
      <alignment vertical="center"/>
    </xf>
    <xf numFmtId="165" fontId="16" fillId="0" borderId="0" xfId="1" applyNumberFormat="1" applyFont="1" applyFill="1" applyAlignment="1">
      <alignment vertical="center"/>
    </xf>
    <xf numFmtId="165" fontId="16" fillId="0" borderId="0" xfId="1" applyNumberFormat="1" applyFont="1" applyFill="1" applyAlignment="1">
      <alignment horizontal="justify" vertical="center"/>
    </xf>
    <xf numFmtId="0" fontId="2" fillId="0" borderId="1" xfId="0" applyFont="1" applyFill="1" applyBorder="1" applyAlignment="1">
      <alignment horizontal="justify" vertical="center" wrapText="1"/>
    </xf>
    <xf numFmtId="165" fontId="16" fillId="0" borderId="0" xfId="1" applyNumberFormat="1" applyFont="1" applyFill="1" applyAlignment="1"/>
    <xf numFmtId="0" fontId="9" fillId="0" borderId="0" xfId="0" applyFont="1" applyFill="1" applyAlignment="1"/>
    <xf numFmtId="0" fontId="8" fillId="0" borderId="1" xfId="0" applyFont="1" applyFill="1" applyBorder="1" applyAlignment="1">
      <alignment horizontal="left" vertical="center" wrapText="1"/>
    </xf>
    <xf numFmtId="165" fontId="2" fillId="0" borderId="0" xfId="1" applyNumberFormat="1" applyFont="1" applyFill="1" applyBorder="1" applyAlignment="1">
      <alignment horizontal="right" wrapText="1"/>
    </xf>
    <xf numFmtId="165" fontId="17" fillId="0" borderId="0" xfId="1" applyNumberFormat="1" applyFont="1" applyFill="1" applyAlignment="1"/>
    <xf numFmtId="0" fontId="13" fillId="0" borderId="0" xfId="0" applyFont="1" applyFill="1" applyAlignment="1"/>
    <xf numFmtId="165" fontId="8" fillId="0" borderId="1" xfId="1" applyNumberFormat="1" applyFont="1" applyFill="1" applyBorder="1"/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65" fontId="14" fillId="0" borderId="0" xfId="1" applyNumberFormat="1" applyFont="1" applyFill="1" applyAlignment="1">
      <alignment vertical="center"/>
    </xf>
    <xf numFmtId="0" fontId="11" fillId="0" borderId="0" xfId="0" applyFont="1" applyFill="1"/>
    <xf numFmtId="0" fontId="2" fillId="0" borderId="2" xfId="0" applyFont="1" applyFill="1" applyBorder="1" applyAlignment="1">
      <alignment wrapText="1"/>
    </xf>
    <xf numFmtId="0" fontId="20" fillId="0" borderId="0" xfId="0" applyFont="1" applyFill="1" applyAlignment="1"/>
    <xf numFmtId="0" fontId="2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/>
    <xf numFmtId="0" fontId="8" fillId="0" borderId="0" xfId="0" applyFont="1" applyFill="1" applyAlignment="1">
      <alignment vertical="center"/>
    </xf>
    <xf numFmtId="167" fontId="8" fillId="0" borderId="1" xfId="2" applyNumberFormat="1" applyFont="1" applyFill="1" applyBorder="1" applyAlignment="1" applyProtection="1">
      <alignment horizontal="left" vertical="center" wrapText="1"/>
      <protection hidden="1"/>
    </xf>
    <xf numFmtId="167" fontId="2" fillId="0" borderId="0" xfId="2" applyNumberFormat="1" applyFont="1" applyFill="1" applyBorder="1" applyAlignment="1" applyProtection="1">
      <alignment horizontal="left" vertical="center" wrapText="1"/>
      <protection hidden="1"/>
    </xf>
    <xf numFmtId="0" fontId="3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25" fillId="0" borderId="0" xfId="0" applyFont="1" applyFill="1" applyBorder="1" applyAlignment="1">
      <alignment horizontal="justify" vertical="center" wrapText="1"/>
    </xf>
    <xf numFmtId="0" fontId="26" fillId="0" borderId="0" xfId="0" applyFont="1" applyFill="1" applyBorder="1" applyAlignment="1">
      <alignment horizontal="left" vertical="center" wrapText="1"/>
    </xf>
    <xf numFmtId="165" fontId="26" fillId="0" borderId="0" xfId="1" applyNumberFormat="1" applyFont="1" applyFill="1" applyBorder="1" applyAlignment="1">
      <alignment horizontal="right" wrapText="1"/>
    </xf>
    <xf numFmtId="0" fontId="8" fillId="0" borderId="2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170" fontId="2" fillId="0" borderId="0" xfId="1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justify" vertical="center"/>
    </xf>
    <xf numFmtId="165" fontId="5" fillId="0" borderId="0" xfId="1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wrapText="1"/>
    </xf>
    <xf numFmtId="166" fontId="8" fillId="0" borderId="1" xfId="0" applyNumberFormat="1" applyFont="1" applyFill="1" applyBorder="1" applyAlignment="1">
      <alignment wrapText="1"/>
    </xf>
    <xf numFmtId="166" fontId="18" fillId="0" borderId="1" xfId="0" applyNumberFormat="1" applyFont="1" applyFill="1" applyBorder="1" applyAlignment="1">
      <alignment wrapText="1"/>
    </xf>
    <xf numFmtId="166" fontId="5" fillId="0" borderId="1" xfId="0" applyNumberFormat="1" applyFont="1" applyFill="1" applyBorder="1" applyAlignment="1">
      <alignment wrapText="1"/>
    </xf>
    <xf numFmtId="166" fontId="2" fillId="0" borderId="1" xfId="0" applyNumberFormat="1" applyFont="1" applyFill="1" applyBorder="1" applyAlignment="1">
      <alignment horizontal="right" wrapText="1"/>
    </xf>
    <xf numFmtId="165" fontId="17" fillId="0" borderId="0" xfId="1" applyNumberFormat="1" applyFont="1" applyFill="1" applyAlignment="1">
      <alignment vertical="center"/>
    </xf>
    <xf numFmtId="165" fontId="19" fillId="0" borderId="0" xfId="1" applyNumberFormat="1" applyFont="1" applyFill="1"/>
    <xf numFmtId="0" fontId="16" fillId="0" borderId="0" xfId="0" applyFont="1" applyFill="1" applyAlignment="1">
      <alignment horizontal="justify" vertical="center"/>
    </xf>
    <xf numFmtId="165" fontId="16" fillId="0" borderId="0" xfId="1" applyNumberFormat="1" applyFont="1" applyFill="1" applyBorder="1" applyAlignment="1">
      <alignment horizontal="justify" vertical="center"/>
    </xf>
    <xf numFmtId="166" fontId="5" fillId="0" borderId="1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wrapText="1"/>
    </xf>
    <xf numFmtId="170" fontId="8" fillId="0" borderId="1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 applyAlignment="1">
      <alignment wrapText="1"/>
    </xf>
    <xf numFmtId="0" fontId="27" fillId="0" borderId="0" xfId="0" applyFont="1" applyFill="1" applyBorder="1" applyAlignment="1">
      <alignment wrapText="1"/>
    </xf>
    <xf numFmtId="165" fontId="2" fillId="0" borderId="0" xfId="1" applyNumberFormat="1" applyFont="1" applyFill="1" applyBorder="1" applyAlignment="1">
      <alignment wrapText="1"/>
    </xf>
    <xf numFmtId="165" fontId="2" fillId="0" borderId="0" xfId="0" applyNumberFormat="1" applyFont="1" applyFill="1" applyBorder="1" applyAlignment="1">
      <alignment wrapText="1"/>
    </xf>
    <xf numFmtId="165" fontId="14" fillId="0" borderId="0" xfId="1" applyNumberFormat="1" applyFont="1" applyFill="1" applyAlignment="1"/>
    <xf numFmtId="0" fontId="3" fillId="0" borderId="2" xfId="0" applyFont="1" applyFill="1" applyBorder="1" applyAlignment="1">
      <alignment wrapText="1"/>
    </xf>
    <xf numFmtId="0" fontId="2" fillId="0" borderId="2" xfId="0" applyNumberFormat="1" applyFont="1" applyFill="1" applyBorder="1" applyAlignment="1">
      <alignment vertical="center" wrapText="1"/>
    </xf>
    <xf numFmtId="165" fontId="9" fillId="0" borderId="0" xfId="1" applyNumberFormat="1" applyFont="1" applyFill="1"/>
    <xf numFmtId="165" fontId="10" fillId="0" borderId="0" xfId="1" applyNumberFormat="1" applyFont="1" applyFill="1"/>
    <xf numFmtId="0" fontId="6" fillId="0" borderId="0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wrapText="1"/>
    </xf>
    <xf numFmtId="165" fontId="21" fillId="0" borderId="0" xfId="1" applyNumberFormat="1" applyFont="1" applyFill="1"/>
    <xf numFmtId="49" fontId="2" fillId="0" borderId="1" xfId="0" applyNumberFormat="1" applyFont="1" applyFill="1" applyBorder="1" applyAlignment="1">
      <alignment horizontal="left" vertical="center" wrapText="1"/>
    </xf>
    <xf numFmtId="165" fontId="2" fillId="0" borderId="1" xfId="1" applyNumberFormat="1" applyFont="1" applyFill="1" applyBorder="1"/>
    <xf numFmtId="165" fontId="16" fillId="0" borderId="0" xfId="1" applyNumberFormat="1" applyFont="1" applyFill="1" applyBorder="1" applyAlignment="1">
      <alignment horizontal="center" wrapText="1"/>
    </xf>
    <xf numFmtId="0" fontId="6" fillId="0" borderId="0" xfId="0" applyFont="1" applyFill="1"/>
    <xf numFmtId="0" fontId="2" fillId="0" borderId="1" xfId="0" applyFont="1" applyFill="1" applyBorder="1" applyAlignment="1">
      <alignment horizontal="left"/>
    </xf>
    <xf numFmtId="0" fontId="13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165" fontId="15" fillId="0" borderId="0" xfId="1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>
      <alignment vertical="center"/>
    </xf>
    <xf numFmtId="0" fontId="2" fillId="0" borderId="0" xfId="0" applyFont="1" applyFill="1" applyAlignment="1">
      <alignment horizontal="justify" vertical="center"/>
    </xf>
    <xf numFmtId="49" fontId="24" fillId="0" borderId="1" xfId="0" applyNumberFormat="1" applyFont="1" applyFill="1" applyBorder="1" applyAlignment="1">
      <alignment vertical="center" wrapText="1"/>
    </xf>
    <xf numFmtId="166" fontId="3" fillId="0" borderId="1" xfId="0" applyNumberFormat="1" applyFont="1" applyFill="1" applyBorder="1" applyAlignment="1">
      <alignment wrapText="1"/>
    </xf>
    <xf numFmtId="0" fontId="13" fillId="0" borderId="0" xfId="0" applyFont="1" applyFill="1"/>
    <xf numFmtId="49" fontId="24" fillId="0" borderId="1" xfId="0" applyNumberFormat="1" applyFont="1" applyFill="1" applyBorder="1" applyAlignment="1">
      <alignment wrapText="1"/>
    </xf>
    <xf numFmtId="165" fontId="16" fillId="0" borderId="0" xfId="1" applyNumberFormat="1" applyFont="1" applyFill="1" applyAlignment="1">
      <alignment vertical="top"/>
    </xf>
    <xf numFmtId="165" fontId="2" fillId="0" borderId="0" xfId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justify" vertical="center" wrapText="1"/>
    </xf>
    <xf numFmtId="0" fontId="26" fillId="0" borderId="0" xfId="0" applyNumberFormat="1" applyFont="1" applyFill="1" applyBorder="1" applyAlignment="1">
      <alignment vertical="center" wrapText="1"/>
    </xf>
    <xf numFmtId="165" fontId="26" fillId="0" borderId="0" xfId="1" applyNumberFormat="1" applyFont="1" applyFill="1" applyBorder="1" applyAlignment="1">
      <alignment horizontal="right"/>
    </xf>
    <xf numFmtId="170" fontId="3" fillId="0" borderId="1" xfId="0" applyNumberFormat="1" applyFont="1" applyFill="1" applyBorder="1" applyAlignment="1">
      <alignment horizontal="right" wrapText="1"/>
    </xf>
    <xf numFmtId="170" fontId="3" fillId="0" borderId="1" xfId="0" applyNumberFormat="1" applyFont="1" applyFill="1" applyBorder="1" applyAlignment="1">
      <alignment wrapText="1"/>
    </xf>
    <xf numFmtId="165" fontId="2" fillId="0" borderId="0" xfId="1" applyNumberFormat="1" applyFont="1" applyFill="1"/>
    <xf numFmtId="0" fontId="2" fillId="0" borderId="0" xfId="0" applyFont="1" applyFill="1"/>
    <xf numFmtId="166" fontId="3" fillId="0" borderId="1" xfId="0" applyNumberFormat="1" applyFont="1" applyFill="1" applyBorder="1" applyAlignment="1">
      <alignment horizontal="center" wrapText="1"/>
    </xf>
    <xf numFmtId="0" fontId="6" fillId="0" borderId="0" xfId="2" applyNumberFormat="1" applyFont="1" applyFill="1" applyBorder="1" applyAlignment="1" applyProtection="1">
      <alignment vertical="center" wrapText="1"/>
      <protection hidden="1"/>
    </xf>
    <xf numFmtId="0" fontId="29" fillId="0" borderId="0" xfId="0" applyFont="1" applyFill="1" applyAlignment="1">
      <alignment horizontal="right"/>
    </xf>
    <xf numFmtId="165" fontId="29" fillId="0" borderId="0" xfId="0" applyNumberFormat="1" applyFont="1" applyFill="1"/>
    <xf numFmtId="0" fontId="9" fillId="0" borderId="0" xfId="0" applyFont="1" applyFill="1" applyAlignment="1">
      <alignment horizontal="right"/>
    </xf>
    <xf numFmtId="165" fontId="9" fillId="0" borderId="0" xfId="0" applyNumberFormat="1" applyFont="1" applyFill="1"/>
    <xf numFmtId="166" fontId="9" fillId="0" borderId="0" xfId="0" applyNumberFormat="1" applyFont="1" applyFill="1"/>
    <xf numFmtId="165" fontId="9" fillId="0" borderId="0" xfId="1" applyNumberFormat="1" applyFont="1" applyFill="1" applyAlignment="1"/>
    <xf numFmtId="165" fontId="9" fillId="0" borderId="0" xfId="1" applyNumberFormat="1" applyFont="1" applyFill="1" applyAlignment="1">
      <alignment vertical="center"/>
    </xf>
    <xf numFmtId="165" fontId="9" fillId="0" borderId="0" xfId="0" applyNumberFormat="1" applyFont="1" applyFill="1" applyAlignment="1"/>
    <xf numFmtId="0" fontId="2" fillId="0" borderId="2" xfId="0" applyFont="1" applyFill="1" applyBorder="1" applyAlignment="1">
      <alignment vertical="center" wrapText="1"/>
    </xf>
    <xf numFmtId="165" fontId="28" fillId="0" borderId="0" xfId="1" applyNumberFormat="1" applyFont="1" applyFill="1" applyAlignment="1">
      <alignment vertical="center"/>
    </xf>
    <xf numFmtId="0" fontId="8" fillId="0" borderId="1" xfId="0" applyFont="1" applyFill="1" applyBorder="1"/>
    <xf numFmtId="0" fontId="22" fillId="0" borderId="1" xfId="0" applyFont="1" applyFill="1" applyBorder="1"/>
    <xf numFmtId="165" fontId="2" fillId="0" borderId="1" xfId="1" applyNumberFormat="1" applyFont="1" applyFill="1" applyBorder="1" applyAlignment="1">
      <alignment horizontal="right" wrapText="1"/>
    </xf>
    <xf numFmtId="165" fontId="22" fillId="0" borderId="1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center" vertical="center" wrapText="1"/>
    </xf>
    <xf numFmtId="165" fontId="22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8" fillId="0" borderId="0" xfId="0" applyFont="1" applyFill="1" applyAlignment="1">
      <alignment vertical="center"/>
    </xf>
    <xf numFmtId="0" fontId="7" fillId="0" borderId="2" xfId="0" applyFont="1" applyFill="1" applyBorder="1" applyAlignment="1">
      <alignment vertical="center" wrapText="1"/>
    </xf>
    <xf numFmtId="165" fontId="2" fillId="0" borderId="1" xfId="1" applyNumberFormat="1" applyFont="1" applyFill="1" applyBorder="1" applyAlignment="1">
      <alignment horizontal="right"/>
    </xf>
    <xf numFmtId="0" fontId="2" fillId="0" borderId="0" xfId="0" applyFont="1" applyFill="1" applyAlignment="1">
      <alignment horizontal="justify" wrapText="1"/>
    </xf>
    <xf numFmtId="165" fontId="21" fillId="0" borderId="0" xfId="1" applyNumberFormat="1" applyFont="1" applyFill="1" applyAlignment="1">
      <alignment horizontal="right" wrapText="1"/>
    </xf>
    <xf numFmtId="165" fontId="2" fillId="0" borderId="1" xfId="0" applyNumberFormat="1" applyFont="1" applyFill="1" applyBorder="1" applyAlignment="1">
      <alignment wrapText="1"/>
    </xf>
    <xf numFmtId="0" fontId="31" fillId="0" borderId="1" xfId="0" applyFont="1" applyFill="1" applyBorder="1" applyAlignment="1">
      <alignment wrapText="1"/>
    </xf>
    <xf numFmtId="169" fontId="2" fillId="0" borderId="0" xfId="1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165" fontId="8" fillId="0" borderId="1" xfId="0" applyNumberFormat="1" applyFont="1" applyFill="1" applyBorder="1" applyAlignment="1">
      <alignment wrapText="1"/>
    </xf>
    <xf numFmtId="165" fontId="8" fillId="0" borderId="1" xfId="0" applyNumberFormat="1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166" fontId="2" fillId="0" borderId="1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/>
    <xf numFmtId="165" fontId="17" fillId="0" borderId="1" xfId="1" applyNumberFormat="1" applyFont="1" applyFill="1" applyBorder="1" applyAlignment="1"/>
    <xf numFmtId="165" fontId="16" fillId="0" borderId="1" xfId="1" applyNumberFormat="1" applyFont="1" applyFill="1" applyBorder="1" applyAlignment="1"/>
    <xf numFmtId="0" fontId="31" fillId="0" borderId="1" xfId="0" applyFont="1" applyFill="1" applyBorder="1" applyAlignment="1">
      <alignment horizontal="center" vertical="center" wrapText="1"/>
    </xf>
    <xf numFmtId="169" fontId="2" fillId="0" borderId="1" xfId="0" applyNumberFormat="1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165" fontId="16" fillId="0" borderId="0" xfId="1" applyNumberFormat="1" applyFont="1" applyFill="1" applyBorder="1" applyAlignment="1"/>
    <xf numFmtId="0" fontId="5" fillId="0" borderId="0" xfId="0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center" wrapText="1"/>
    </xf>
    <xf numFmtId="0" fontId="12" fillId="0" borderId="5" xfId="0" applyFont="1" applyFill="1" applyBorder="1" applyAlignment="1"/>
    <xf numFmtId="0" fontId="2" fillId="0" borderId="0" xfId="0" applyFont="1" applyFill="1" applyBorder="1" applyAlignment="1">
      <alignment horizontal="right" vertical="center" wrapText="1"/>
    </xf>
    <xf numFmtId="0" fontId="31" fillId="0" borderId="1" xfId="0" applyFont="1" applyFill="1" applyBorder="1" applyAlignment="1">
      <alignment horizontal="left" wrapText="1"/>
    </xf>
    <xf numFmtId="171" fontId="31" fillId="0" borderId="1" xfId="0" applyNumberFormat="1" applyFont="1" applyFill="1" applyBorder="1" applyAlignment="1" applyProtection="1">
      <alignment wrapText="1"/>
      <protection hidden="1"/>
    </xf>
    <xf numFmtId="171" fontId="2" fillId="0" borderId="1" xfId="0" applyNumberFormat="1" applyFont="1" applyFill="1" applyBorder="1" applyAlignment="1" applyProtection="1">
      <alignment wrapText="1"/>
      <protection hidden="1"/>
    </xf>
    <xf numFmtId="165" fontId="16" fillId="0" borderId="1" xfId="1" applyNumberFormat="1" applyFont="1" applyFill="1" applyBorder="1" applyAlignment="1">
      <alignment vertical="center"/>
    </xf>
    <xf numFmtId="170" fontId="7" fillId="0" borderId="1" xfId="1" applyNumberFormat="1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165" fontId="16" fillId="3" borderId="1" xfId="1" applyNumberFormat="1" applyFont="1" applyFill="1" applyBorder="1" applyAlignment="1">
      <alignment vertical="center"/>
    </xf>
    <xf numFmtId="0" fontId="2" fillId="0" borderId="1" xfId="1" applyNumberFormat="1" applyFont="1" applyFill="1" applyBorder="1" applyAlignment="1">
      <alignment wrapText="1"/>
    </xf>
    <xf numFmtId="165" fontId="2" fillId="2" borderId="1" xfId="1" applyNumberFormat="1" applyFont="1" applyFill="1" applyBorder="1" applyAlignment="1">
      <alignment wrapText="1"/>
    </xf>
    <xf numFmtId="165" fontId="8" fillId="3" borderId="1" xfId="1" applyNumberFormat="1" applyFont="1" applyFill="1" applyBorder="1" applyAlignment="1">
      <alignment horizontal="right" wrapText="1"/>
    </xf>
    <xf numFmtId="165" fontId="8" fillId="0" borderId="1" xfId="1" applyNumberFormat="1" applyFont="1" applyFill="1" applyBorder="1" applyAlignment="1"/>
    <xf numFmtId="165" fontId="16" fillId="0" borderId="1" xfId="1" applyNumberFormat="1" applyFont="1" applyFill="1" applyBorder="1"/>
    <xf numFmtId="165" fontId="17" fillId="0" borderId="1" xfId="1" applyNumberFormat="1" applyFont="1" applyFill="1" applyBorder="1" applyAlignment="1">
      <alignment vertical="center"/>
    </xf>
    <xf numFmtId="166" fontId="8" fillId="3" borderId="1" xfId="0" applyNumberFormat="1" applyFont="1" applyFill="1" applyBorder="1" applyAlignment="1">
      <alignment horizontal="right" wrapText="1"/>
    </xf>
    <xf numFmtId="170" fontId="7" fillId="0" borderId="1" xfId="1" applyNumberFormat="1" applyFont="1" applyFill="1" applyBorder="1" applyAlignment="1">
      <alignment horizontal="right" wrapText="1"/>
    </xf>
    <xf numFmtId="165" fontId="8" fillId="0" borderId="1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 wrapText="1"/>
    </xf>
    <xf numFmtId="165" fontId="8" fillId="0" borderId="1" xfId="1" applyNumberFormat="1" applyFont="1" applyFill="1" applyBorder="1" applyAlignment="1">
      <alignment horizontal="right" wrapText="1"/>
    </xf>
    <xf numFmtId="165" fontId="8" fillId="0" borderId="1" xfId="1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 vertical="center" wrapText="1"/>
    </xf>
    <xf numFmtId="165" fontId="9" fillId="0" borderId="1" xfId="1" applyNumberFormat="1" applyFont="1" applyFill="1" applyBorder="1"/>
    <xf numFmtId="170" fontId="2" fillId="0" borderId="1" xfId="0" applyNumberFormat="1" applyFont="1" applyFill="1" applyBorder="1" applyAlignment="1">
      <alignment wrapText="1"/>
    </xf>
    <xf numFmtId="170" fontId="2" fillId="0" borderId="1" xfId="0" applyNumberFormat="1" applyFont="1" applyFill="1" applyBorder="1" applyAlignment="1">
      <alignment horizontal="right" wrapText="1"/>
    </xf>
    <xf numFmtId="170" fontId="8" fillId="0" borderId="1" xfId="0" applyNumberFormat="1" applyFont="1" applyFill="1" applyBorder="1" applyAlignment="1">
      <alignment wrapText="1"/>
    </xf>
    <xf numFmtId="166" fontId="2" fillId="0" borderId="1" xfId="0" applyNumberFormat="1" applyFont="1" applyFill="1" applyBorder="1" applyAlignment="1">
      <alignment horizontal="right"/>
    </xf>
    <xf numFmtId="166" fontId="8" fillId="0" borderId="1" xfId="1" applyNumberFormat="1" applyFont="1" applyFill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165" fontId="10" fillId="0" borderId="1" xfId="1" applyNumberFormat="1" applyFont="1" applyFill="1" applyBorder="1"/>
    <xf numFmtId="0" fontId="7" fillId="0" borderId="1" xfId="0" applyFont="1" applyFill="1" applyBorder="1" applyAlignment="1">
      <alignment wrapText="1"/>
    </xf>
    <xf numFmtId="0" fontId="24" fillId="0" borderId="1" xfId="0" applyFont="1" applyFill="1" applyBorder="1" applyAlignment="1">
      <alignment wrapText="1"/>
    </xf>
    <xf numFmtId="165" fontId="9" fillId="0" borderId="1" xfId="1" applyNumberFormat="1" applyFont="1" applyFill="1" applyBorder="1" applyAlignment="1"/>
    <xf numFmtId="166" fontId="2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wrapText="1"/>
    </xf>
    <xf numFmtId="165" fontId="7" fillId="0" borderId="1" xfId="1" applyNumberFormat="1" applyFont="1" applyFill="1" applyBorder="1" applyAlignment="1">
      <alignment horizontal="right" wrapText="1"/>
    </xf>
    <xf numFmtId="170" fontId="2" fillId="0" borderId="1" xfId="0" applyNumberFormat="1" applyFont="1" applyFill="1" applyBorder="1" applyAlignment="1">
      <alignment horizontal="right" vertical="center" wrapText="1"/>
    </xf>
    <xf numFmtId="170" fontId="2" fillId="0" borderId="1" xfId="1" applyNumberFormat="1" applyFont="1" applyFill="1" applyBorder="1" applyAlignment="1">
      <alignment horizontal="right" vertical="center" wrapText="1"/>
    </xf>
    <xf numFmtId="166" fontId="3" fillId="0" borderId="1" xfId="0" applyNumberFormat="1" applyFont="1" applyFill="1" applyBorder="1" applyAlignment="1">
      <alignment horizontal="right" wrapText="1"/>
    </xf>
    <xf numFmtId="0" fontId="2" fillId="0" borderId="1" xfId="1" applyNumberFormat="1" applyFont="1" applyFill="1" applyBorder="1" applyAlignment="1">
      <alignment vertical="center" wrapText="1"/>
    </xf>
    <xf numFmtId="0" fontId="32" fillId="0" borderId="0" xfId="0" applyFont="1" applyFill="1"/>
    <xf numFmtId="165" fontId="32" fillId="0" borderId="0" xfId="1" applyNumberFormat="1" applyFont="1" applyFill="1"/>
    <xf numFmtId="0" fontId="2" fillId="0" borderId="1" xfId="2" applyNumberFormat="1" applyFont="1" applyFill="1" applyBorder="1" applyAlignment="1" applyProtection="1">
      <alignment wrapText="1"/>
      <protection hidden="1"/>
    </xf>
    <xf numFmtId="171" fontId="32" fillId="0" borderId="1" xfId="2" applyNumberFormat="1" applyFont="1" applyFill="1" applyBorder="1" applyAlignment="1" applyProtection="1">
      <alignment wrapText="1"/>
      <protection hidden="1"/>
    </xf>
    <xf numFmtId="170" fontId="2" fillId="0" borderId="1" xfId="1" applyNumberFormat="1" applyFont="1" applyFill="1" applyBorder="1" applyAlignment="1" applyProtection="1">
      <alignment wrapText="1"/>
      <protection hidden="1"/>
    </xf>
    <xf numFmtId="170" fontId="5" fillId="0" borderId="1" xfId="0" applyNumberFormat="1" applyFont="1" applyFill="1" applyBorder="1" applyAlignment="1">
      <alignment horizontal="right" wrapText="1"/>
    </xf>
    <xf numFmtId="170" fontId="7" fillId="0" borderId="1" xfId="1" applyNumberFormat="1" applyFont="1" applyFill="1" applyBorder="1" applyAlignment="1" applyProtection="1">
      <alignment wrapText="1"/>
      <protection hidden="1"/>
    </xf>
    <xf numFmtId="170" fontId="18" fillId="0" borderId="1" xfId="0" applyNumberFormat="1" applyFont="1" applyFill="1" applyBorder="1" applyAlignment="1">
      <alignment horizontal="right" wrapText="1"/>
    </xf>
    <xf numFmtId="170" fontId="7" fillId="0" borderId="1" xfId="0" applyNumberFormat="1" applyFont="1" applyFill="1" applyBorder="1" applyAlignment="1">
      <alignment horizontal="right" wrapText="1"/>
    </xf>
    <xf numFmtId="165" fontId="9" fillId="0" borderId="1" xfId="1" applyNumberFormat="1" applyFont="1" applyFill="1" applyBorder="1" applyAlignment="1">
      <alignment vertical="center"/>
    </xf>
    <xf numFmtId="170" fontId="2" fillId="0" borderId="1" xfId="2" applyNumberFormat="1" applyFont="1" applyFill="1" applyBorder="1" applyAlignment="1" applyProtection="1">
      <alignment wrapText="1"/>
      <protection hidden="1"/>
    </xf>
    <xf numFmtId="165" fontId="2" fillId="0" borderId="1" xfId="1" applyNumberFormat="1" applyFont="1" applyFill="1" applyBorder="1" applyAlignment="1">
      <alignment vertical="center"/>
    </xf>
    <xf numFmtId="170" fontId="2" fillId="0" borderId="1" xfId="1" applyNumberFormat="1" applyFont="1" applyFill="1" applyBorder="1" applyAlignment="1">
      <alignment horizontal="right"/>
    </xf>
    <xf numFmtId="165" fontId="16" fillId="0" borderId="1" xfId="1" applyNumberFormat="1" applyFont="1" applyFill="1" applyBorder="1" applyAlignment="1">
      <alignment horizontal="justify" vertical="center"/>
    </xf>
    <xf numFmtId="165" fontId="3" fillId="0" borderId="1" xfId="1" applyNumberFormat="1" applyFont="1" applyFill="1" applyBorder="1" applyAlignment="1">
      <alignment horizontal="right" wrapText="1"/>
    </xf>
    <xf numFmtId="165" fontId="2" fillId="0" borderId="1" xfId="1" applyNumberFormat="1" applyFont="1" applyFill="1" applyBorder="1" applyAlignment="1" applyProtection="1">
      <alignment horizontal="right" wrapText="1"/>
      <protection hidden="1"/>
    </xf>
    <xf numFmtId="170" fontId="2" fillId="0" borderId="1" xfId="1" applyNumberFormat="1" applyFont="1" applyFill="1" applyBorder="1" applyAlignment="1">
      <alignment wrapText="1"/>
    </xf>
    <xf numFmtId="170" fontId="2" fillId="0" borderId="1" xfId="1" applyNumberFormat="1" applyFont="1" applyFill="1" applyBorder="1" applyAlignment="1">
      <alignment horizontal="right" wrapText="1"/>
    </xf>
    <xf numFmtId="165" fontId="2" fillId="0" borderId="1" xfId="1" applyNumberFormat="1" applyFont="1" applyFill="1" applyBorder="1" applyAlignment="1">
      <alignment vertical="top"/>
    </xf>
    <xf numFmtId="171" fontId="7" fillId="0" borderId="1" xfId="2" applyNumberFormat="1" applyFont="1" applyFill="1" applyBorder="1" applyAlignment="1" applyProtection="1">
      <alignment wrapText="1"/>
      <protection hidden="1"/>
    </xf>
    <xf numFmtId="170" fontId="2" fillId="0" borderId="1" xfId="2" applyNumberFormat="1" applyFont="1" applyFill="1" applyBorder="1" applyAlignment="1" applyProtection="1">
      <alignment horizontal="right" wrapText="1"/>
      <protection hidden="1"/>
    </xf>
    <xf numFmtId="0" fontId="7" fillId="0" borderId="1" xfId="2" applyNumberFormat="1" applyFont="1" applyFill="1" applyBorder="1" applyAlignment="1" applyProtection="1">
      <alignment horizontal="right" wrapText="1"/>
      <protection hidden="1"/>
    </xf>
    <xf numFmtId="165" fontId="7" fillId="0" borderId="1" xfId="1" applyNumberFormat="1" applyFont="1" applyFill="1" applyBorder="1"/>
    <xf numFmtId="0" fontId="8" fillId="0" borderId="0" xfId="0" applyFont="1" applyFill="1"/>
    <xf numFmtId="165" fontId="8" fillId="0" borderId="0" xfId="1" applyNumberFormat="1" applyFont="1" applyFill="1"/>
    <xf numFmtId="170" fontId="7" fillId="0" borderId="1" xfId="2" applyNumberFormat="1" applyFont="1" applyFill="1" applyBorder="1" applyAlignment="1" applyProtection="1">
      <alignment wrapText="1"/>
      <protection hidden="1"/>
    </xf>
    <xf numFmtId="165" fontId="7" fillId="0" borderId="1" xfId="1" applyNumberFormat="1" applyFont="1" applyFill="1" applyBorder="1" applyAlignment="1"/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justify" vertical="center" wrapText="1"/>
    </xf>
    <xf numFmtId="165" fontId="2" fillId="0" borderId="0" xfId="0" applyNumberFormat="1" applyFont="1" applyFill="1" applyBorder="1" applyAlignment="1">
      <alignment horizontal="justify" vertical="center" wrapText="1"/>
    </xf>
    <xf numFmtId="169" fontId="8" fillId="0" borderId="1" xfId="1" applyNumberFormat="1" applyFont="1" applyFill="1" applyBorder="1" applyAlignment="1">
      <alignment horizontal="right" wrapText="1"/>
    </xf>
    <xf numFmtId="169" fontId="2" fillId="0" borderId="1" xfId="1" applyNumberFormat="1" applyFont="1" applyFill="1" applyBorder="1" applyAlignment="1">
      <alignment horizontal="right" wrapText="1"/>
    </xf>
    <xf numFmtId="169" fontId="8" fillId="0" borderId="1" xfId="0" applyNumberFormat="1" applyFont="1" applyFill="1" applyBorder="1" applyAlignment="1">
      <alignment wrapText="1"/>
    </xf>
    <xf numFmtId="169" fontId="2" fillId="0" borderId="1" xfId="1" applyNumberFormat="1" applyFont="1" applyFill="1" applyBorder="1" applyAlignment="1">
      <alignment wrapText="1"/>
    </xf>
    <xf numFmtId="169" fontId="2" fillId="0" borderId="1" xfId="0" applyNumberFormat="1" applyFont="1" applyFill="1" applyBorder="1" applyAlignment="1">
      <alignment horizontal="right" wrapText="1"/>
    </xf>
    <xf numFmtId="169" fontId="5" fillId="0" borderId="1" xfId="0" applyNumberFormat="1" applyFont="1" applyFill="1" applyBorder="1" applyAlignment="1">
      <alignment horizontal="right" wrapText="1"/>
    </xf>
    <xf numFmtId="165" fontId="22" fillId="0" borderId="1" xfId="0" applyNumberFormat="1" applyFont="1" applyFill="1" applyBorder="1" applyAlignment="1">
      <alignment horizontal="right" wrapText="1"/>
    </xf>
    <xf numFmtId="169" fontId="8" fillId="0" borderId="1" xfId="0" applyNumberFormat="1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vertical="center" wrapText="1"/>
    </xf>
    <xf numFmtId="169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wrapText="1"/>
    </xf>
    <xf numFmtId="0" fontId="32" fillId="0" borderId="1" xfId="1" applyNumberFormat="1" applyFont="1" applyFill="1" applyBorder="1" applyAlignment="1">
      <alignment vertical="center" wrapText="1"/>
    </xf>
    <xf numFmtId="0" fontId="7" fillId="0" borderId="1" xfId="2" applyNumberFormat="1" applyFont="1" applyFill="1" applyBorder="1" applyAlignment="1" applyProtection="1">
      <alignment wrapText="1"/>
      <protection hidden="1"/>
    </xf>
    <xf numFmtId="165" fontId="11" fillId="0" borderId="1" xfId="1" applyNumberFormat="1" applyFont="1" applyFill="1" applyBorder="1"/>
    <xf numFmtId="169" fontId="5" fillId="0" borderId="1" xfId="0" applyNumberFormat="1" applyFont="1" applyFill="1" applyBorder="1" applyAlignment="1">
      <alignment wrapText="1"/>
    </xf>
    <xf numFmtId="169" fontId="3" fillId="0" borderId="1" xfId="1" applyNumberFormat="1" applyFont="1" applyFill="1" applyBorder="1" applyAlignment="1">
      <alignment horizontal="right" wrapText="1"/>
    </xf>
    <xf numFmtId="169" fontId="2" fillId="0" borderId="1" xfId="1" applyNumberFormat="1" applyFont="1" applyFill="1" applyBorder="1" applyAlignment="1" applyProtection="1">
      <alignment horizontal="right" wrapText="1"/>
      <protection hidden="1"/>
    </xf>
    <xf numFmtId="169" fontId="3" fillId="0" borderId="1" xfId="0" applyNumberFormat="1" applyFont="1" applyFill="1" applyBorder="1" applyAlignment="1">
      <alignment horizontal="right" wrapText="1"/>
    </xf>
    <xf numFmtId="169" fontId="2" fillId="0" borderId="1" xfId="1" applyNumberFormat="1" applyFont="1" applyFill="1" applyBorder="1" applyAlignment="1"/>
    <xf numFmtId="171" fontId="2" fillId="0" borderId="1" xfId="2" applyNumberFormat="1" applyFont="1" applyFill="1" applyBorder="1" applyAlignment="1" applyProtection="1">
      <alignment wrapText="1"/>
      <protection hidden="1"/>
    </xf>
    <xf numFmtId="0" fontId="2" fillId="0" borderId="1" xfId="0" applyFont="1" applyFill="1" applyBorder="1" applyAlignment="1">
      <alignment horizontal="justify" wrapText="1"/>
    </xf>
    <xf numFmtId="169" fontId="5" fillId="0" borderId="1" xfId="1" applyNumberFormat="1" applyFont="1" applyFill="1" applyBorder="1" applyAlignment="1">
      <alignment horizontal="right" wrapText="1"/>
    </xf>
    <xf numFmtId="169" fontId="2" fillId="0" borderId="1" xfId="2" applyNumberFormat="1" applyFont="1" applyFill="1" applyBorder="1" applyAlignment="1" applyProtection="1">
      <alignment horizontal="right" wrapText="1"/>
      <protection hidden="1"/>
    </xf>
    <xf numFmtId="165" fontId="5" fillId="0" borderId="1" xfId="1" applyNumberFormat="1" applyFont="1" applyFill="1" applyBorder="1" applyAlignment="1">
      <alignment horizontal="right" wrapText="1"/>
    </xf>
    <xf numFmtId="168" fontId="2" fillId="0" borderId="1" xfId="1" applyNumberFormat="1" applyFont="1" applyFill="1" applyBorder="1" applyAlignment="1">
      <alignment horizontal="right" wrapText="1"/>
    </xf>
    <xf numFmtId="169" fontId="7" fillId="0" borderId="1" xfId="2" applyNumberFormat="1" applyFont="1" applyFill="1" applyBorder="1" applyAlignment="1" applyProtection="1">
      <alignment horizontal="right" wrapText="1"/>
      <protection hidden="1"/>
    </xf>
    <xf numFmtId="170" fontId="7" fillId="0" borderId="1" xfId="0" applyNumberFormat="1" applyFont="1" applyFill="1" applyBorder="1" applyAlignment="1">
      <alignment wrapText="1"/>
    </xf>
    <xf numFmtId="166" fontId="18" fillId="0" borderId="1" xfId="0" applyNumberFormat="1" applyFont="1" applyFill="1" applyBorder="1" applyAlignment="1">
      <alignment horizontal="right" wrapText="1"/>
    </xf>
    <xf numFmtId="169" fontId="7" fillId="0" borderId="1" xfId="0" applyNumberFormat="1" applyFont="1" applyFill="1" applyBorder="1" applyAlignment="1">
      <alignment wrapText="1"/>
    </xf>
    <xf numFmtId="169" fontId="2" fillId="0" borderId="1" xfId="1" applyNumberFormat="1" applyFont="1" applyFill="1" applyBorder="1" applyAlignment="1">
      <alignment horizontal="right"/>
    </xf>
    <xf numFmtId="169" fontId="8" fillId="0" borderId="1" xfId="1" applyNumberFormat="1" applyFont="1" applyFill="1" applyBorder="1" applyAlignment="1">
      <alignment horizontal="right"/>
    </xf>
    <xf numFmtId="169" fontId="7" fillId="0" borderId="1" xfId="1" applyNumberFormat="1" applyFont="1" applyFill="1" applyBorder="1" applyAlignment="1">
      <alignment horizontal="right"/>
    </xf>
    <xf numFmtId="165" fontId="7" fillId="0" borderId="1" xfId="1" applyNumberFormat="1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vertical="center" wrapText="1"/>
    </xf>
    <xf numFmtId="165" fontId="15" fillId="0" borderId="0" xfId="1" applyNumberFormat="1" applyFont="1" applyFill="1" applyBorder="1"/>
    <xf numFmtId="0" fontId="22" fillId="0" borderId="1" xfId="0" applyFont="1" applyFill="1" applyBorder="1" applyAlignment="1">
      <alignment wrapText="1"/>
    </xf>
    <xf numFmtId="165" fontId="2" fillId="0" borderId="3" xfId="1" applyNumberFormat="1" applyFont="1" applyFill="1" applyBorder="1" applyAlignment="1">
      <alignment vertical="center" wrapText="1"/>
    </xf>
    <xf numFmtId="165" fontId="2" fillId="0" borderId="1" xfId="1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wrapText="1"/>
    </xf>
    <xf numFmtId="0" fontId="2" fillId="0" borderId="1" xfId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wrapText="1"/>
    </xf>
    <xf numFmtId="0" fontId="2" fillId="0" borderId="3" xfId="1" applyNumberFormat="1" applyFont="1" applyFill="1" applyBorder="1" applyAlignment="1">
      <alignment horizontal="left" vertical="center" wrapText="1"/>
    </xf>
    <xf numFmtId="0" fontId="2" fillId="0" borderId="4" xfId="1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30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33" fillId="0" borderId="0" xfId="0" applyFont="1" applyFill="1" applyAlignment="1">
      <alignment horizont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7"/>
  <sheetViews>
    <sheetView tabSelected="1" view="pageBreakPreview" zoomScale="90" zoomScaleNormal="100" zoomScaleSheetLayoutView="90" zoomScalePageLayoutView="90" workbookViewId="0">
      <selection activeCell="A39" sqref="A39:G39"/>
    </sheetView>
  </sheetViews>
  <sheetFormatPr defaultColWidth="9.140625" defaultRowHeight="15"/>
  <cols>
    <col min="1" max="1" width="64.5703125" style="4" customWidth="1"/>
    <col min="2" max="2" width="15" style="4" customWidth="1"/>
    <col min="3" max="3" width="15.5703125" style="4" customWidth="1"/>
    <col min="4" max="4" width="14" style="4" customWidth="1"/>
    <col min="5" max="5" width="13.85546875" style="4" customWidth="1"/>
    <col min="6" max="6" width="15.42578125" style="20" customWidth="1"/>
    <col min="7" max="7" width="54.42578125" style="10" customWidth="1"/>
    <col min="8" max="9" width="15.5703125" style="10" customWidth="1"/>
    <col min="10" max="10" width="12.42578125" style="4" bestFit="1" customWidth="1"/>
    <col min="11" max="11" width="13.28515625" style="4" bestFit="1" customWidth="1"/>
    <col min="12" max="12" width="14.7109375" style="4" bestFit="1" customWidth="1"/>
    <col min="13" max="16384" width="9.140625" style="4"/>
  </cols>
  <sheetData>
    <row r="1" spans="1:10" ht="15.75">
      <c r="A1" s="280" t="s">
        <v>180</v>
      </c>
      <c r="B1" s="279"/>
      <c r="C1" s="279"/>
      <c r="D1" s="279"/>
      <c r="E1" s="279"/>
      <c r="F1" s="279"/>
      <c r="G1" s="135"/>
    </row>
    <row r="2" spans="1:10" ht="13.5" customHeight="1">
      <c r="F2" s="135"/>
      <c r="G2" s="135" t="s">
        <v>5</v>
      </c>
    </row>
    <row r="3" spans="1:10" s="15" customFormat="1" ht="18" customHeight="1">
      <c r="A3" s="270" t="s">
        <v>112</v>
      </c>
      <c r="B3" s="270"/>
      <c r="C3" s="270"/>
      <c r="D3" s="270"/>
      <c r="E3" s="270"/>
      <c r="F3" s="270"/>
      <c r="G3" s="270"/>
      <c r="H3" s="16"/>
      <c r="I3" s="16"/>
    </row>
    <row r="4" spans="1:10" s="15" customFormat="1" ht="17.25" customHeight="1">
      <c r="A4" s="120"/>
      <c r="B4" s="123"/>
      <c r="C4" s="123"/>
      <c r="D4" s="123"/>
      <c r="E4" s="123"/>
      <c r="F4" s="134" t="s">
        <v>24</v>
      </c>
      <c r="G4" s="16"/>
      <c r="H4" s="16"/>
      <c r="I4" s="16"/>
    </row>
    <row r="5" spans="1:10" s="20" customFormat="1" ht="77.25" customHeight="1">
      <c r="A5" s="32" t="s">
        <v>27</v>
      </c>
      <c r="B5" s="125" t="s">
        <v>99</v>
      </c>
      <c r="C5" s="118" t="s">
        <v>100</v>
      </c>
      <c r="D5" s="125" t="s">
        <v>101</v>
      </c>
      <c r="E5" s="118" t="s">
        <v>102</v>
      </c>
      <c r="F5" s="118" t="s">
        <v>103</v>
      </c>
      <c r="G5" s="108"/>
      <c r="H5" s="108"/>
      <c r="I5" s="108"/>
    </row>
    <row r="6" spans="1:10" s="15" customFormat="1" ht="17.25" customHeight="1">
      <c r="A6" s="21" t="s">
        <v>26</v>
      </c>
      <c r="B6" s="172">
        <f>B10+B12</f>
        <v>6074536.5000000019</v>
      </c>
      <c r="C6" s="172">
        <f t="shared" ref="C6:D6" si="0">C10+C12</f>
        <v>1187857.7999999998</v>
      </c>
      <c r="D6" s="172">
        <f t="shared" si="0"/>
        <v>1153430.2</v>
      </c>
      <c r="E6" s="172">
        <f>D6/C6*100</f>
        <v>97.101706955159116</v>
      </c>
      <c r="F6" s="173">
        <f>D6/B6*100</f>
        <v>18.987954060363283</v>
      </c>
      <c r="G6" s="112"/>
      <c r="H6" s="112"/>
      <c r="I6" s="112"/>
      <c r="J6" s="126"/>
    </row>
    <row r="7" spans="1:10" s="15" customFormat="1" ht="15.75" customHeight="1">
      <c r="A7" s="33" t="s">
        <v>25</v>
      </c>
      <c r="B7" s="234">
        <v>2981601.8</v>
      </c>
      <c r="C7" s="234">
        <f>C83+C100+C111+C125+C136+C148+C156+C164+C178+C187+C196+C210+C220+C231+C240+C249+C261+C275</f>
        <v>608737.9</v>
      </c>
      <c r="D7" s="234">
        <v>580378.5</v>
      </c>
      <c r="E7" s="189">
        <f t="shared" ref="E7:E12" si="1">D7/C7*100</f>
        <v>95.341279062795323</v>
      </c>
      <c r="F7" s="258">
        <f t="shared" ref="F7:F10" si="2">D7/B7*100</f>
        <v>19.465325651466941</v>
      </c>
      <c r="G7" s="109"/>
      <c r="H7" s="109"/>
      <c r="I7" s="109"/>
    </row>
    <row r="8" spans="1:10" s="15" customFormat="1" ht="15.75" customHeight="1">
      <c r="A8" s="127" t="s">
        <v>1</v>
      </c>
      <c r="B8" s="234">
        <v>2927679.9</v>
      </c>
      <c r="C8" s="234">
        <f>C84+C101+C112+C126+C137+C165+C188+C197+C221+C232+C250+C262+C276</f>
        <v>559477.20000000019</v>
      </c>
      <c r="D8" s="234">
        <v>554458.1</v>
      </c>
      <c r="E8" s="189">
        <f t="shared" si="1"/>
        <v>99.102894630916111</v>
      </c>
      <c r="F8" s="258">
        <f t="shared" si="2"/>
        <v>18.938480945270005</v>
      </c>
      <c r="G8" s="109"/>
      <c r="H8" s="109"/>
      <c r="I8" s="109"/>
    </row>
    <row r="9" spans="1:10" s="15" customFormat="1" ht="15.75" customHeight="1">
      <c r="A9" s="127" t="s">
        <v>36</v>
      </c>
      <c r="B9" s="234">
        <v>165254.79999999999</v>
      </c>
      <c r="C9" s="234">
        <f>C85+C113+C138+C222+C251</f>
        <v>19642.600000000002</v>
      </c>
      <c r="D9" s="234">
        <v>18593.599999999999</v>
      </c>
      <c r="E9" s="189">
        <f t="shared" si="1"/>
        <v>94.659566452506269</v>
      </c>
      <c r="F9" s="258">
        <f t="shared" si="2"/>
        <v>11.251473482162092</v>
      </c>
      <c r="G9" s="112"/>
      <c r="H9" s="112"/>
      <c r="I9" s="112"/>
      <c r="J9" s="126"/>
    </row>
    <row r="10" spans="1:10" s="15" customFormat="1" ht="30">
      <c r="A10" s="76" t="s">
        <v>104</v>
      </c>
      <c r="B10" s="115">
        <f>B36</f>
        <v>5955899.0000000019</v>
      </c>
      <c r="C10" s="115">
        <f t="shared" ref="C10:D10" si="3">C36</f>
        <v>1167982.0999999999</v>
      </c>
      <c r="D10" s="115">
        <f t="shared" si="3"/>
        <v>1134628.0999999999</v>
      </c>
      <c r="E10" s="115">
        <f t="shared" si="1"/>
        <v>97.14430555057308</v>
      </c>
      <c r="F10" s="128">
        <f t="shared" si="2"/>
        <v>19.050492629240345</v>
      </c>
      <c r="G10" s="109"/>
      <c r="H10" s="109"/>
      <c r="I10" s="109"/>
    </row>
    <row r="11" spans="1:10" s="15" customFormat="1" ht="17.25" customHeight="1">
      <c r="A11" s="76" t="s">
        <v>105</v>
      </c>
      <c r="B11" s="115">
        <f>B10/B6*100</f>
        <v>98.046970332633606</v>
      </c>
      <c r="C11" s="115">
        <f t="shared" ref="C11" si="4">C10/C6*100</f>
        <v>98.326760997823143</v>
      </c>
      <c r="D11" s="115">
        <v>98.3</v>
      </c>
      <c r="E11" s="115">
        <v>0</v>
      </c>
      <c r="F11" s="128">
        <v>0</v>
      </c>
      <c r="G11" s="109"/>
      <c r="H11" s="109"/>
      <c r="I11" s="109"/>
    </row>
    <row r="12" spans="1:10" s="15" customFormat="1" ht="17.25" customHeight="1">
      <c r="A12" s="76" t="s">
        <v>106</v>
      </c>
      <c r="B12" s="115">
        <f>B274</f>
        <v>118637.5</v>
      </c>
      <c r="C12" s="115">
        <f t="shared" ref="C12:D12" si="5">C274</f>
        <v>19875.699999999997</v>
      </c>
      <c r="D12" s="115">
        <f t="shared" si="5"/>
        <v>18802.099999999999</v>
      </c>
      <c r="E12" s="115">
        <f t="shared" si="1"/>
        <v>94.598429237712395</v>
      </c>
      <c r="F12" s="128">
        <f>D12/B12*100</f>
        <v>15.848361605731744</v>
      </c>
      <c r="G12" s="109"/>
      <c r="H12" s="109"/>
      <c r="I12" s="109"/>
    </row>
    <row r="13" spans="1:10" s="129" customFormat="1" ht="18" customHeight="1">
      <c r="A13" s="18" t="s">
        <v>105</v>
      </c>
      <c r="B13" s="229">
        <f>B12/B6*100</f>
        <v>1.9530296673663901</v>
      </c>
      <c r="C13" s="229">
        <f t="shared" ref="C13:D13" si="6">C12/C6*100</f>
        <v>1.6732390021768602</v>
      </c>
      <c r="D13" s="229">
        <f t="shared" si="6"/>
        <v>1.6301029745883193</v>
      </c>
      <c r="E13" s="115">
        <v>0</v>
      </c>
      <c r="F13" s="128">
        <v>0</v>
      </c>
      <c r="G13" s="130"/>
      <c r="H13" s="130"/>
      <c r="I13" s="130"/>
    </row>
    <row r="14" spans="1:10" s="129" customFormat="1" ht="15.75">
      <c r="A14" s="94"/>
      <c r="B14" s="224"/>
      <c r="C14" s="224"/>
      <c r="D14" s="224"/>
      <c r="E14" s="94"/>
      <c r="F14" s="122"/>
      <c r="G14" s="122" t="s">
        <v>6</v>
      </c>
      <c r="H14" s="130"/>
      <c r="I14" s="130"/>
    </row>
    <row r="15" spans="1:10" ht="15.75">
      <c r="A15" s="271" t="s">
        <v>107</v>
      </c>
      <c r="B15" s="271"/>
      <c r="C15" s="271"/>
      <c r="D15" s="271"/>
      <c r="E15" s="271"/>
      <c r="F15" s="271"/>
    </row>
    <row r="16" spans="1:10" ht="15.75" customHeight="1">
      <c r="A16" s="153"/>
      <c r="B16" s="153"/>
      <c r="C16" s="153"/>
      <c r="D16" s="153"/>
      <c r="E16" s="153"/>
      <c r="F16" s="138" t="s">
        <v>24</v>
      </c>
    </row>
    <row r="17" spans="1:9" ht="75">
      <c r="A17" s="139" t="s">
        <v>27</v>
      </c>
      <c r="B17" s="125" t="s">
        <v>99</v>
      </c>
      <c r="C17" s="139" t="s">
        <v>100</v>
      </c>
      <c r="D17" s="125" t="s">
        <v>101</v>
      </c>
      <c r="E17" s="139" t="s">
        <v>102</v>
      </c>
      <c r="F17" s="139" t="s">
        <v>103</v>
      </c>
    </row>
    <row r="18" spans="1:9" ht="18.75" customHeight="1">
      <c r="A18" s="3" t="s">
        <v>78</v>
      </c>
      <c r="B18" s="55">
        <f>B82</f>
        <v>2535572.7000000007</v>
      </c>
      <c r="C18" s="55">
        <f t="shared" ref="C18:D18" si="7">C82</f>
        <v>472712.9</v>
      </c>
      <c r="D18" s="55">
        <f t="shared" si="7"/>
        <v>459734</v>
      </c>
      <c r="E18" s="55">
        <f>D18/C18*100</f>
        <v>97.254379984129898</v>
      </c>
      <c r="F18" s="55">
        <f>D18/B18*100</f>
        <v>18.131367323839694</v>
      </c>
      <c r="G18" s="78"/>
      <c r="H18" s="78"/>
    </row>
    <row r="19" spans="1:9" s="79" customFormat="1" ht="29.25" customHeight="1">
      <c r="A19" s="3" t="s">
        <v>29</v>
      </c>
      <c r="B19" s="179">
        <f>B99</f>
        <v>302488.2</v>
      </c>
      <c r="C19" s="179">
        <f t="shared" ref="C19:D19" si="8">C99</f>
        <v>57057.7</v>
      </c>
      <c r="D19" s="179">
        <f t="shared" si="8"/>
        <v>56946.9</v>
      </c>
      <c r="E19" s="55">
        <f t="shared" ref="E19:E36" si="9">D19/C19*100</f>
        <v>99.805810609260462</v>
      </c>
      <c r="F19" s="55">
        <f t="shared" ref="F19:F36" si="10">D19/B19*100</f>
        <v>18.826155863270039</v>
      </c>
      <c r="G19" s="78"/>
      <c r="H19" s="78"/>
      <c r="I19" s="10"/>
    </row>
    <row r="20" spans="1:9" s="79" customFormat="1" ht="16.5" customHeight="1">
      <c r="A20" s="80" t="s">
        <v>14</v>
      </c>
      <c r="B20" s="179">
        <f>B109</f>
        <v>401074</v>
      </c>
      <c r="C20" s="179">
        <f t="shared" ref="C20:D20" si="11">C109</f>
        <v>67384.5</v>
      </c>
      <c r="D20" s="179">
        <f t="shared" si="11"/>
        <v>66836.7</v>
      </c>
      <c r="E20" s="55">
        <f t="shared" si="9"/>
        <v>99.187053402488701</v>
      </c>
      <c r="F20" s="55">
        <f t="shared" si="10"/>
        <v>16.664431002757595</v>
      </c>
      <c r="G20" s="78"/>
      <c r="H20" s="78"/>
      <c r="I20" s="10"/>
    </row>
    <row r="21" spans="1:9" s="79" customFormat="1" ht="31.5" customHeight="1">
      <c r="A21" s="3" t="s">
        <v>15</v>
      </c>
      <c r="B21" s="141">
        <f>B124</f>
        <v>57784.2</v>
      </c>
      <c r="C21" s="141">
        <f t="shared" ref="C21:D21" si="12">C124</f>
        <v>15351.9</v>
      </c>
      <c r="D21" s="141">
        <f t="shared" si="12"/>
        <v>14679.699999999999</v>
      </c>
      <c r="E21" s="55">
        <f t="shared" si="9"/>
        <v>95.621388883460682</v>
      </c>
      <c r="F21" s="55">
        <f t="shared" si="10"/>
        <v>25.404349285790921</v>
      </c>
      <c r="G21" s="78"/>
      <c r="H21" s="78"/>
      <c r="I21" s="10"/>
    </row>
    <row r="22" spans="1:9" ht="30.75" customHeight="1">
      <c r="A22" s="3" t="s">
        <v>77</v>
      </c>
      <c r="B22" s="55">
        <f>B135</f>
        <v>589973.5</v>
      </c>
      <c r="C22" s="55">
        <f t="shared" ref="C22:D22" si="13">C135</f>
        <v>218812.79999999999</v>
      </c>
      <c r="D22" s="55">
        <f t="shared" si="13"/>
        <v>218811</v>
      </c>
      <c r="E22" s="55">
        <f t="shared" si="9"/>
        <v>99.999177379019883</v>
      </c>
      <c r="F22" s="55">
        <f t="shared" si="10"/>
        <v>37.088275998837233</v>
      </c>
      <c r="G22" s="78"/>
      <c r="H22" s="78"/>
    </row>
    <row r="23" spans="1:9" ht="45" customHeight="1">
      <c r="A23" s="1" t="s">
        <v>30</v>
      </c>
      <c r="B23" s="55">
        <f>B147</f>
        <v>39881.800000000003</v>
      </c>
      <c r="C23" s="55">
        <f t="shared" ref="C23:D23" si="14">C147</f>
        <v>7732.8</v>
      </c>
      <c r="D23" s="55">
        <f t="shared" si="14"/>
        <v>7489.8</v>
      </c>
      <c r="E23" s="55">
        <f t="shared" si="9"/>
        <v>96.857541899441344</v>
      </c>
      <c r="F23" s="55">
        <f t="shared" si="10"/>
        <v>18.779994884884836</v>
      </c>
    </row>
    <row r="24" spans="1:9" ht="30.75" customHeight="1">
      <c r="A24" s="3" t="s">
        <v>8</v>
      </c>
      <c r="B24" s="55">
        <f>B155</f>
        <v>3111.1</v>
      </c>
      <c r="C24" s="229">
        <f t="shared" ref="C24:E24" si="15">C155</f>
        <v>0</v>
      </c>
      <c r="D24" s="229">
        <f t="shared" si="15"/>
        <v>0</v>
      </c>
      <c r="E24" s="229">
        <f t="shared" si="15"/>
        <v>0</v>
      </c>
      <c r="F24" s="229">
        <f t="shared" si="10"/>
        <v>0</v>
      </c>
    </row>
    <row r="25" spans="1:9" ht="29.25" customHeight="1">
      <c r="A25" s="1" t="s">
        <v>9</v>
      </c>
      <c r="B25" s="55">
        <f>B163</f>
        <v>470593.69999999995</v>
      </c>
      <c r="C25" s="55">
        <f t="shared" ref="C25:D25" si="16">C163</f>
        <v>13430.199999999999</v>
      </c>
      <c r="D25" s="55">
        <f t="shared" si="16"/>
        <v>10073.6</v>
      </c>
      <c r="E25" s="55">
        <f t="shared" si="9"/>
        <v>75.007073610221752</v>
      </c>
      <c r="F25" s="55">
        <f t="shared" si="10"/>
        <v>2.1406151421066624</v>
      </c>
    </row>
    <row r="26" spans="1:9" ht="45">
      <c r="A26" s="1" t="s">
        <v>22</v>
      </c>
      <c r="B26" s="55">
        <f>B177</f>
        <v>416.5</v>
      </c>
      <c r="C26" s="55">
        <f t="shared" ref="C26:D26" si="17">C177</f>
        <v>20</v>
      </c>
      <c r="D26" s="55">
        <f t="shared" si="17"/>
        <v>20</v>
      </c>
      <c r="E26" s="55">
        <f t="shared" si="9"/>
        <v>100</v>
      </c>
      <c r="F26" s="55">
        <f t="shared" si="10"/>
        <v>4.8019207683073235</v>
      </c>
    </row>
    <row r="27" spans="1:9" ht="30" customHeight="1">
      <c r="A27" s="3" t="s">
        <v>31</v>
      </c>
      <c r="B27" s="55">
        <f>B186</f>
        <v>5661.9</v>
      </c>
      <c r="C27" s="55">
        <f t="shared" ref="C27:D27" si="18">C186</f>
        <v>901.4</v>
      </c>
      <c r="D27" s="55">
        <f t="shared" si="18"/>
        <v>805.4</v>
      </c>
      <c r="E27" s="55">
        <f t="shared" si="9"/>
        <v>89.349900155313961</v>
      </c>
      <c r="F27" s="55">
        <f t="shared" si="10"/>
        <v>14.224906833395151</v>
      </c>
    </row>
    <row r="28" spans="1:9" ht="45.75" customHeight="1">
      <c r="A28" s="3" t="s">
        <v>19</v>
      </c>
      <c r="B28" s="55">
        <f>B195</f>
        <v>69697.8</v>
      </c>
      <c r="C28" s="55">
        <f t="shared" ref="C28:D28" si="19">C195</f>
        <v>16521</v>
      </c>
      <c r="D28" s="55">
        <f t="shared" si="19"/>
        <v>15862.8</v>
      </c>
      <c r="E28" s="55">
        <f t="shared" si="9"/>
        <v>96.015979662248043</v>
      </c>
      <c r="F28" s="55">
        <f t="shared" si="10"/>
        <v>22.759398431514335</v>
      </c>
    </row>
    <row r="29" spans="1:9" ht="75">
      <c r="A29" s="139" t="s">
        <v>27</v>
      </c>
      <c r="B29" s="125" t="s">
        <v>99</v>
      </c>
      <c r="C29" s="139" t="s">
        <v>100</v>
      </c>
      <c r="D29" s="125" t="s">
        <v>101</v>
      </c>
      <c r="E29" s="139" t="s">
        <v>102</v>
      </c>
      <c r="F29" s="139" t="s">
        <v>103</v>
      </c>
    </row>
    <row r="30" spans="1:9" ht="16.5" customHeight="1">
      <c r="A30" s="3" t="s">
        <v>32</v>
      </c>
      <c r="B30" s="55">
        <f>B209</f>
        <v>29720.600000000002</v>
      </c>
      <c r="C30" s="55">
        <f t="shared" ref="C30:D30" si="20">C209</f>
        <v>4957.0999999999995</v>
      </c>
      <c r="D30" s="55">
        <f t="shared" si="20"/>
        <v>4957.0999999999995</v>
      </c>
      <c r="E30" s="55">
        <f t="shared" si="9"/>
        <v>100</v>
      </c>
      <c r="F30" s="55">
        <f t="shared" si="10"/>
        <v>16.679003788617994</v>
      </c>
    </row>
    <row r="31" spans="1:9" ht="30" customHeight="1">
      <c r="A31" s="3" t="s">
        <v>20</v>
      </c>
      <c r="B31" s="55">
        <f>B219</f>
        <v>41485.300000000003</v>
      </c>
      <c r="C31" s="55">
        <f t="shared" ref="C31:D31" si="21">C219</f>
        <v>1495</v>
      </c>
      <c r="D31" s="55">
        <f t="shared" si="21"/>
        <v>1484.8</v>
      </c>
      <c r="E31" s="55">
        <f t="shared" si="9"/>
        <v>99.317725752508352</v>
      </c>
      <c r="F31" s="55">
        <f t="shared" si="10"/>
        <v>3.5790991025736822</v>
      </c>
    </row>
    <row r="32" spans="1:9" s="29" customFormat="1" ht="29.25" customHeight="1">
      <c r="A32" s="3" t="s">
        <v>33</v>
      </c>
      <c r="B32" s="55">
        <f>B230</f>
        <v>109274.7</v>
      </c>
      <c r="C32" s="55">
        <f t="shared" ref="C32:D32" si="22">C230</f>
        <v>14388.2</v>
      </c>
      <c r="D32" s="55">
        <f t="shared" si="22"/>
        <v>14086</v>
      </c>
      <c r="E32" s="55">
        <f t="shared" si="9"/>
        <v>97.899667783322442</v>
      </c>
      <c r="F32" s="55">
        <f t="shared" si="10"/>
        <v>12.890449481902033</v>
      </c>
      <c r="G32" s="57"/>
      <c r="H32" s="57"/>
      <c r="I32" s="57"/>
    </row>
    <row r="33" spans="1:9" ht="29.25" customHeight="1">
      <c r="A33" s="3" t="s">
        <v>21</v>
      </c>
      <c r="B33" s="55">
        <f>B239</f>
        <v>42480.5</v>
      </c>
      <c r="C33" s="55">
        <f t="shared" ref="C33:D33" si="23">C239</f>
        <v>10405.200000000001</v>
      </c>
      <c r="D33" s="55">
        <f t="shared" si="23"/>
        <v>10405.200000000001</v>
      </c>
      <c r="E33" s="55">
        <f t="shared" si="9"/>
        <v>100</v>
      </c>
      <c r="F33" s="55">
        <f t="shared" si="10"/>
        <v>24.494061981379694</v>
      </c>
    </row>
    <row r="34" spans="1:9" ht="30">
      <c r="A34" s="3" t="s">
        <v>75</v>
      </c>
      <c r="B34" s="55">
        <f>B248</f>
        <v>613142.10000000009</v>
      </c>
      <c r="C34" s="55">
        <f t="shared" ref="C34:D34" si="24">C248</f>
        <v>142960.20000000001</v>
      </c>
      <c r="D34" s="55">
        <f t="shared" si="24"/>
        <v>132810.70000000001</v>
      </c>
      <c r="E34" s="55">
        <f t="shared" si="9"/>
        <v>92.90047159978792</v>
      </c>
      <c r="F34" s="55">
        <f t="shared" si="10"/>
        <v>21.660672134567175</v>
      </c>
    </row>
    <row r="35" spans="1:9" s="29" customFormat="1" ht="31.5" customHeight="1">
      <c r="A35" s="1" t="s">
        <v>34</v>
      </c>
      <c r="B35" s="55">
        <f>B260</f>
        <v>643540.4</v>
      </c>
      <c r="C35" s="55">
        <f t="shared" ref="C35:D35" si="25">C260</f>
        <v>123851.2</v>
      </c>
      <c r="D35" s="55">
        <f t="shared" si="25"/>
        <v>119624.4</v>
      </c>
      <c r="E35" s="55">
        <f t="shared" si="9"/>
        <v>96.587194956528478</v>
      </c>
      <c r="F35" s="55">
        <f t="shared" si="10"/>
        <v>18.588483333758067</v>
      </c>
      <c r="G35" s="57"/>
      <c r="H35" s="57"/>
      <c r="I35" s="57"/>
    </row>
    <row r="36" spans="1:9" s="81" customFormat="1" ht="18.75" customHeight="1">
      <c r="A36" s="39" t="s">
        <v>4</v>
      </c>
      <c r="B36" s="172">
        <f>SUM(B18:B35)</f>
        <v>5955899.0000000019</v>
      </c>
      <c r="C36" s="172">
        <f>SUM(C18:C35)</f>
        <v>1167982.0999999999</v>
      </c>
      <c r="D36" s="180">
        <f>SUM(D18:D35)</f>
        <v>1134628.0999999999</v>
      </c>
      <c r="E36" s="181">
        <f t="shared" si="9"/>
        <v>97.14430555057308</v>
      </c>
      <c r="F36" s="181">
        <f t="shared" si="10"/>
        <v>19.050492629240345</v>
      </c>
      <c r="G36" s="56"/>
      <c r="H36" s="56"/>
      <c r="I36" s="56"/>
    </row>
    <row r="37" spans="1:9" s="15" customFormat="1" ht="13.5" customHeight="1">
      <c r="A37" s="82"/>
      <c r="B37" s="260"/>
      <c r="C37" s="260"/>
      <c r="D37" s="83"/>
      <c r="E37" s="83"/>
      <c r="F37" s="83"/>
      <c r="G37" s="12"/>
      <c r="H37" s="16"/>
      <c r="I37" s="16"/>
    </row>
    <row r="38" spans="1:9" s="15" customFormat="1" ht="18.75" customHeight="1">
      <c r="A38" s="223"/>
      <c r="B38" s="223"/>
      <c r="C38" s="223"/>
      <c r="D38" s="223"/>
      <c r="E38" s="223"/>
      <c r="F38" s="13"/>
      <c r="G38" s="117" t="s">
        <v>7</v>
      </c>
      <c r="H38" s="16"/>
      <c r="I38" s="16"/>
    </row>
    <row r="39" spans="1:9" s="15" customFormat="1" ht="48" customHeight="1">
      <c r="A39" s="267" t="s">
        <v>108</v>
      </c>
      <c r="B39" s="267"/>
      <c r="C39" s="267"/>
      <c r="D39" s="267"/>
      <c r="E39" s="267"/>
      <c r="F39" s="267"/>
      <c r="G39" s="267"/>
      <c r="H39" s="16"/>
      <c r="I39" s="16"/>
    </row>
    <row r="40" spans="1:9" s="15" customFormat="1" ht="14.25" customHeight="1">
      <c r="A40" s="221"/>
      <c r="B40" s="221"/>
      <c r="C40" s="221"/>
      <c r="D40" s="221"/>
      <c r="E40" s="221"/>
      <c r="F40" s="13"/>
      <c r="G40" s="154" t="s">
        <v>24</v>
      </c>
      <c r="H40" s="16"/>
      <c r="I40" s="16"/>
    </row>
    <row r="41" spans="1:9" s="34" customFormat="1" ht="75">
      <c r="A41" s="139" t="s">
        <v>28</v>
      </c>
      <c r="B41" s="125" t="s">
        <v>99</v>
      </c>
      <c r="C41" s="139" t="s">
        <v>100</v>
      </c>
      <c r="D41" s="125" t="s">
        <v>101</v>
      </c>
      <c r="E41" s="139" t="s">
        <v>102</v>
      </c>
      <c r="F41" s="139" t="s">
        <v>103</v>
      </c>
      <c r="G41" s="146" t="s">
        <v>109</v>
      </c>
      <c r="H41" s="67"/>
      <c r="I41" s="67"/>
    </row>
    <row r="42" spans="1:9" s="31" customFormat="1" ht="59.25" customHeight="1">
      <c r="A42" s="51" t="s">
        <v>83</v>
      </c>
      <c r="B42" s="119">
        <f>B43+B51</f>
        <v>554646.1</v>
      </c>
      <c r="C42" s="119">
        <f t="shared" ref="C42:D42" si="26">C43+C51</f>
        <v>226330.89999999997</v>
      </c>
      <c r="D42" s="119">
        <f t="shared" si="26"/>
        <v>225354.6</v>
      </c>
      <c r="E42" s="136">
        <f t="shared" ref="E42" si="27">D42/C42*100</f>
        <v>99.568640428682102</v>
      </c>
      <c r="F42" s="137">
        <f t="shared" ref="F42" si="28">D42/B42*100</f>
        <v>40.630340680300471</v>
      </c>
      <c r="G42" s="143"/>
      <c r="H42" s="110"/>
      <c r="I42" s="110"/>
    </row>
    <row r="43" spans="1:9" s="24" customFormat="1" ht="18" customHeight="1">
      <c r="A43" s="114" t="s">
        <v>172</v>
      </c>
      <c r="B43" s="124">
        <f>B44</f>
        <v>69878.599999999991</v>
      </c>
      <c r="C43" s="124">
        <f t="shared" ref="C43:D43" si="29">C44</f>
        <v>17038.5</v>
      </c>
      <c r="D43" s="124">
        <f t="shared" si="29"/>
        <v>16063.8</v>
      </c>
      <c r="E43" s="124">
        <f t="shared" ref="E43:E46" si="30">D43/C43*100</f>
        <v>94.279426005810365</v>
      </c>
      <c r="F43" s="116">
        <f t="shared" ref="F43:F46" si="31">D43/B43*100</f>
        <v>22.988153740916392</v>
      </c>
      <c r="G43" s="144"/>
      <c r="H43" s="23"/>
      <c r="I43" s="23"/>
    </row>
    <row r="44" spans="1:9" s="24" customFormat="1" ht="18" customHeight="1">
      <c r="A44" s="113" t="s">
        <v>95</v>
      </c>
      <c r="B44" s="136">
        <f>B45+B46</f>
        <v>69878.599999999991</v>
      </c>
      <c r="C44" s="136">
        <f t="shared" ref="C44:D44" si="32">C45+C46</f>
        <v>17038.5</v>
      </c>
      <c r="D44" s="136">
        <f t="shared" si="32"/>
        <v>16063.8</v>
      </c>
      <c r="E44" s="136">
        <f t="shared" si="30"/>
        <v>94.279426005810365</v>
      </c>
      <c r="F44" s="137">
        <f t="shared" si="31"/>
        <v>22.988153740916392</v>
      </c>
      <c r="G44" s="144"/>
      <c r="H44" s="23"/>
      <c r="I44" s="23"/>
    </row>
    <row r="45" spans="1:9" s="24" customFormat="1" ht="18" customHeight="1">
      <c r="A45" s="132" t="s">
        <v>1</v>
      </c>
      <c r="B45" s="131">
        <v>1834.9</v>
      </c>
      <c r="C45" s="131">
        <v>361.5</v>
      </c>
      <c r="D45" s="131">
        <v>338.4</v>
      </c>
      <c r="E45" s="131">
        <f t="shared" si="30"/>
        <v>93.609958506224061</v>
      </c>
      <c r="F45" s="121">
        <f t="shared" si="31"/>
        <v>18.442421930350424</v>
      </c>
      <c r="G45" s="144"/>
      <c r="H45" s="23"/>
      <c r="I45" s="23"/>
    </row>
    <row r="46" spans="1:9" s="24" customFormat="1" ht="18" customHeight="1">
      <c r="A46" s="132" t="s">
        <v>2</v>
      </c>
      <c r="B46" s="131">
        <f>65933.2+937.4+1173.1</f>
        <v>68043.7</v>
      </c>
      <c r="C46" s="131">
        <f>16254.6+182.3+240.1</f>
        <v>16677</v>
      </c>
      <c r="D46" s="131">
        <f>15330.9+178.2+216.3</f>
        <v>15725.4</v>
      </c>
      <c r="E46" s="131">
        <f t="shared" si="30"/>
        <v>94.293937758589678</v>
      </c>
      <c r="F46" s="121">
        <f t="shared" si="31"/>
        <v>23.110736188655231</v>
      </c>
      <c r="G46" s="144"/>
      <c r="H46" s="23"/>
      <c r="I46" s="23"/>
    </row>
    <row r="47" spans="1:9" s="20" customFormat="1" ht="51.75" customHeight="1">
      <c r="A47" s="73" t="s">
        <v>113</v>
      </c>
      <c r="B47" s="131">
        <f>1173.1+1834.9</f>
        <v>3008</v>
      </c>
      <c r="C47" s="131">
        <f>240.1+361.5</f>
        <v>601.6</v>
      </c>
      <c r="D47" s="131">
        <f>216.3+338.4</f>
        <v>554.70000000000005</v>
      </c>
      <c r="E47" s="131">
        <f>D47/C47*100</f>
        <v>92.204122340425528</v>
      </c>
      <c r="F47" s="121">
        <f>D47/B47*100</f>
        <v>18.440824468085108</v>
      </c>
      <c r="G47" s="264" t="s">
        <v>115</v>
      </c>
      <c r="H47" s="19"/>
      <c r="I47" s="19"/>
    </row>
    <row r="48" spans="1:9" s="20" customFormat="1" ht="90.75" customHeight="1">
      <c r="A48" s="84" t="s">
        <v>94</v>
      </c>
      <c r="B48" s="131">
        <v>65933.2</v>
      </c>
      <c r="C48" s="131">
        <v>16254.6</v>
      </c>
      <c r="D48" s="131">
        <v>15330.9</v>
      </c>
      <c r="E48" s="131">
        <f t="shared" ref="E48:E50" si="33">D48/C48*100</f>
        <v>94.31730094865452</v>
      </c>
      <c r="F48" s="121">
        <f t="shared" ref="F48:F50" si="34">D48/B48*100</f>
        <v>23.252170378504307</v>
      </c>
      <c r="G48" s="264"/>
      <c r="H48" s="19"/>
      <c r="I48" s="19"/>
    </row>
    <row r="49" spans="1:9" s="20" customFormat="1" ht="75">
      <c r="A49" s="139" t="s">
        <v>28</v>
      </c>
      <c r="B49" s="125" t="s">
        <v>99</v>
      </c>
      <c r="C49" s="139" t="s">
        <v>100</v>
      </c>
      <c r="D49" s="125" t="s">
        <v>101</v>
      </c>
      <c r="E49" s="139" t="s">
        <v>102</v>
      </c>
      <c r="F49" s="139" t="s">
        <v>103</v>
      </c>
      <c r="G49" s="146" t="s">
        <v>109</v>
      </c>
      <c r="H49" s="19"/>
      <c r="I49" s="19"/>
    </row>
    <row r="50" spans="1:9" s="20" customFormat="1" ht="59.25" customHeight="1">
      <c r="A50" s="73" t="s">
        <v>93</v>
      </c>
      <c r="B50" s="171">
        <v>937.4</v>
      </c>
      <c r="C50" s="171">
        <v>182.3</v>
      </c>
      <c r="D50" s="171">
        <v>178.2</v>
      </c>
      <c r="E50" s="171">
        <f t="shared" si="33"/>
        <v>97.750959956116276</v>
      </c>
      <c r="F50" s="171">
        <f t="shared" si="34"/>
        <v>19.010027736291871</v>
      </c>
      <c r="G50" s="193"/>
      <c r="H50" s="19"/>
      <c r="I50" s="19"/>
    </row>
    <row r="51" spans="1:9" s="24" customFormat="1" ht="18.75" customHeight="1">
      <c r="A51" s="261" t="s">
        <v>173</v>
      </c>
      <c r="B51" s="231">
        <f>B52+B56</f>
        <v>484767.49999999994</v>
      </c>
      <c r="C51" s="231">
        <f t="shared" ref="C51:D51" si="35">C52+C56</f>
        <v>209292.39999999997</v>
      </c>
      <c r="D51" s="231">
        <f t="shared" si="35"/>
        <v>209290.80000000002</v>
      </c>
      <c r="E51" s="231">
        <f>D51/C51*100</f>
        <v>99.999235519302204</v>
      </c>
      <c r="F51" s="231">
        <f>D51/B51*100</f>
        <v>43.173438813451817</v>
      </c>
      <c r="G51" s="144"/>
      <c r="H51" s="23"/>
      <c r="I51" s="23"/>
    </row>
    <row r="52" spans="1:9" s="20" customFormat="1" ht="45">
      <c r="A52" s="73" t="s">
        <v>114</v>
      </c>
      <c r="B52" s="170">
        <f>B53+B54+B55</f>
        <v>463061.89999999997</v>
      </c>
      <c r="C52" s="170">
        <f t="shared" ref="C52:D52" si="36">C53+C54+C55</f>
        <v>209292.39999999997</v>
      </c>
      <c r="D52" s="170">
        <f t="shared" si="36"/>
        <v>209290.80000000002</v>
      </c>
      <c r="E52" s="170">
        <f>D52/C52*100</f>
        <v>99.999235519302204</v>
      </c>
      <c r="F52" s="170">
        <f>D52/B52*100</f>
        <v>45.197153987404285</v>
      </c>
      <c r="G52" s="145"/>
      <c r="H52" s="19"/>
      <c r="I52" s="19"/>
    </row>
    <row r="53" spans="1:9" s="20" customFormat="1">
      <c r="A53" s="73" t="s">
        <v>0</v>
      </c>
      <c r="B53" s="171">
        <f>1523.5+21629.6</f>
        <v>23153.1</v>
      </c>
      <c r="C53" s="171">
        <f>50.5+10414.8</f>
        <v>10465.299999999999</v>
      </c>
      <c r="D53" s="171">
        <f>50+10414.6</f>
        <v>10464.6</v>
      </c>
      <c r="E53" s="171">
        <f t="shared" ref="E53:E54" si="37">D53/C53*100</f>
        <v>99.993311228536214</v>
      </c>
      <c r="F53" s="171">
        <f t="shared" ref="F53:F59" si="38">D53/B53*100</f>
        <v>45.197403371470777</v>
      </c>
      <c r="G53" s="145"/>
      <c r="H53" s="19"/>
      <c r="I53" s="19"/>
    </row>
    <row r="54" spans="1:9" s="20" customFormat="1">
      <c r="A54" s="132" t="s">
        <v>1</v>
      </c>
      <c r="B54" s="171">
        <f>28946.3+345851.8</f>
        <v>374798.1</v>
      </c>
      <c r="C54" s="171">
        <f>950.3+197876.8</f>
        <v>198827.09999999998</v>
      </c>
      <c r="D54" s="171">
        <f>950+197876.2</f>
        <v>198826.2</v>
      </c>
      <c r="E54" s="171">
        <f t="shared" si="37"/>
        <v>99.999547345407152</v>
      </c>
      <c r="F54" s="171">
        <f t="shared" si="38"/>
        <v>53.0488815178092</v>
      </c>
      <c r="G54" s="145"/>
      <c r="H54" s="19"/>
      <c r="I54" s="19"/>
    </row>
    <row r="55" spans="1:9" s="20" customFormat="1" ht="21" customHeight="1">
      <c r="A55" s="73" t="s">
        <v>110</v>
      </c>
      <c r="B55" s="171">
        <v>65110.7</v>
      </c>
      <c r="C55" s="229">
        <v>0</v>
      </c>
      <c r="D55" s="229">
        <v>0</v>
      </c>
      <c r="E55" s="229">
        <v>0</v>
      </c>
      <c r="F55" s="229">
        <f t="shared" si="38"/>
        <v>0</v>
      </c>
      <c r="G55" s="145"/>
      <c r="H55" s="19"/>
      <c r="I55" s="19"/>
    </row>
    <row r="56" spans="1:9" s="34" customFormat="1" ht="48" customHeight="1">
      <c r="A56" s="73" t="s">
        <v>111</v>
      </c>
      <c r="B56" s="170">
        <f>B57+B58+B59</f>
        <v>21705.600000000002</v>
      </c>
      <c r="C56" s="232">
        <f t="shared" ref="C56:D56" si="39">C57+C58+C59</f>
        <v>0</v>
      </c>
      <c r="D56" s="232">
        <f t="shared" si="39"/>
        <v>0</v>
      </c>
      <c r="E56" s="232">
        <v>0</v>
      </c>
      <c r="F56" s="232">
        <f t="shared" si="38"/>
        <v>0</v>
      </c>
      <c r="G56" s="145"/>
      <c r="H56" s="19"/>
      <c r="I56" s="19"/>
    </row>
    <row r="57" spans="1:9" s="34" customFormat="1" ht="16.5" customHeight="1">
      <c r="A57" s="73" t="s">
        <v>0</v>
      </c>
      <c r="B57" s="171">
        <f>2258.9+2999.8</f>
        <v>5258.7000000000007</v>
      </c>
      <c r="C57" s="229">
        <v>0</v>
      </c>
      <c r="D57" s="226">
        <v>0</v>
      </c>
      <c r="E57" s="229">
        <v>0</v>
      </c>
      <c r="F57" s="229">
        <f t="shared" si="38"/>
        <v>0</v>
      </c>
      <c r="G57" s="145"/>
      <c r="H57" s="19"/>
      <c r="I57" s="19"/>
    </row>
    <row r="58" spans="1:9" s="34" customFormat="1" ht="16.5" customHeight="1">
      <c r="A58" s="132" t="s">
        <v>1</v>
      </c>
      <c r="B58" s="171">
        <v>10032.6</v>
      </c>
      <c r="C58" s="229">
        <v>0</v>
      </c>
      <c r="D58" s="226">
        <v>0</v>
      </c>
      <c r="E58" s="229">
        <v>0</v>
      </c>
      <c r="F58" s="229">
        <f t="shared" si="38"/>
        <v>0</v>
      </c>
      <c r="G58" s="145"/>
      <c r="H58" s="19"/>
      <c r="I58" s="19"/>
    </row>
    <row r="59" spans="1:9" s="20" customFormat="1" ht="16.5" customHeight="1">
      <c r="A59" s="148" t="s">
        <v>2</v>
      </c>
      <c r="B59" s="233">
        <v>6414.3</v>
      </c>
      <c r="C59" s="230">
        <v>0</v>
      </c>
      <c r="D59" s="230">
        <v>0</v>
      </c>
      <c r="E59" s="229">
        <v>0</v>
      </c>
      <c r="F59" s="229">
        <f t="shared" si="38"/>
        <v>0</v>
      </c>
      <c r="G59" s="145"/>
      <c r="H59" s="19"/>
      <c r="I59" s="19"/>
    </row>
    <row r="60" spans="1:9" s="20" customFormat="1">
      <c r="A60" s="150"/>
      <c r="B60" s="151"/>
      <c r="C60" s="151"/>
      <c r="D60" s="151"/>
      <c r="E60" s="66"/>
      <c r="F60" s="152"/>
      <c r="G60" s="149"/>
      <c r="H60" s="19"/>
      <c r="I60" s="19"/>
    </row>
    <row r="61" spans="1:9" s="20" customFormat="1" ht="15.75">
      <c r="A61" s="150"/>
      <c r="B61" s="151"/>
      <c r="C61" s="151"/>
      <c r="D61" s="151"/>
      <c r="E61" s="66"/>
      <c r="F61" s="152"/>
      <c r="G61" s="117" t="s">
        <v>118</v>
      </c>
      <c r="H61" s="19"/>
      <c r="I61" s="19"/>
    </row>
    <row r="62" spans="1:9" s="20" customFormat="1" ht="39" customHeight="1">
      <c r="A62" s="272" t="s">
        <v>120</v>
      </c>
      <c r="B62" s="272"/>
      <c r="C62" s="272"/>
      <c r="D62" s="272"/>
      <c r="E62" s="272"/>
      <c r="F62" s="272"/>
      <c r="G62" s="272"/>
      <c r="H62" s="19"/>
      <c r="I62" s="19"/>
    </row>
    <row r="63" spans="1:9" s="20" customFormat="1" ht="15.75">
      <c r="A63" s="222"/>
      <c r="B63" s="222"/>
      <c r="C63" s="222"/>
      <c r="D63" s="222"/>
      <c r="E63" s="222"/>
      <c r="F63" s="222"/>
      <c r="G63" s="154" t="s">
        <v>24</v>
      </c>
      <c r="H63" s="19"/>
      <c r="I63" s="19"/>
    </row>
    <row r="64" spans="1:9" s="20" customFormat="1" ht="75">
      <c r="A64" s="139" t="s">
        <v>28</v>
      </c>
      <c r="B64" s="125" t="s">
        <v>99</v>
      </c>
      <c r="C64" s="139" t="s">
        <v>100</v>
      </c>
      <c r="D64" s="125" t="s">
        <v>101</v>
      </c>
      <c r="E64" s="139" t="s">
        <v>102</v>
      </c>
      <c r="F64" s="139" t="s">
        <v>103</v>
      </c>
      <c r="G64" s="146" t="s">
        <v>109</v>
      </c>
      <c r="H64" s="19"/>
      <c r="I64" s="19"/>
    </row>
    <row r="65" spans="1:9" s="20" customFormat="1" ht="47.25" customHeight="1">
      <c r="A65" s="73" t="s">
        <v>116</v>
      </c>
      <c r="B65" s="170">
        <f>B66+B67+B68</f>
        <v>1207.7</v>
      </c>
      <c r="C65" s="170">
        <f t="shared" ref="C65:D65" si="40">C66+C67+C68</f>
        <v>822.69999999999993</v>
      </c>
      <c r="D65" s="170">
        <f t="shared" si="40"/>
        <v>275</v>
      </c>
      <c r="E65" s="170">
        <f>D65/C65*100</f>
        <v>33.426522426157781</v>
      </c>
      <c r="F65" s="170">
        <f>D65/B65*100</f>
        <v>22.770555601556676</v>
      </c>
      <c r="G65" s="265" t="s">
        <v>119</v>
      </c>
      <c r="H65" s="19"/>
      <c r="I65" s="19"/>
    </row>
    <row r="66" spans="1:9" s="20" customFormat="1" ht="17.25" customHeight="1">
      <c r="A66" s="73" t="s">
        <v>0</v>
      </c>
      <c r="B66" s="171">
        <f>24.8+156.4</f>
        <v>181.20000000000002</v>
      </c>
      <c r="C66" s="171">
        <v>123.4</v>
      </c>
      <c r="D66" s="171">
        <v>106.9</v>
      </c>
      <c r="E66" s="171">
        <f>D66/C66*100</f>
        <v>86.628849270664503</v>
      </c>
      <c r="F66" s="171">
        <f>D66/B66*100</f>
        <v>58.99558498896247</v>
      </c>
      <c r="G66" s="266"/>
      <c r="H66" s="19"/>
      <c r="I66" s="19"/>
    </row>
    <row r="67" spans="1:9" s="20" customFormat="1" ht="17.25" customHeight="1">
      <c r="A67" s="132" t="s">
        <v>1</v>
      </c>
      <c r="B67" s="171">
        <f>886+85.7</f>
        <v>971.7</v>
      </c>
      <c r="C67" s="171">
        <v>699.3</v>
      </c>
      <c r="D67" s="171">
        <v>168.1</v>
      </c>
      <c r="E67" s="171">
        <f>D67/C67*100</f>
        <v>24.038324038324038</v>
      </c>
      <c r="F67" s="171">
        <f t="shared" ref="F67:F68" si="41">D67/B67*100</f>
        <v>17.299578059071731</v>
      </c>
      <c r="G67" s="266"/>
      <c r="H67" s="19"/>
      <c r="I67" s="19"/>
    </row>
    <row r="68" spans="1:9" s="20" customFormat="1" ht="17.25" customHeight="1">
      <c r="A68" s="148" t="s">
        <v>2</v>
      </c>
      <c r="B68" s="171">
        <v>54.8</v>
      </c>
      <c r="C68" s="229">
        <v>0</v>
      </c>
      <c r="D68" s="229">
        <v>0</v>
      </c>
      <c r="E68" s="229">
        <v>0</v>
      </c>
      <c r="F68" s="229">
        <f t="shared" si="41"/>
        <v>0</v>
      </c>
      <c r="G68" s="266"/>
      <c r="H68" s="19"/>
      <c r="I68" s="19"/>
    </row>
    <row r="69" spans="1:9" s="20" customFormat="1" ht="76.5" customHeight="1">
      <c r="A69" s="259" t="s">
        <v>174</v>
      </c>
      <c r="B69" s="170">
        <f>SUM(B70:B72)</f>
        <v>32574.500000000004</v>
      </c>
      <c r="C69" s="170">
        <f t="shared" ref="C69:D69" si="42">SUM(C70:C72)</f>
        <v>9520.3000000000011</v>
      </c>
      <c r="D69" s="170">
        <f t="shared" si="42"/>
        <v>9520.2000000000007</v>
      </c>
      <c r="E69" s="170">
        <f>D69/C69*100</f>
        <v>99.998949612932364</v>
      </c>
      <c r="F69" s="170">
        <f>D69/B69*100</f>
        <v>29.225928256765261</v>
      </c>
      <c r="G69" s="145"/>
      <c r="H69" s="19"/>
      <c r="I69" s="19"/>
    </row>
    <row r="70" spans="1:9" s="20" customFormat="1" ht="16.5" customHeight="1">
      <c r="A70" s="73" t="s">
        <v>0</v>
      </c>
      <c r="B70" s="171">
        <v>1628.7</v>
      </c>
      <c r="C70" s="171">
        <v>476.1</v>
      </c>
      <c r="D70" s="171">
        <v>476</v>
      </c>
      <c r="E70" s="171">
        <f>D70/C70*100</f>
        <v>99.978996009241754</v>
      </c>
      <c r="F70" s="171">
        <f t="shared" ref="F70" si="43">D70/B70*100</f>
        <v>29.225762878369249</v>
      </c>
      <c r="G70" s="145"/>
      <c r="H70" s="19"/>
      <c r="I70" s="19"/>
    </row>
    <row r="71" spans="1:9" s="20" customFormat="1" ht="16.5" customHeight="1">
      <c r="A71" s="132" t="s">
        <v>1</v>
      </c>
      <c r="B71" s="171">
        <v>29847.4</v>
      </c>
      <c r="C71" s="171">
        <v>8723.2000000000007</v>
      </c>
      <c r="D71" s="171">
        <v>8723.2000000000007</v>
      </c>
      <c r="E71" s="171">
        <f t="shared" ref="E71:E72" si="44">D71/C71*100</f>
        <v>100</v>
      </c>
      <c r="F71" s="171">
        <f>D71/B71*100</f>
        <v>29.225996234177853</v>
      </c>
      <c r="G71" s="145"/>
      <c r="H71" s="19"/>
      <c r="I71" s="19"/>
    </row>
    <row r="72" spans="1:9" s="20" customFormat="1" ht="16.5" customHeight="1">
      <c r="A72" s="148" t="s">
        <v>2</v>
      </c>
      <c r="B72" s="171">
        <v>1098.4000000000001</v>
      </c>
      <c r="C72" s="171">
        <v>321</v>
      </c>
      <c r="D72" s="171">
        <v>321</v>
      </c>
      <c r="E72" s="171">
        <f t="shared" si="44"/>
        <v>100</v>
      </c>
      <c r="F72" s="171">
        <f>D72/B72*100</f>
        <v>29.22432629278951</v>
      </c>
      <c r="G72" s="145"/>
      <c r="H72" s="19"/>
      <c r="I72" s="19"/>
    </row>
    <row r="73" spans="1:9" s="20" customFormat="1" ht="79.5" customHeight="1">
      <c r="A73" s="139" t="s">
        <v>28</v>
      </c>
      <c r="B73" s="125" t="s">
        <v>99</v>
      </c>
      <c r="C73" s="139" t="s">
        <v>100</v>
      </c>
      <c r="D73" s="125" t="s">
        <v>101</v>
      </c>
      <c r="E73" s="139" t="s">
        <v>102</v>
      </c>
      <c r="F73" s="139" t="s">
        <v>103</v>
      </c>
      <c r="G73" s="146" t="s">
        <v>109</v>
      </c>
      <c r="H73" s="19"/>
      <c r="I73" s="19"/>
    </row>
    <row r="74" spans="1:9" s="20" customFormat="1" ht="59.25" customHeight="1">
      <c r="A74" s="88" t="s">
        <v>117</v>
      </c>
      <c r="B74" s="172">
        <f>B75+B76</f>
        <v>315011.59999999998</v>
      </c>
      <c r="C74" s="225">
        <f t="shared" ref="C74:D74" si="45">C75+C76</f>
        <v>0</v>
      </c>
      <c r="D74" s="225">
        <f t="shared" si="45"/>
        <v>0</v>
      </c>
      <c r="E74" s="225">
        <v>0</v>
      </c>
      <c r="F74" s="225">
        <v>0</v>
      </c>
      <c r="G74" s="145"/>
      <c r="H74" s="19"/>
      <c r="I74" s="19"/>
    </row>
    <row r="75" spans="1:9" s="20" customFormat="1" ht="17.25" customHeight="1">
      <c r="A75" s="73" t="s">
        <v>0</v>
      </c>
      <c r="B75" s="115">
        <v>15750.6</v>
      </c>
      <c r="C75" s="226">
        <v>0</v>
      </c>
      <c r="D75" s="226">
        <v>0</v>
      </c>
      <c r="E75" s="226">
        <v>0</v>
      </c>
      <c r="F75" s="226">
        <v>0</v>
      </c>
      <c r="G75" s="145"/>
      <c r="H75" s="19"/>
      <c r="I75" s="19"/>
    </row>
    <row r="76" spans="1:9" s="20" customFormat="1" ht="17.25" customHeight="1">
      <c r="A76" s="132" t="s">
        <v>1</v>
      </c>
      <c r="B76" s="115">
        <v>299261</v>
      </c>
      <c r="C76" s="226">
        <v>0</v>
      </c>
      <c r="D76" s="226">
        <v>0</v>
      </c>
      <c r="E76" s="226">
        <v>0</v>
      </c>
      <c r="F76" s="226">
        <v>0</v>
      </c>
      <c r="G76" s="145">
        <v>0</v>
      </c>
      <c r="H76" s="19"/>
      <c r="I76" s="19"/>
    </row>
    <row r="77" spans="1:9" s="20" customFormat="1">
      <c r="A77" s="150"/>
      <c r="B77" s="22"/>
      <c r="C77" s="22"/>
      <c r="D77" s="22"/>
      <c r="E77" s="22"/>
      <c r="F77" s="133"/>
      <c r="G77" s="149"/>
      <c r="H77" s="19"/>
      <c r="I77" s="19"/>
    </row>
    <row r="78" spans="1:9" s="27" customFormat="1" ht="27.75" customHeight="1">
      <c r="A78" s="267" t="s">
        <v>92</v>
      </c>
      <c r="B78" s="267"/>
      <c r="C78" s="267"/>
      <c r="D78" s="267"/>
      <c r="E78" s="267"/>
      <c r="F78" s="267"/>
      <c r="G78" s="267"/>
      <c r="H78" s="16"/>
      <c r="I78" s="16"/>
    </row>
    <row r="79" spans="1:9" s="27" customFormat="1" ht="32.25" customHeight="1">
      <c r="A79" s="268" t="s">
        <v>96</v>
      </c>
      <c r="B79" s="268"/>
      <c r="C79" s="268"/>
      <c r="D79" s="268"/>
      <c r="E79" s="268"/>
      <c r="F79" s="268"/>
      <c r="G79" s="268"/>
      <c r="H79" s="16"/>
      <c r="I79" s="16"/>
    </row>
    <row r="80" spans="1:9" s="27" customFormat="1" ht="15" customHeight="1">
      <c r="A80" s="72"/>
      <c r="B80" s="72"/>
      <c r="C80" s="72"/>
      <c r="D80" s="72"/>
      <c r="E80" s="72"/>
      <c r="F80" s="117"/>
      <c r="G80" s="154" t="s">
        <v>24</v>
      </c>
      <c r="H80" s="16"/>
      <c r="I80" s="16"/>
    </row>
    <row r="81" spans="1:9" s="87" customFormat="1" ht="78" customHeight="1">
      <c r="A81" s="85" t="s">
        <v>27</v>
      </c>
      <c r="B81" s="125" t="s">
        <v>99</v>
      </c>
      <c r="C81" s="139" t="s">
        <v>100</v>
      </c>
      <c r="D81" s="125" t="s">
        <v>101</v>
      </c>
      <c r="E81" s="139" t="s">
        <v>102</v>
      </c>
      <c r="F81" s="139" t="s">
        <v>103</v>
      </c>
      <c r="G81" s="146" t="s">
        <v>109</v>
      </c>
      <c r="H81" s="86"/>
      <c r="I81" s="86"/>
    </row>
    <row r="82" spans="1:9" s="35" customFormat="1" ht="21.75" customHeight="1">
      <c r="A82" s="160" t="s">
        <v>3</v>
      </c>
      <c r="B82" s="168">
        <f>B86+B87+B88+B89+B90+B92+B93</f>
        <v>2535572.7000000007</v>
      </c>
      <c r="C82" s="168">
        <f t="shared" ref="C82:D82" si="46">C86+C87+C88+C89+C90+C92+C93</f>
        <v>472712.9</v>
      </c>
      <c r="D82" s="168">
        <f t="shared" si="46"/>
        <v>459734</v>
      </c>
      <c r="E82" s="164">
        <f t="shared" ref="E82:E85" si="47">D82/C82*100</f>
        <v>97.254379984129898</v>
      </c>
      <c r="F82" s="164">
        <f t="shared" ref="F82:F85" si="48">D82/B82*100</f>
        <v>18.131367323839694</v>
      </c>
      <c r="G82" s="161"/>
      <c r="H82" s="16"/>
      <c r="I82" s="16"/>
    </row>
    <row r="83" spans="1:9" s="20" customFormat="1" ht="16.5" customHeight="1">
      <c r="A83" s="38" t="s">
        <v>0</v>
      </c>
      <c r="B83" s="169">
        <v>636522.9</v>
      </c>
      <c r="C83" s="169">
        <v>128856.6</v>
      </c>
      <c r="D83" s="169">
        <v>119392</v>
      </c>
      <c r="E83" s="189">
        <f t="shared" si="47"/>
        <v>92.654935796847042</v>
      </c>
      <c r="F83" s="189">
        <f t="shared" si="48"/>
        <v>18.75690568241928</v>
      </c>
      <c r="G83" s="145"/>
      <c r="H83" s="19"/>
      <c r="I83" s="19"/>
    </row>
    <row r="84" spans="1:9" s="20" customFormat="1" ht="16.5" customHeight="1">
      <c r="A84" s="38" t="s">
        <v>1</v>
      </c>
      <c r="B84" s="169">
        <v>1816894</v>
      </c>
      <c r="C84" s="169">
        <v>326411.40000000002</v>
      </c>
      <c r="D84" s="169">
        <v>323848.59999999998</v>
      </c>
      <c r="E84" s="189">
        <f t="shared" si="47"/>
        <v>99.214855853686473</v>
      </c>
      <c r="F84" s="189">
        <f t="shared" si="48"/>
        <v>17.824297950238151</v>
      </c>
      <c r="G84" s="145"/>
      <c r="H84" s="19"/>
      <c r="I84" s="19"/>
    </row>
    <row r="85" spans="1:9" s="20" customFormat="1" ht="16.5" customHeight="1">
      <c r="A85" s="38" t="s">
        <v>2</v>
      </c>
      <c r="B85" s="169">
        <v>82155.8</v>
      </c>
      <c r="C85" s="169">
        <v>17444.900000000001</v>
      </c>
      <c r="D85" s="169">
        <v>16493.400000000001</v>
      </c>
      <c r="E85" s="189">
        <f t="shared" si="47"/>
        <v>94.545683838829689</v>
      </c>
      <c r="F85" s="189">
        <f t="shared" si="48"/>
        <v>20.075758497878422</v>
      </c>
      <c r="G85" s="145"/>
      <c r="H85" s="19"/>
      <c r="I85" s="19"/>
    </row>
    <row r="86" spans="1:9" s="20" customFormat="1" ht="30">
      <c r="A86" s="155" t="s">
        <v>121</v>
      </c>
      <c r="B86" s="115">
        <v>98448.6</v>
      </c>
      <c r="C86" s="115">
        <v>28815.1</v>
      </c>
      <c r="D86" s="115">
        <v>28235.200000000001</v>
      </c>
      <c r="E86" s="115">
        <f>D86/C86*100</f>
        <v>97.987513491190398</v>
      </c>
      <c r="F86" s="115">
        <f>D86/B86*100</f>
        <v>28.680143750139663</v>
      </c>
      <c r="G86" s="145"/>
      <c r="H86" s="19"/>
      <c r="I86" s="19"/>
    </row>
    <row r="87" spans="1:9" s="20" customFormat="1" ht="32.25" customHeight="1">
      <c r="A87" s="156" t="s">
        <v>122</v>
      </c>
      <c r="B87" s="115">
        <v>2202857.6</v>
      </c>
      <c r="C87" s="115">
        <v>395600</v>
      </c>
      <c r="D87" s="115">
        <v>389920.2</v>
      </c>
      <c r="E87" s="115">
        <f t="shared" ref="E87:E93" si="49">D87/C87*100</f>
        <v>98.56425682507583</v>
      </c>
      <c r="F87" s="115">
        <f t="shared" ref="F87:F93" si="50">D87/B87*100</f>
        <v>17.700653914261185</v>
      </c>
      <c r="G87" s="145"/>
      <c r="H87" s="19"/>
      <c r="I87" s="19"/>
    </row>
    <row r="88" spans="1:9" s="20" customFormat="1" ht="128.25" customHeight="1">
      <c r="A88" s="156" t="s">
        <v>123</v>
      </c>
      <c r="B88" s="115">
        <v>83008.600000000006</v>
      </c>
      <c r="C88" s="115">
        <v>15806.4</v>
      </c>
      <c r="D88" s="115">
        <v>12874.6</v>
      </c>
      <c r="E88" s="115">
        <f t="shared" si="49"/>
        <v>81.451816985524843</v>
      </c>
      <c r="F88" s="115">
        <f t="shared" si="50"/>
        <v>15.50995920904581</v>
      </c>
      <c r="G88" s="162" t="s">
        <v>176</v>
      </c>
      <c r="H88" s="19"/>
      <c r="I88" s="19"/>
    </row>
    <row r="89" spans="1:9" s="20" customFormat="1" ht="66" customHeight="1">
      <c r="A89" s="156" t="s">
        <v>124</v>
      </c>
      <c r="B89" s="115">
        <v>34322</v>
      </c>
      <c r="C89" s="115">
        <v>767.9</v>
      </c>
      <c r="D89" s="115">
        <v>1.1000000000000001</v>
      </c>
      <c r="E89" s="115">
        <f t="shared" si="49"/>
        <v>0.14324781872639666</v>
      </c>
      <c r="F89" s="115">
        <f t="shared" si="50"/>
        <v>3.2049414369791974E-3</v>
      </c>
      <c r="G89" s="163" t="s">
        <v>128</v>
      </c>
      <c r="H89" s="19"/>
      <c r="I89" s="19"/>
    </row>
    <row r="90" spans="1:9" s="20" customFormat="1" ht="31.5" customHeight="1">
      <c r="A90" s="156" t="s">
        <v>125</v>
      </c>
      <c r="B90" s="115">
        <v>307.7</v>
      </c>
      <c r="C90" s="115">
        <v>307.7</v>
      </c>
      <c r="D90" s="115">
        <v>125.4</v>
      </c>
      <c r="E90" s="115">
        <f t="shared" si="49"/>
        <v>40.75398115047124</v>
      </c>
      <c r="F90" s="115">
        <f t="shared" si="50"/>
        <v>40.75398115047124</v>
      </c>
      <c r="G90" s="11" t="s">
        <v>158</v>
      </c>
      <c r="H90" s="19"/>
      <c r="I90" s="19"/>
    </row>
    <row r="91" spans="1:9" s="20" customFormat="1" ht="75" customHeight="1">
      <c r="A91" s="139" t="s">
        <v>27</v>
      </c>
      <c r="B91" s="125" t="s">
        <v>99</v>
      </c>
      <c r="C91" s="139" t="s">
        <v>100</v>
      </c>
      <c r="D91" s="125" t="s">
        <v>101</v>
      </c>
      <c r="E91" s="139" t="s">
        <v>102</v>
      </c>
      <c r="F91" s="139" t="s">
        <v>103</v>
      </c>
      <c r="G91" s="146" t="s">
        <v>109</v>
      </c>
      <c r="H91" s="19"/>
      <c r="I91" s="19"/>
    </row>
    <row r="92" spans="1:9" s="20" customFormat="1" ht="135" customHeight="1">
      <c r="A92" s="157" t="s">
        <v>127</v>
      </c>
      <c r="B92" s="115">
        <v>46749.599999999999</v>
      </c>
      <c r="C92" s="115">
        <v>14377.3</v>
      </c>
      <c r="D92" s="115">
        <v>12513.7</v>
      </c>
      <c r="E92" s="115">
        <f t="shared" si="49"/>
        <v>87.037900022952869</v>
      </c>
      <c r="F92" s="115">
        <f t="shared" si="50"/>
        <v>26.767501754025709</v>
      </c>
      <c r="G92" s="162" t="s">
        <v>159</v>
      </c>
      <c r="H92" s="19"/>
      <c r="I92" s="19"/>
    </row>
    <row r="93" spans="1:9" s="29" customFormat="1" ht="75">
      <c r="A93" s="156" t="s">
        <v>126</v>
      </c>
      <c r="B93" s="115">
        <v>69878.600000000006</v>
      </c>
      <c r="C93" s="115">
        <v>17038.5</v>
      </c>
      <c r="D93" s="115">
        <v>16063.8</v>
      </c>
      <c r="E93" s="115">
        <f t="shared" si="49"/>
        <v>94.279426005810365</v>
      </c>
      <c r="F93" s="115">
        <f t="shared" si="50"/>
        <v>22.988153740916388</v>
      </c>
      <c r="G93" s="11" t="s">
        <v>160</v>
      </c>
      <c r="H93" s="57"/>
      <c r="I93" s="57"/>
    </row>
    <row r="94" spans="1:9" ht="21" customHeight="1">
      <c r="A94" s="102"/>
      <c r="B94" s="102"/>
      <c r="C94" s="102"/>
      <c r="D94" s="102"/>
      <c r="E94" s="102"/>
      <c r="F94" s="102"/>
      <c r="G94" s="109"/>
      <c r="H94" s="109"/>
      <c r="I94" s="109"/>
    </row>
    <row r="95" spans="1:9" s="13" customFormat="1" ht="22.5" customHeight="1">
      <c r="A95" s="267" t="s">
        <v>65</v>
      </c>
      <c r="B95" s="267"/>
      <c r="C95" s="267"/>
      <c r="D95" s="267"/>
      <c r="E95" s="267"/>
      <c r="F95" s="267"/>
      <c r="G95" s="267"/>
      <c r="H95" s="12"/>
      <c r="I95" s="12"/>
    </row>
    <row r="96" spans="1:9" s="14" customFormat="1" ht="17.25" customHeight="1">
      <c r="A96" s="268" t="s">
        <v>43</v>
      </c>
      <c r="B96" s="268"/>
      <c r="C96" s="268"/>
      <c r="D96" s="268"/>
      <c r="E96" s="268"/>
      <c r="F96" s="268"/>
      <c r="G96" s="268"/>
      <c r="H96" s="17"/>
      <c r="I96" s="17"/>
    </row>
    <row r="97" spans="1:9" s="27" customFormat="1" ht="15.75" customHeight="1">
      <c r="A97" s="72"/>
      <c r="B97" s="72"/>
      <c r="C97" s="72"/>
      <c r="D97" s="72"/>
      <c r="E97" s="72"/>
      <c r="F97" s="117"/>
      <c r="G97" s="154" t="s">
        <v>24</v>
      </c>
      <c r="H97" s="16"/>
      <c r="I97" s="16"/>
    </row>
    <row r="98" spans="1:9" s="87" customFormat="1" ht="77.25" customHeight="1">
      <c r="A98" s="139" t="s">
        <v>27</v>
      </c>
      <c r="B98" s="125" t="s">
        <v>99</v>
      </c>
      <c r="C98" s="139" t="s">
        <v>100</v>
      </c>
      <c r="D98" s="125" t="s">
        <v>101</v>
      </c>
      <c r="E98" s="139" t="s">
        <v>102</v>
      </c>
      <c r="F98" s="139" t="s">
        <v>103</v>
      </c>
      <c r="G98" s="146" t="s">
        <v>109</v>
      </c>
      <c r="H98" s="86"/>
      <c r="I98" s="86"/>
    </row>
    <row r="99" spans="1:9" ht="19.5" customHeight="1">
      <c r="A99" s="36" t="s">
        <v>3</v>
      </c>
      <c r="B99" s="165">
        <f>B102</f>
        <v>302488.2</v>
      </c>
      <c r="C99" s="165">
        <f t="shared" ref="C99:D99" si="51">C102</f>
        <v>57057.7</v>
      </c>
      <c r="D99" s="165">
        <f t="shared" si="51"/>
        <v>56946.9</v>
      </c>
      <c r="E99" s="173">
        <f t="shared" ref="E99:E102" si="52">D99/C99*100</f>
        <v>99.805810609260462</v>
      </c>
      <c r="F99" s="173">
        <f t="shared" ref="F99:F102" si="53">D99/B99*100</f>
        <v>18.826155863270039</v>
      </c>
      <c r="G99" s="166"/>
    </row>
    <row r="100" spans="1:9" ht="17.25" customHeight="1">
      <c r="A100" s="38" t="s">
        <v>0</v>
      </c>
      <c r="B100" s="220">
        <v>284849.7</v>
      </c>
      <c r="C100" s="220">
        <v>54397.7</v>
      </c>
      <c r="D100" s="220">
        <v>54297.7</v>
      </c>
      <c r="E100" s="258">
        <f t="shared" si="52"/>
        <v>99.816168698308942</v>
      </c>
      <c r="F100" s="258">
        <f t="shared" si="53"/>
        <v>19.061877193481333</v>
      </c>
      <c r="G100" s="166"/>
    </row>
    <row r="101" spans="1:9" s="35" customFormat="1" ht="17.25" customHeight="1">
      <c r="A101" s="38" t="s">
        <v>1</v>
      </c>
      <c r="B101" s="234">
        <v>17638.5</v>
      </c>
      <c r="C101" s="234">
        <v>2660</v>
      </c>
      <c r="D101" s="234">
        <v>2649.2</v>
      </c>
      <c r="E101" s="258">
        <f t="shared" si="52"/>
        <v>99.593984962406012</v>
      </c>
      <c r="F101" s="258">
        <f t="shared" si="53"/>
        <v>15.019417750942541</v>
      </c>
      <c r="G101" s="167"/>
      <c r="H101" s="56"/>
      <c r="I101" s="56"/>
    </row>
    <row r="102" spans="1:9" s="35" customFormat="1" ht="30" customHeight="1">
      <c r="A102" s="111" t="s">
        <v>89</v>
      </c>
      <c r="B102" s="128">
        <f>B103</f>
        <v>302488.2</v>
      </c>
      <c r="C102" s="128">
        <f>C103</f>
        <v>57057.7</v>
      </c>
      <c r="D102" s="128">
        <f>D103</f>
        <v>56946.9</v>
      </c>
      <c r="E102" s="128">
        <f t="shared" si="52"/>
        <v>99.805810609260462</v>
      </c>
      <c r="F102" s="128">
        <f t="shared" si="53"/>
        <v>18.826155863270039</v>
      </c>
      <c r="G102" s="167"/>
      <c r="H102" s="56"/>
      <c r="I102" s="56"/>
    </row>
    <row r="103" spans="1:9" ht="75" customHeight="1">
      <c r="A103" s="69" t="s">
        <v>69</v>
      </c>
      <c r="B103" s="128">
        <v>302488.2</v>
      </c>
      <c r="C103" s="128">
        <v>57057.7</v>
      </c>
      <c r="D103" s="128">
        <v>56946.9</v>
      </c>
      <c r="E103" s="128">
        <f>D103/C103*100</f>
        <v>99.805810609260462</v>
      </c>
      <c r="F103" s="128">
        <f>D103/B103*100</f>
        <v>18.826155863270039</v>
      </c>
      <c r="G103" s="166"/>
    </row>
    <row r="104" spans="1:9">
      <c r="A104" s="37"/>
      <c r="B104" s="93"/>
      <c r="C104" s="93"/>
      <c r="D104" s="93"/>
      <c r="E104" s="93"/>
      <c r="F104" s="93"/>
    </row>
    <row r="105" spans="1:9" s="27" customFormat="1" ht="18.600000000000001" customHeight="1">
      <c r="A105" s="267" t="s">
        <v>16</v>
      </c>
      <c r="B105" s="267"/>
      <c r="C105" s="267"/>
      <c r="D105" s="267"/>
      <c r="E105" s="267"/>
      <c r="F105" s="267"/>
      <c r="G105" s="267"/>
      <c r="H105" s="16"/>
      <c r="I105" s="16"/>
    </row>
    <row r="106" spans="1:9" s="27" customFormat="1" ht="19.5" customHeight="1">
      <c r="A106" s="268" t="s">
        <v>45</v>
      </c>
      <c r="B106" s="268"/>
      <c r="C106" s="268"/>
      <c r="D106" s="268"/>
      <c r="E106" s="268"/>
      <c r="F106" s="268"/>
      <c r="G106" s="268"/>
      <c r="H106" s="16"/>
      <c r="I106" s="16"/>
    </row>
    <row r="107" spans="1:9" s="27" customFormat="1" ht="13.5" customHeight="1">
      <c r="A107" s="142"/>
      <c r="B107" s="142"/>
      <c r="C107" s="142"/>
      <c r="D107" s="142"/>
      <c r="E107" s="142"/>
      <c r="F107" s="142"/>
      <c r="G107" s="154" t="s">
        <v>24</v>
      </c>
      <c r="H107" s="16"/>
      <c r="I107" s="16"/>
    </row>
    <row r="108" spans="1:9" s="15" customFormat="1" ht="75">
      <c r="A108" s="139" t="s">
        <v>27</v>
      </c>
      <c r="B108" s="125" t="s">
        <v>99</v>
      </c>
      <c r="C108" s="139" t="s">
        <v>100</v>
      </c>
      <c r="D108" s="125" t="s">
        <v>101</v>
      </c>
      <c r="E108" s="139" t="s">
        <v>102</v>
      </c>
      <c r="F108" s="139" t="s">
        <v>103</v>
      </c>
      <c r="G108" s="146" t="s">
        <v>109</v>
      </c>
      <c r="H108" s="16"/>
      <c r="I108" s="16"/>
    </row>
    <row r="109" spans="1:9" ht="18" customHeight="1">
      <c r="A109" s="46" t="s">
        <v>35</v>
      </c>
      <c r="B109" s="178">
        <f>B114+B115+B116+B117+B118</f>
        <v>401074</v>
      </c>
      <c r="C109" s="178">
        <f t="shared" ref="C109:D109" si="54">C114+C115+C116+C117+C118</f>
        <v>67384.5</v>
      </c>
      <c r="D109" s="178">
        <f t="shared" si="54"/>
        <v>66836.7</v>
      </c>
      <c r="E109" s="62">
        <f t="shared" ref="E109:E112" si="55">D109/C109*100</f>
        <v>99.187053402488701</v>
      </c>
      <c r="F109" s="62">
        <f t="shared" ref="F109:F112" si="56">D109/B109*100</f>
        <v>16.664431002757595</v>
      </c>
      <c r="G109" s="166"/>
    </row>
    <row r="110" spans="1:9" ht="75">
      <c r="A110" s="139" t="s">
        <v>27</v>
      </c>
      <c r="B110" s="125" t="s">
        <v>99</v>
      </c>
      <c r="C110" s="139" t="s">
        <v>100</v>
      </c>
      <c r="D110" s="125" t="s">
        <v>101</v>
      </c>
      <c r="E110" s="139" t="s">
        <v>102</v>
      </c>
      <c r="F110" s="139" t="s">
        <v>103</v>
      </c>
      <c r="G110" s="146" t="s">
        <v>109</v>
      </c>
    </row>
    <row r="111" spans="1:9" ht="15" customHeight="1">
      <c r="A111" s="38" t="s">
        <v>25</v>
      </c>
      <c r="B111" s="252">
        <v>397665.6</v>
      </c>
      <c r="C111" s="252">
        <v>66245</v>
      </c>
      <c r="D111" s="252">
        <v>66228.5</v>
      </c>
      <c r="E111" s="202">
        <f t="shared" si="55"/>
        <v>99.975092459808295</v>
      </c>
      <c r="F111" s="202">
        <f t="shared" si="56"/>
        <v>16.654319609239522</v>
      </c>
      <c r="G111" s="166"/>
    </row>
    <row r="112" spans="1:9" ht="16.5" customHeight="1">
      <c r="A112" s="68" t="s">
        <v>1</v>
      </c>
      <c r="B112" s="252">
        <v>3353.6</v>
      </c>
      <c r="C112" s="252">
        <v>1139.4000000000001</v>
      </c>
      <c r="D112" s="252">
        <v>608.20000000000005</v>
      </c>
      <c r="E112" s="202">
        <f t="shared" si="55"/>
        <v>53.378971388450061</v>
      </c>
      <c r="F112" s="202">
        <f t="shared" si="56"/>
        <v>18.135734732824428</v>
      </c>
      <c r="G112" s="166"/>
    </row>
    <row r="113" spans="1:9" ht="16.5" customHeight="1">
      <c r="A113" s="38" t="s">
        <v>36</v>
      </c>
      <c r="B113" s="252">
        <v>54.8</v>
      </c>
      <c r="C113" s="252">
        <v>0</v>
      </c>
      <c r="D113" s="252">
        <v>0</v>
      </c>
      <c r="E113" s="202">
        <v>0</v>
      </c>
      <c r="F113" s="202">
        <v>0</v>
      </c>
      <c r="G113" s="166"/>
    </row>
    <row r="114" spans="1:9" ht="91.5" customHeight="1">
      <c r="A114" s="30" t="s">
        <v>129</v>
      </c>
      <c r="B114" s="177">
        <v>1207.7</v>
      </c>
      <c r="C114" s="177">
        <v>822.8</v>
      </c>
      <c r="D114" s="177">
        <v>275</v>
      </c>
      <c r="E114" s="177">
        <f>D114/C114*100</f>
        <v>33.422459893048128</v>
      </c>
      <c r="F114" s="177">
        <f>D114/B114*100</f>
        <v>22.770555601556676</v>
      </c>
      <c r="G114" s="162" t="s">
        <v>161</v>
      </c>
      <c r="H114" s="70"/>
      <c r="I114" s="70"/>
    </row>
    <row r="115" spans="1:9" ht="45">
      <c r="A115" s="40" t="s">
        <v>130</v>
      </c>
      <c r="B115" s="176">
        <v>265692.2</v>
      </c>
      <c r="C115" s="176">
        <v>43192.7</v>
      </c>
      <c r="D115" s="176">
        <v>43192.7</v>
      </c>
      <c r="E115" s="177">
        <f t="shared" ref="E115:E118" si="57">D115/C115*100</f>
        <v>100</v>
      </c>
      <c r="F115" s="177">
        <f t="shared" ref="F115:F118" si="58">D115/B115*100</f>
        <v>16.256668430612564</v>
      </c>
      <c r="G115" s="166"/>
    </row>
    <row r="116" spans="1:9" ht="45">
      <c r="A116" s="41" t="s">
        <v>44</v>
      </c>
      <c r="B116" s="176">
        <v>121909.1</v>
      </c>
      <c r="C116" s="176">
        <v>20205.2</v>
      </c>
      <c r="D116" s="176">
        <v>20205.2</v>
      </c>
      <c r="E116" s="177">
        <f t="shared" si="57"/>
        <v>100</v>
      </c>
      <c r="F116" s="177">
        <f t="shared" si="58"/>
        <v>16.573988324087374</v>
      </c>
      <c r="G116" s="166"/>
    </row>
    <row r="117" spans="1:9" ht="33" customHeight="1">
      <c r="A117" s="41" t="s">
        <v>98</v>
      </c>
      <c r="B117" s="176">
        <v>6135</v>
      </c>
      <c r="C117" s="176">
        <v>2490</v>
      </c>
      <c r="D117" s="176">
        <v>2490</v>
      </c>
      <c r="E117" s="177">
        <f t="shared" si="57"/>
        <v>100</v>
      </c>
      <c r="F117" s="177">
        <f t="shared" si="58"/>
        <v>40.586797066014668</v>
      </c>
      <c r="G117" s="166"/>
    </row>
    <row r="118" spans="1:9" ht="45">
      <c r="A118" s="41" t="s">
        <v>97</v>
      </c>
      <c r="B118" s="176">
        <v>6130</v>
      </c>
      <c r="C118" s="176">
        <v>673.8</v>
      </c>
      <c r="D118" s="176">
        <v>673.8</v>
      </c>
      <c r="E118" s="177">
        <f t="shared" si="57"/>
        <v>100</v>
      </c>
      <c r="F118" s="177">
        <f t="shared" si="58"/>
        <v>10.99184339314845</v>
      </c>
      <c r="G118" s="166"/>
    </row>
    <row r="119" spans="1:9" ht="10.5" customHeight="1">
      <c r="A119" s="72"/>
      <c r="B119" s="72"/>
      <c r="C119" s="72"/>
      <c r="D119" s="72"/>
      <c r="E119" s="72"/>
      <c r="F119" s="72"/>
    </row>
    <row r="120" spans="1:9" s="13" customFormat="1" ht="21" customHeight="1">
      <c r="A120" s="267" t="s">
        <v>17</v>
      </c>
      <c r="B120" s="267"/>
      <c r="C120" s="267"/>
      <c r="D120" s="267"/>
      <c r="E120" s="267"/>
      <c r="F120" s="267"/>
      <c r="G120" s="267"/>
      <c r="H120" s="12"/>
      <c r="I120" s="12"/>
    </row>
    <row r="121" spans="1:9" s="14" customFormat="1" ht="15.75">
      <c r="A121" s="268" t="s">
        <v>131</v>
      </c>
      <c r="B121" s="268"/>
      <c r="C121" s="268"/>
      <c r="D121" s="268"/>
      <c r="E121" s="268"/>
      <c r="F121" s="268"/>
      <c r="G121" s="268"/>
      <c r="H121" s="17"/>
      <c r="I121" s="58"/>
    </row>
    <row r="122" spans="1:9" s="14" customFormat="1" ht="15.75">
      <c r="A122" s="142"/>
      <c r="B122" s="142"/>
      <c r="C122" s="142"/>
      <c r="D122" s="142"/>
      <c r="E122" s="142"/>
      <c r="F122" s="142"/>
      <c r="G122" s="154" t="s">
        <v>24</v>
      </c>
      <c r="H122" s="17"/>
      <c r="I122" s="58"/>
    </row>
    <row r="123" spans="1:9" s="15" customFormat="1" ht="80.25" customHeight="1">
      <c r="A123" s="139" t="s">
        <v>27</v>
      </c>
      <c r="B123" s="125" t="s">
        <v>99</v>
      </c>
      <c r="C123" s="139" t="s">
        <v>100</v>
      </c>
      <c r="D123" s="125" t="s">
        <v>101</v>
      </c>
      <c r="E123" s="139" t="s">
        <v>102</v>
      </c>
      <c r="F123" s="139" t="s">
        <v>103</v>
      </c>
      <c r="G123" s="146" t="s">
        <v>109</v>
      </c>
      <c r="H123" s="16"/>
      <c r="I123" s="16"/>
    </row>
    <row r="124" spans="1:9" ht="19.5" customHeight="1">
      <c r="A124" s="46" t="s">
        <v>35</v>
      </c>
      <c r="B124" s="181">
        <f>B127+B128+B129</f>
        <v>57784.2</v>
      </c>
      <c r="C124" s="181">
        <f t="shared" ref="C124:D124" si="59">C127+C128+C129</f>
        <v>15351.9</v>
      </c>
      <c r="D124" s="181">
        <f t="shared" si="59"/>
        <v>14679.699999999999</v>
      </c>
      <c r="E124" s="181">
        <f>D124/C124*100</f>
        <v>95.621388883460682</v>
      </c>
      <c r="F124" s="181">
        <f>D124/B124*100</f>
        <v>25.404349285790921</v>
      </c>
      <c r="G124" s="166"/>
    </row>
    <row r="125" spans="1:9" ht="14.25" customHeight="1">
      <c r="A125" s="38" t="s">
        <v>25</v>
      </c>
      <c r="B125" s="188">
        <v>55784.2</v>
      </c>
      <c r="C125" s="188">
        <v>15351.9</v>
      </c>
      <c r="D125" s="188">
        <v>14679.7</v>
      </c>
      <c r="E125" s="188">
        <f t="shared" ref="E125:E129" si="60">D125/C125*100</f>
        <v>95.621388883460696</v>
      </c>
      <c r="F125" s="188">
        <f t="shared" ref="F125:F129" si="61">D125/B125*100</f>
        <v>26.315157338457844</v>
      </c>
      <c r="G125" s="166"/>
    </row>
    <row r="126" spans="1:9" ht="15.75" customHeight="1">
      <c r="A126" s="68" t="s">
        <v>1</v>
      </c>
      <c r="B126" s="188">
        <v>2000</v>
      </c>
      <c r="C126" s="252">
        <v>0</v>
      </c>
      <c r="D126" s="252">
        <v>0</v>
      </c>
      <c r="E126" s="202">
        <v>0</v>
      </c>
      <c r="F126" s="202">
        <v>0</v>
      </c>
      <c r="G126" s="166"/>
    </row>
    <row r="127" spans="1:9" ht="105">
      <c r="A127" s="42" t="s">
        <v>132</v>
      </c>
      <c r="B127" s="55">
        <v>19294.5</v>
      </c>
      <c r="C127" s="55">
        <v>10399</v>
      </c>
      <c r="D127" s="55">
        <v>9782.2999999999993</v>
      </c>
      <c r="E127" s="55">
        <f t="shared" si="60"/>
        <v>94.069622079046056</v>
      </c>
      <c r="F127" s="55">
        <f t="shared" si="61"/>
        <v>50.699940397522603</v>
      </c>
      <c r="G127" s="162" t="s">
        <v>135</v>
      </c>
    </row>
    <row r="128" spans="1:9" ht="45.75" customHeight="1">
      <c r="A128" s="42" t="s">
        <v>134</v>
      </c>
      <c r="B128" s="55">
        <v>1300</v>
      </c>
      <c r="C128" s="229">
        <v>0</v>
      </c>
      <c r="D128" s="229">
        <v>0</v>
      </c>
      <c r="E128" s="229">
        <v>0</v>
      </c>
      <c r="F128" s="229">
        <f t="shared" si="61"/>
        <v>0</v>
      </c>
      <c r="G128" s="166"/>
    </row>
    <row r="129" spans="1:9" ht="30" customHeight="1">
      <c r="A129" s="42" t="s">
        <v>133</v>
      </c>
      <c r="B129" s="55">
        <v>37189.699999999997</v>
      </c>
      <c r="C129" s="55">
        <v>4952.8999999999996</v>
      </c>
      <c r="D129" s="55">
        <v>4897.3999999999996</v>
      </c>
      <c r="E129" s="55">
        <f t="shared" si="60"/>
        <v>98.879444365927029</v>
      </c>
      <c r="F129" s="55">
        <f t="shared" si="61"/>
        <v>13.168699935734896</v>
      </c>
      <c r="G129" s="166"/>
    </row>
    <row r="130" spans="1:9" s="27" customFormat="1" ht="15.75" customHeight="1">
      <c r="A130" s="72"/>
      <c r="B130" s="72"/>
      <c r="C130" s="72"/>
      <c r="D130" s="72"/>
      <c r="E130" s="72"/>
      <c r="F130" s="72"/>
      <c r="G130" s="16"/>
      <c r="H130" s="16"/>
      <c r="I130" s="16"/>
    </row>
    <row r="131" spans="1:9" s="13" customFormat="1" ht="19.5" customHeight="1">
      <c r="A131" s="267" t="s">
        <v>76</v>
      </c>
      <c r="B131" s="267"/>
      <c r="C131" s="267"/>
      <c r="D131" s="267"/>
      <c r="E131" s="267"/>
      <c r="F131" s="267"/>
      <c r="G131" s="267"/>
      <c r="H131" s="12"/>
      <c r="I131" s="12"/>
    </row>
    <row r="132" spans="1:9" s="27" customFormat="1" ht="17.25" customHeight="1">
      <c r="A132" s="277" t="s">
        <v>53</v>
      </c>
      <c r="B132" s="277"/>
      <c r="C132" s="277"/>
      <c r="D132" s="277"/>
      <c r="E132" s="277"/>
      <c r="F132" s="277"/>
      <c r="G132" s="277"/>
      <c r="H132" s="16"/>
      <c r="I132" s="16"/>
    </row>
    <row r="133" spans="1:9" s="27" customFormat="1" ht="17.25" customHeight="1">
      <c r="A133" s="182"/>
      <c r="B133" s="182"/>
      <c r="C133" s="182"/>
      <c r="D133" s="182"/>
      <c r="E133" s="182"/>
      <c r="F133" s="182"/>
      <c r="G133" s="154" t="s">
        <v>24</v>
      </c>
      <c r="H133" s="16"/>
      <c r="I133" s="16"/>
    </row>
    <row r="134" spans="1:9" s="87" customFormat="1" ht="75">
      <c r="A134" s="139" t="s">
        <v>27</v>
      </c>
      <c r="B134" s="125" t="s">
        <v>99</v>
      </c>
      <c r="C134" s="139" t="s">
        <v>100</v>
      </c>
      <c r="D134" s="125" t="s">
        <v>101</v>
      </c>
      <c r="E134" s="139" t="s">
        <v>102</v>
      </c>
      <c r="F134" s="139" t="s">
        <v>103</v>
      </c>
      <c r="G134" s="146" t="s">
        <v>109</v>
      </c>
      <c r="H134" s="86"/>
      <c r="I134" s="86"/>
    </row>
    <row r="135" spans="1:9" ht="17.45" customHeight="1">
      <c r="A135" s="51" t="s">
        <v>35</v>
      </c>
      <c r="B135" s="181">
        <f>B139+B140+B141</f>
        <v>589973.5</v>
      </c>
      <c r="C135" s="181">
        <f t="shared" ref="C135:D135" si="62">C139+C140+C141</f>
        <v>218812.79999999999</v>
      </c>
      <c r="D135" s="181">
        <f t="shared" si="62"/>
        <v>218811</v>
      </c>
      <c r="E135" s="174">
        <f t="shared" ref="E135:E138" si="63">D135/C135*100</f>
        <v>99.999177379019883</v>
      </c>
      <c r="F135" s="174">
        <f t="shared" ref="F135:F138" si="64">D135/B135*100</f>
        <v>37.088275998837233</v>
      </c>
      <c r="G135" s="175"/>
    </row>
    <row r="136" spans="1:9" ht="15.75" customHeight="1">
      <c r="A136" s="184" t="s">
        <v>25</v>
      </c>
      <c r="B136" s="188">
        <v>84100</v>
      </c>
      <c r="C136" s="188">
        <v>10941.5</v>
      </c>
      <c r="D136" s="188">
        <v>10940.6</v>
      </c>
      <c r="E136" s="234">
        <f t="shared" si="63"/>
        <v>99.991774436777419</v>
      </c>
      <c r="F136" s="234">
        <f t="shared" si="64"/>
        <v>13.009036860879904</v>
      </c>
      <c r="G136" s="175"/>
    </row>
    <row r="137" spans="1:9" ht="15.75" customHeight="1">
      <c r="A137" s="184" t="s">
        <v>1</v>
      </c>
      <c r="B137" s="188">
        <v>437434</v>
      </c>
      <c r="C137" s="188">
        <v>207550.3</v>
      </c>
      <c r="D137" s="188">
        <v>207549.4</v>
      </c>
      <c r="E137" s="234">
        <f t="shared" si="63"/>
        <v>99.999566370176296</v>
      </c>
      <c r="F137" s="234">
        <f t="shared" si="64"/>
        <v>47.447020579104503</v>
      </c>
      <c r="G137" s="175"/>
    </row>
    <row r="138" spans="1:9" ht="15.75" customHeight="1">
      <c r="A138" s="184" t="s">
        <v>36</v>
      </c>
      <c r="B138" s="189">
        <v>68439.5</v>
      </c>
      <c r="C138" s="188">
        <v>321</v>
      </c>
      <c r="D138" s="189">
        <v>321</v>
      </c>
      <c r="E138" s="234">
        <f t="shared" si="63"/>
        <v>100</v>
      </c>
      <c r="F138" s="234">
        <f t="shared" si="64"/>
        <v>0.46902738915392428</v>
      </c>
      <c r="G138" s="175"/>
    </row>
    <row r="139" spans="1:9" ht="57.75" customHeight="1">
      <c r="A139" s="91" t="s">
        <v>136</v>
      </c>
      <c r="B139" s="187">
        <v>32574.5</v>
      </c>
      <c r="C139" s="187">
        <v>9520.4</v>
      </c>
      <c r="D139" s="187">
        <v>9520.2000000000007</v>
      </c>
      <c r="E139" s="187">
        <f>D139/C139*100</f>
        <v>99.997899247930761</v>
      </c>
      <c r="F139" s="187">
        <f>D139/B139*100</f>
        <v>29.225928256765265</v>
      </c>
      <c r="G139" s="175"/>
    </row>
    <row r="140" spans="1:9" ht="31.5" customHeight="1">
      <c r="A140" s="91" t="s">
        <v>137</v>
      </c>
      <c r="B140" s="187">
        <v>94337.1</v>
      </c>
      <c r="C140" s="235">
        <v>0</v>
      </c>
      <c r="D140" s="235">
        <v>0</v>
      </c>
      <c r="E140" s="235">
        <v>0</v>
      </c>
      <c r="F140" s="235">
        <f t="shared" ref="F140:F141" si="65">D140/B140*100</f>
        <v>0</v>
      </c>
      <c r="G140" s="175"/>
    </row>
    <row r="141" spans="1:9" s="20" customFormat="1" ht="16.5" customHeight="1">
      <c r="A141" s="185" t="s">
        <v>138</v>
      </c>
      <c r="B141" s="190">
        <v>463061.9</v>
      </c>
      <c r="C141" s="190">
        <v>209292.4</v>
      </c>
      <c r="D141" s="191">
        <v>209290.8</v>
      </c>
      <c r="E141" s="187">
        <f t="shared" ref="E141" si="66">D141/C141*100</f>
        <v>99.999235519302175</v>
      </c>
      <c r="F141" s="187">
        <f t="shared" si="65"/>
        <v>45.19715398740427</v>
      </c>
      <c r="G141" s="186"/>
      <c r="H141" s="19"/>
      <c r="I141" s="19"/>
    </row>
    <row r="142" spans="1:9" ht="18.75" customHeight="1">
      <c r="A142" s="72"/>
      <c r="B142" s="72"/>
      <c r="C142" s="72"/>
      <c r="D142" s="72"/>
      <c r="E142" s="72"/>
      <c r="F142" s="117"/>
    </row>
    <row r="143" spans="1:9" s="15" customFormat="1" ht="28.5" customHeight="1">
      <c r="A143" s="267" t="s">
        <v>46</v>
      </c>
      <c r="B143" s="267"/>
      <c r="C143" s="267"/>
      <c r="D143" s="267"/>
      <c r="E143" s="267"/>
      <c r="F143" s="267"/>
      <c r="G143" s="267"/>
      <c r="H143" s="16"/>
      <c r="I143" s="16"/>
    </row>
    <row r="144" spans="1:9" s="15" customFormat="1" ht="17.25" customHeight="1">
      <c r="A144" s="277" t="s">
        <v>58</v>
      </c>
      <c r="B144" s="277"/>
      <c r="C144" s="277"/>
      <c r="D144" s="277"/>
      <c r="E144" s="277"/>
      <c r="F144" s="277"/>
      <c r="G144" s="277"/>
      <c r="H144" s="16"/>
      <c r="I144" s="16"/>
    </row>
    <row r="145" spans="1:9" s="15" customFormat="1" ht="17.25" customHeight="1">
      <c r="A145" s="182"/>
      <c r="B145" s="182"/>
      <c r="C145" s="182"/>
      <c r="D145" s="182"/>
      <c r="E145" s="182"/>
      <c r="F145" s="182"/>
      <c r="G145" s="154" t="s">
        <v>24</v>
      </c>
      <c r="H145" s="16"/>
      <c r="I145" s="16"/>
    </row>
    <row r="146" spans="1:9" s="15" customFormat="1" ht="76.900000000000006" customHeight="1">
      <c r="A146" s="139" t="s">
        <v>27</v>
      </c>
      <c r="B146" s="125" t="s">
        <v>99</v>
      </c>
      <c r="C146" s="139" t="s">
        <v>100</v>
      </c>
      <c r="D146" s="125" t="s">
        <v>101</v>
      </c>
      <c r="E146" s="139" t="s">
        <v>102</v>
      </c>
      <c r="F146" s="139" t="s">
        <v>103</v>
      </c>
      <c r="G146" s="146" t="s">
        <v>109</v>
      </c>
      <c r="H146" s="16"/>
      <c r="I146" s="16"/>
    </row>
    <row r="147" spans="1:9" s="15" customFormat="1" ht="18.75" customHeight="1">
      <c r="A147" s="51" t="s">
        <v>3</v>
      </c>
      <c r="B147" s="181">
        <f>B149</f>
        <v>39881.800000000003</v>
      </c>
      <c r="C147" s="181">
        <f t="shared" ref="C147:D147" si="67">C149</f>
        <v>7732.8</v>
      </c>
      <c r="D147" s="181">
        <f t="shared" si="67"/>
        <v>7489.8</v>
      </c>
      <c r="E147" s="253">
        <f>D147/C147*100</f>
        <v>96.857541899441344</v>
      </c>
      <c r="F147" s="181">
        <f>D147/B147*100</f>
        <v>18.779994884884836</v>
      </c>
      <c r="G147" s="166"/>
      <c r="H147" s="10"/>
      <c r="I147" s="10"/>
    </row>
    <row r="148" spans="1:9" s="15" customFormat="1" ht="15" customHeight="1">
      <c r="A148" s="38" t="s">
        <v>0</v>
      </c>
      <c r="B148" s="192">
        <f>B149</f>
        <v>39881.800000000003</v>
      </c>
      <c r="C148" s="192">
        <f t="shared" ref="C148:D148" si="68">C149</f>
        <v>7732.8</v>
      </c>
      <c r="D148" s="192">
        <f t="shared" si="68"/>
        <v>7489.8</v>
      </c>
      <c r="E148" s="192">
        <f t="shared" ref="E148:E149" si="69">D148/C148*100</f>
        <v>96.857541899441344</v>
      </c>
      <c r="F148" s="188">
        <f t="shared" ref="F148:F149" si="70">D148/B148*100</f>
        <v>18.779994884884836</v>
      </c>
      <c r="G148" s="273" t="s">
        <v>139</v>
      </c>
      <c r="H148" s="10"/>
      <c r="I148" s="10"/>
    </row>
    <row r="149" spans="1:9" s="15" customFormat="1" ht="61.5" customHeight="1">
      <c r="A149" s="236" t="s">
        <v>70</v>
      </c>
      <c r="B149" s="128">
        <v>39881.800000000003</v>
      </c>
      <c r="C149" s="128">
        <v>7732.8</v>
      </c>
      <c r="D149" s="128">
        <v>7489.8</v>
      </c>
      <c r="E149" s="60">
        <f t="shared" si="69"/>
        <v>96.857541899441344</v>
      </c>
      <c r="F149" s="55">
        <f t="shared" si="70"/>
        <v>18.779994884884836</v>
      </c>
      <c r="G149" s="274"/>
      <c r="H149" s="16"/>
      <c r="I149" s="16"/>
    </row>
    <row r="150" spans="1:9" s="13" customFormat="1" ht="14.25" customHeight="1">
      <c r="A150" s="72"/>
      <c r="B150" s="72"/>
      <c r="C150" s="72"/>
      <c r="D150" s="72"/>
      <c r="E150" s="72"/>
      <c r="F150" s="72"/>
      <c r="G150" s="12"/>
      <c r="H150" s="12"/>
      <c r="I150" s="12"/>
    </row>
    <row r="151" spans="1:9" s="13" customFormat="1" ht="21.75" customHeight="1">
      <c r="A151" s="267" t="s">
        <v>10</v>
      </c>
      <c r="B151" s="267"/>
      <c r="C151" s="267"/>
      <c r="D151" s="267"/>
      <c r="E151" s="267"/>
      <c r="F151" s="267"/>
      <c r="G151" s="267"/>
      <c r="H151" s="12"/>
      <c r="I151" s="12"/>
    </row>
    <row r="152" spans="1:9" s="27" customFormat="1" ht="15" customHeight="1">
      <c r="A152" s="275" t="s">
        <v>59</v>
      </c>
      <c r="B152" s="275"/>
      <c r="C152" s="275"/>
      <c r="D152" s="275"/>
      <c r="E152" s="275"/>
      <c r="F152" s="275"/>
      <c r="G152" s="28"/>
      <c r="H152" s="28"/>
      <c r="I152" s="28"/>
    </row>
    <row r="153" spans="1:9" s="27" customFormat="1" ht="15" customHeight="1">
      <c r="A153" s="140"/>
      <c r="B153" s="140"/>
      <c r="C153" s="140"/>
      <c r="D153" s="140"/>
      <c r="E153" s="140"/>
      <c r="F153" s="140"/>
      <c r="G153" s="154" t="s">
        <v>24</v>
      </c>
      <c r="H153" s="28"/>
      <c r="I153" s="28"/>
    </row>
    <row r="154" spans="1:9" s="15" customFormat="1" ht="78.599999999999994" customHeight="1">
      <c r="A154" s="139" t="s">
        <v>27</v>
      </c>
      <c r="B154" s="125" t="s">
        <v>99</v>
      </c>
      <c r="C154" s="139" t="s">
        <v>100</v>
      </c>
      <c r="D154" s="125" t="s">
        <v>101</v>
      </c>
      <c r="E154" s="139" t="s">
        <v>102</v>
      </c>
      <c r="F154" s="139" t="s">
        <v>103</v>
      </c>
      <c r="G154" s="146" t="s">
        <v>109</v>
      </c>
      <c r="H154" s="16"/>
      <c r="I154" s="16"/>
    </row>
    <row r="155" spans="1:9" s="15" customFormat="1" ht="18" customHeight="1">
      <c r="A155" s="46" t="s">
        <v>35</v>
      </c>
      <c r="B155" s="181">
        <f>B157</f>
        <v>3111.1</v>
      </c>
      <c r="C155" s="256">
        <v>0</v>
      </c>
      <c r="D155" s="256">
        <v>0</v>
      </c>
      <c r="E155" s="256">
        <v>0</v>
      </c>
      <c r="F155" s="256">
        <v>0</v>
      </c>
      <c r="G155" s="166"/>
      <c r="H155" s="10"/>
      <c r="I155" s="10"/>
    </row>
    <row r="156" spans="1:9" ht="15" customHeight="1">
      <c r="A156" s="38" t="s">
        <v>25</v>
      </c>
      <c r="B156" s="192">
        <f>B157</f>
        <v>3111.1</v>
      </c>
      <c r="C156" s="257">
        <v>0</v>
      </c>
      <c r="D156" s="257">
        <v>0</v>
      </c>
      <c r="E156" s="257">
        <v>0</v>
      </c>
      <c r="F156" s="257">
        <v>0</v>
      </c>
      <c r="G156" s="166"/>
    </row>
    <row r="157" spans="1:9" ht="29.25" customHeight="1">
      <c r="A157" s="69" t="s">
        <v>140</v>
      </c>
      <c r="B157" s="128">
        <v>3111.1</v>
      </c>
      <c r="C157" s="255">
        <v>0</v>
      </c>
      <c r="D157" s="255">
        <v>0</v>
      </c>
      <c r="E157" s="255">
        <v>0</v>
      </c>
      <c r="F157" s="255">
        <v>0</v>
      </c>
      <c r="G157" s="166"/>
    </row>
    <row r="158" spans="1:9" ht="14.25" customHeight="1">
      <c r="A158" s="95"/>
      <c r="B158" s="96"/>
      <c r="C158" s="96"/>
      <c r="D158" s="96"/>
      <c r="E158" s="96"/>
      <c r="F158" s="96"/>
    </row>
    <row r="159" spans="1:9" s="13" customFormat="1" ht="18.75" customHeight="1">
      <c r="A159" s="267" t="s">
        <v>13</v>
      </c>
      <c r="B159" s="267"/>
      <c r="C159" s="267"/>
      <c r="D159" s="267"/>
      <c r="E159" s="267"/>
      <c r="F159" s="267"/>
      <c r="G159" s="267"/>
      <c r="H159" s="12"/>
      <c r="I159" s="12"/>
    </row>
    <row r="160" spans="1:9" s="27" customFormat="1" ht="18" customHeight="1">
      <c r="A160" s="268" t="s">
        <v>47</v>
      </c>
      <c r="B160" s="268"/>
      <c r="C160" s="268"/>
      <c r="D160" s="268"/>
      <c r="E160" s="268"/>
      <c r="F160" s="268"/>
      <c r="G160" s="268"/>
      <c r="H160" s="16"/>
      <c r="I160" s="16"/>
    </row>
    <row r="161" spans="1:9" s="27" customFormat="1" ht="16.5" customHeight="1">
      <c r="A161" s="142"/>
      <c r="B161" s="142"/>
      <c r="C161" s="142"/>
      <c r="D161" s="142"/>
      <c r="E161" s="142"/>
      <c r="F161" s="142"/>
      <c r="G161" s="154" t="s">
        <v>24</v>
      </c>
      <c r="H161" s="16"/>
      <c r="I161" s="16"/>
    </row>
    <row r="162" spans="1:9" s="15" customFormat="1" ht="78" customHeight="1">
      <c r="A162" s="139" t="s">
        <v>27</v>
      </c>
      <c r="B162" s="125" t="s">
        <v>99</v>
      </c>
      <c r="C162" s="139" t="s">
        <v>100</v>
      </c>
      <c r="D162" s="125" t="s">
        <v>101</v>
      </c>
      <c r="E162" s="139" t="s">
        <v>102</v>
      </c>
      <c r="F162" s="139" t="s">
        <v>103</v>
      </c>
      <c r="G162" s="146" t="s">
        <v>109</v>
      </c>
      <c r="H162" s="16"/>
      <c r="I162" s="16"/>
    </row>
    <row r="163" spans="1:9" ht="16.5" customHeight="1">
      <c r="A163" s="51" t="s">
        <v>35</v>
      </c>
      <c r="B163" s="62">
        <f>B166+B168+B169+B171</f>
        <v>470593.69999999995</v>
      </c>
      <c r="C163" s="62">
        <f t="shared" ref="C163:D163" si="71">C166+C168+C169+C171</f>
        <v>13430.199999999999</v>
      </c>
      <c r="D163" s="62">
        <f t="shared" si="71"/>
        <v>10073.6</v>
      </c>
      <c r="E163" s="178">
        <f>D163/C163*100</f>
        <v>75.007073610221752</v>
      </c>
      <c r="F163" s="62">
        <f>D163/C163*100</f>
        <v>75.007073610221752</v>
      </c>
      <c r="G163" s="175"/>
    </row>
    <row r="164" spans="1:9" ht="15" customHeight="1">
      <c r="A164" s="38" t="s">
        <v>25</v>
      </c>
      <c r="B164" s="252">
        <v>125674.5</v>
      </c>
      <c r="C164" s="252">
        <v>13430.2</v>
      </c>
      <c r="D164" s="252">
        <v>10073.6</v>
      </c>
      <c r="E164" s="252">
        <f t="shared" ref="E164:E168" si="72">D164/C164*100</f>
        <v>75.007073610221738</v>
      </c>
      <c r="F164" s="202">
        <f t="shared" ref="F164:F168" si="73">D164/C164*100</f>
        <v>75.007073610221738</v>
      </c>
      <c r="G164" s="175"/>
    </row>
    <row r="165" spans="1:9" ht="15" customHeight="1">
      <c r="A165" s="38" t="s">
        <v>1</v>
      </c>
      <c r="B165" s="252">
        <v>344919.2</v>
      </c>
      <c r="C165" s="252">
        <v>0</v>
      </c>
      <c r="D165" s="252">
        <v>0</v>
      </c>
      <c r="E165" s="252">
        <v>0</v>
      </c>
      <c r="F165" s="202">
        <v>0</v>
      </c>
      <c r="G165" s="175"/>
    </row>
    <row r="166" spans="1:9" ht="29.25" customHeight="1">
      <c r="A166" s="196" t="s">
        <v>141</v>
      </c>
      <c r="B166" s="204">
        <v>101392.8</v>
      </c>
      <c r="C166" s="204">
        <v>843.3</v>
      </c>
      <c r="D166" s="204">
        <v>843.3</v>
      </c>
      <c r="E166" s="176">
        <f t="shared" si="72"/>
        <v>100</v>
      </c>
      <c r="F166" s="177">
        <f t="shared" si="73"/>
        <v>100</v>
      </c>
      <c r="G166" s="175"/>
    </row>
    <row r="167" spans="1:9" s="29" customFormat="1" ht="16.5" customHeight="1">
      <c r="A167" s="238" t="s">
        <v>144</v>
      </c>
      <c r="B167" s="219">
        <f>45658.2+2403.2+651</f>
        <v>48712.399999999994</v>
      </c>
      <c r="C167" s="200">
        <v>0</v>
      </c>
      <c r="D167" s="200">
        <v>0</v>
      </c>
      <c r="E167" s="200">
        <v>0</v>
      </c>
      <c r="F167" s="200">
        <v>0</v>
      </c>
      <c r="G167" s="239"/>
      <c r="H167" s="57"/>
      <c r="I167" s="57"/>
    </row>
    <row r="168" spans="1:9" s="194" customFormat="1" ht="72" customHeight="1">
      <c r="A168" s="197" t="s">
        <v>142</v>
      </c>
      <c r="B168" s="204">
        <v>44056.3</v>
      </c>
      <c r="C168" s="204">
        <v>9556</v>
      </c>
      <c r="D168" s="204">
        <v>6989</v>
      </c>
      <c r="E168" s="176">
        <f t="shared" si="72"/>
        <v>73.137295939723728</v>
      </c>
      <c r="F168" s="177">
        <f t="shared" si="73"/>
        <v>73.137295939723728</v>
      </c>
      <c r="G168" s="237" t="s">
        <v>162</v>
      </c>
      <c r="H168" s="195"/>
      <c r="I168" s="195"/>
    </row>
    <row r="169" spans="1:9" s="14" customFormat="1" ht="30.75" customHeight="1">
      <c r="A169" s="74" t="s">
        <v>143</v>
      </c>
      <c r="B169" s="198">
        <v>315011.59999999998</v>
      </c>
      <c r="C169" s="198">
        <v>0</v>
      </c>
      <c r="D169" s="198">
        <v>0</v>
      </c>
      <c r="E169" s="198">
        <v>0</v>
      </c>
      <c r="F169" s="198">
        <v>0</v>
      </c>
      <c r="G169" s="203"/>
      <c r="H169" s="12"/>
      <c r="I169" s="12"/>
    </row>
    <row r="170" spans="1:9" s="14" customFormat="1" ht="16.5" customHeight="1">
      <c r="A170" s="38" t="s">
        <v>144</v>
      </c>
      <c r="B170" s="159">
        <f>299261+15750.6</f>
        <v>315011.59999999998</v>
      </c>
      <c r="C170" s="200">
        <v>0</v>
      </c>
      <c r="D170" s="200">
        <v>0</v>
      </c>
      <c r="E170" s="200">
        <v>0</v>
      </c>
      <c r="F170" s="200">
        <v>0</v>
      </c>
      <c r="G170" s="203"/>
      <c r="H170" s="12"/>
      <c r="I170" s="12"/>
    </row>
    <row r="171" spans="1:9" s="14" customFormat="1" ht="45">
      <c r="A171" s="245" t="s">
        <v>145</v>
      </c>
      <c r="B171" s="204">
        <v>10133</v>
      </c>
      <c r="C171" s="204">
        <v>3030.9</v>
      </c>
      <c r="D171" s="204">
        <v>2241.3000000000002</v>
      </c>
      <c r="E171" s="176">
        <f t="shared" ref="E171" si="74">D171/C171*100</f>
        <v>73.948332178560833</v>
      </c>
      <c r="F171" s="177">
        <f t="shared" ref="F171" si="75">D171/C171*100</f>
        <v>73.948332178560833</v>
      </c>
      <c r="G171" s="205"/>
      <c r="H171" s="12"/>
      <c r="I171" s="12"/>
    </row>
    <row r="172" spans="1:9" s="15" customFormat="1" ht="23.25" customHeight="1">
      <c r="A172" s="72"/>
      <c r="B172" s="72"/>
      <c r="C172" s="72"/>
      <c r="D172" s="72"/>
      <c r="E172" s="72"/>
      <c r="F172" s="72"/>
      <c r="G172" s="16"/>
      <c r="H172" s="16"/>
      <c r="I172" s="16"/>
    </row>
    <row r="173" spans="1:9" s="13" customFormat="1" ht="18.75" customHeight="1">
      <c r="A173" s="278" t="s">
        <v>23</v>
      </c>
      <c r="B173" s="278"/>
      <c r="C173" s="278"/>
      <c r="D173" s="278"/>
      <c r="E173" s="278"/>
      <c r="F173" s="278"/>
      <c r="G173" s="278"/>
      <c r="H173" s="12"/>
      <c r="I173" s="12"/>
    </row>
    <row r="174" spans="1:9" s="27" customFormat="1" ht="19.5" customHeight="1">
      <c r="A174" s="277" t="s">
        <v>48</v>
      </c>
      <c r="B174" s="277"/>
      <c r="C174" s="277"/>
      <c r="D174" s="277"/>
      <c r="E174" s="277"/>
      <c r="F174" s="277"/>
      <c r="G174" s="277"/>
      <c r="H174" s="16"/>
      <c r="I174" s="16"/>
    </row>
    <row r="175" spans="1:9" s="27" customFormat="1" ht="19.5" customHeight="1">
      <c r="A175" s="142"/>
      <c r="B175" s="142"/>
      <c r="C175" s="142"/>
      <c r="D175" s="142"/>
      <c r="E175" s="142"/>
      <c r="F175" s="142"/>
      <c r="G175" s="154" t="s">
        <v>24</v>
      </c>
      <c r="H175" s="16"/>
      <c r="I175" s="16"/>
    </row>
    <row r="176" spans="1:9" s="15" customFormat="1" ht="80.25" customHeight="1">
      <c r="A176" s="139" t="s">
        <v>27</v>
      </c>
      <c r="B176" s="125" t="s">
        <v>99</v>
      </c>
      <c r="C176" s="139" t="s">
        <v>100</v>
      </c>
      <c r="D176" s="125" t="s">
        <v>101</v>
      </c>
      <c r="E176" s="139" t="s">
        <v>102</v>
      </c>
      <c r="F176" s="139" t="s">
        <v>103</v>
      </c>
      <c r="G176" s="146" t="s">
        <v>109</v>
      </c>
      <c r="H176" s="16"/>
      <c r="I176" s="16"/>
    </row>
    <row r="177" spans="1:9" ht="18.75" customHeight="1">
      <c r="A177" s="46" t="s">
        <v>35</v>
      </c>
      <c r="B177" s="52">
        <f>B179+B180</f>
        <v>416.5</v>
      </c>
      <c r="C177" s="52">
        <f t="shared" ref="C177:D177" si="76">C179+C180</f>
        <v>20</v>
      </c>
      <c r="D177" s="52">
        <f t="shared" si="76"/>
        <v>20</v>
      </c>
      <c r="E177" s="53">
        <f>D177/C177*100</f>
        <v>100</v>
      </c>
      <c r="F177" s="227">
        <f>D177/B177*100</f>
        <v>4.8019207683073235</v>
      </c>
      <c r="G177" s="166"/>
    </row>
    <row r="178" spans="1:9" ht="15.6" customHeight="1">
      <c r="A178" s="38" t="s">
        <v>25</v>
      </c>
      <c r="B178" s="98">
        <f>B177</f>
        <v>416.5</v>
      </c>
      <c r="C178" s="98">
        <f t="shared" ref="C178:D178" si="77">C177</f>
        <v>20</v>
      </c>
      <c r="D178" s="98">
        <f t="shared" si="77"/>
        <v>20</v>
      </c>
      <c r="E178" s="89">
        <f t="shared" ref="E178:E179" si="78">D178/C178*100</f>
        <v>100</v>
      </c>
      <c r="F178" s="254">
        <f t="shared" ref="F178:F179" si="79">D178/B178*100</f>
        <v>4.8019207683073235</v>
      </c>
      <c r="G178" s="166"/>
    </row>
    <row r="179" spans="1:9" s="15" customFormat="1" ht="92.25" customHeight="1">
      <c r="A179" s="1" t="s">
        <v>146</v>
      </c>
      <c r="B179" s="131">
        <v>197.6</v>
      </c>
      <c r="C179" s="131">
        <v>20</v>
      </c>
      <c r="D179" s="131">
        <v>20</v>
      </c>
      <c r="E179" s="54">
        <f t="shared" si="78"/>
        <v>100</v>
      </c>
      <c r="F179" s="147">
        <f t="shared" si="79"/>
        <v>10.121457489878543</v>
      </c>
      <c r="G179" s="158"/>
      <c r="H179" s="16"/>
      <c r="I179" s="16"/>
    </row>
    <row r="180" spans="1:9" s="15" customFormat="1" ht="45" customHeight="1">
      <c r="A180" s="1" t="s">
        <v>147</v>
      </c>
      <c r="B180" s="11">
        <v>218.9</v>
      </c>
      <c r="C180" s="228">
        <v>0</v>
      </c>
      <c r="D180" s="228">
        <v>0</v>
      </c>
      <c r="E180" s="240">
        <v>0</v>
      </c>
      <c r="F180" s="240">
        <v>0</v>
      </c>
      <c r="G180" s="158"/>
      <c r="H180" s="16"/>
      <c r="I180" s="16"/>
    </row>
    <row r="181" spans="1:9" s="15" customFormat="1" ht="18" customHeight="1">
      <c r="A181" s="43"/>
      <c r="B181" s="43"/>
      <c r="C181" s="43"/>
      <c r="D181" s="43"/>
      <c r="E181" s="43"/>
      <c r="F181" s="43"/>
      <c r="G181" s="16"/>
      <c r="H181" s="16"/>
      <c r="I181" s="16"/>
    </row>
    <row r="182" spans="1:9" s="13" customFormat="1" ht="20.25" customHeight="1">
      <c r="A182" s="269" t="s">
        <v>49</v>
      </c>
      <c r="B182" s="269"/>
      <c r="C182" s="269"/>
      <c r="D182" s="269"/>
      <c r="E182" s="269"/>
      <c r="F182" s="269"/>
      <c r="G182" s="269"/>
      <c r="H182" s="12"/>
      <c r="I182" s="12"/>
    </row>
    <row r="183" spans="1:9" s="27" customFormat="1" ht="18.75" customHeight="1">
      <c r="A183" s="268" t="s">
        <v>50</v>
      </c>
      <c r="B183" s="268"/>
      <c r="C183" s="268"/>
      <c r="D183" s="268"/>
      <c r="E183" s="268"/>
      <c r="F183" s="268"/>
      <c r="G183" s="268"/>
      <c r="H183" s="16"/>
      <c r="I183" s="16"/>
    </row>
    <row r="184" spans="1:9" s="15" customFormat="1" ht="16.5" customHeight="1">
      <c r="A184" s="142"/>
      <c r="B184" s="142"/>
      <c r="C184" s="142"/>
      <c r="D184" s="142"/>
      <c r="E184" s="142"/>
      <c r="F184" s="142"/>
      <c r="G184" s="154" t="s">
        <v>24</v>
      </c>
      <c r="H184" s="16"/>
      <c r="I184" s="16"/>
    </row>
    <row r="185" spans="1:9" s="15" customFormat="1" ht="78" customHeight="1">
      <c r="A185" s="139" t="s">
        <v>27</v>
      </c>
      <c r="B185" s="125" t="s">
        <v>99</v>
      </c>
      <c r="C185" s="139" t="s">
        <v>100</v>
      </c>
      <c r="D185" s="125" t="s">
        <v>101</v>
      </c>
      <c r="E185" s="139" t="s">
        <v>102</v>
      </c>
      <c r="F185" s="139" t="s">
        <v>103</v>
      </c>
      <c r="G185" s="146" t="s">
        <v>109</v>
      </c>
      <c r="H185" s="16"/>
      <c r="I185" s="16"/>
    </row>
    <row r="186" spans="1:9" ht="18.75" customHeight="1">
      <c r="A186" s="46" t="s">
        <v>35</v>
      </c>
      <c r="B186" s="181">
        <f>B189</f>
        <v>5661.9</v>
      </c>
      <c r="C186" s="181">
        <f t="shared" ref="C186:D186" si="80">C189</f>
        <v>901.4</v>
      </c>
      <c r="D186" s="181">
        <f t="shared" si="80"/>
        <v>805.4</v>
      </c>
      <c r="E186" s="253">
        <f>D186/C186*100</f>
        <v>89.349900155313961</v>
      </c>
      <c r="F186" s="181">
        <f>D186/B186*100</f>
        <v>14.224906833395151</v>
      </c>
      <c r="G186" s="166"/>
    </row>
    <row r="187" spans="1:9" ht="16.5" customHeight="1">
      <c r="A187" s="38" t="s">
        <v>25</v>
      </c>
      <c r="B187" s="192">
        <v>5555</v>
      </c>
      <c r="C187" s="192">
        <v>893</v>
      </c>
      <c r="D187" s="192">
        <v>800.4</v>
      </c>
      <c r="E187" s="192">
        <f t="shared" ref="E187:E189" si="81">D187/C187*100</f>
        <v>89.630459126539748</v>
      </c>
      <c r="F187" s="188">
        <f t="shared" ref="F187:F189" si="82">D187/B187*100</f>
        <v>14.408640864086408</v>
      </c>
      <c r="G187" s="166"/>
    </row>
    <row r="188" spans="1:9" ht="17.25" customHeight="1">
      <c r="A188" s="38" t="s">
        <v>1</v>
      </c>
      <c r="B188" s="192">
        <v>106.9</v>
      </c>
      <c r="C188" s="192">
        <v>8.4</v>
      </c>
      <c r="D188" s="192">
        <v>5</v>
      </c>
      <c r="E188" s="192">
        <f t="shared" si="81"/>
        <v>59.523809523809526</v>
      </c>
      <c r="F188" s="188">
        <f t="shared" si="82"/>
        <v>4.677268475210477</v>
      </c>
      <c r="G188" s="166"/>
    </row>
    <row r="189" spans="1:9" s="13" customFormat="1" ht="60">
      <c r="A189" s="1" t="s">
        <v>71</v>
      </c>
      <c r="B189" s="171">
        <v>5661.9</v>
      </c>
      <c r="C189" s="171">
        <v>901.4</v>
      </c>
      <c r="D189" s="171">
        <v>805.4</v>
      </c>
      <c r="E189" s="60">
        <f t="shared" si="81"/>
        <v>89.349900155313961</v>
      </c>
      <c r="F189" s="55">
        <f t="shared" si="82"/>
        <v>14.224906833395151</v>
      </c>
      <c r="G189" s="193" t="s">
        <v>163</v>
      </c>
      <c r="H189" s="12"/>
      <c r="I189" s="12"/>
    </row>
    <row r="190" spans="1:9" s="13" customFormat="1" ht="16.5" customHeight="1">
      <c r="A190" s="44"/>
      <c r="B190" s="45"/>
      <c r="C190" s="45"/>
      <c r="D190" s="45"/>
      <c r="E190" s="45"/>
      <c r="F190" s="45"/>
      <c r="G190" s="12"/>
      <c r="H190" s="12"/>
      <c r="I190" s="12"/>
    </row>
    <row r="191" spans="1:9" s="13" customFormat="1" ht="27" customHeight="1">
      <c r="A191" s="267" t="s">
        <v>11</v>
      </c>
      <c r="B191" s="267"/>
      <c r="C191" s="267"/>
      <c r="D191" s="267"/>
      <c r="E191" s="267"/>
      <c r="F191" s="267"/>
      <c r="G191" s="267"/>
      <c r="H191" s="12"/>
      <c r="I191" s="12"/>
    </row>
    <row r="192" spans="1:9" s="27" customFormat="1" ht="16.5" customHeight="1">
      <c r="A192" s="268" t="s">
        <v>54</v>
      </c>
      <c r="B192" s="268"/>
      <c r="C192" s="268"/>
      <c r="D192" s="268"/>
      <c r="E192" s="268"/>
      <c r="F192" s="268"/>
      <c r="G192" s="268"/>
      <c r="H192" s="16"/>
      <c r="I192" s="16"/>
    </row>
    <row r="193" spans="1:9" s="27" customFormat="1" ht="16.5" customHeight="1">
      <c r="A193" s="142"/>
      <c r="B193" s="142"/>
      <c r="C193" s="142"/>
      <c r="D193" s="142"/>
      <c r="E193" s="142"/>
      <c r="F193" s="142"/>
      <c r="G193" s="154" t="s">
        <v>24</v>
      </c>
      <c r="H193" s="16"/>
      <c r="I193" s="16"/>
    </row>
    <row r="194" spans="1:9" s="15" customFormat="1" ht="79.5" customHeight="1">
      <c r="A194" s="139" t="s">
        <v>27</v>
      </c>
      <c r="B194" s="125" t="s">
        <v>99</v>
      </c>
      <c r="C194" s="139" t="s">
        <v>100</v>
      </c>
      <c r="D194" s="125" t="s">
        <v>101</v>
      </c>
      <c r="E194" s="139" t="s">
        <v>102</v>
      </c>
      <c r="F194" s="139" t="s">
        <v>103</v>
      </c>
      <c r="G194" s="146" t="s">
        <v>109</v>
      </c>
      <c r="H194" s="16"/>
      <c r="I194" s="16"/>
    </row>
    <row r="195" spans="1:9" ht="17.45" customHeight="1">
      <c r="A195" s="51" t="s">
        <v>3</v>
      </c>
      <c r="B195" s="181">
        <f>B198+B200+B202</f>
        <v>69697.8</v>
      </c>
      <c r="C195" s="181">
        <f t="shared" ref="C195:D195" si="83">C198+C200+C202</f>
        <v>16521</v>
      </c>
      <c r="D195" s="181">
        <f t="shared" si="83"/>
        <v>15862.8</v>
      </c>
      <c r="E195" s="253">
        <f>D195/C195*100</f>
        <v>96.015979662248043</v>
      </c>
      <c r="F195" s="181">
        <f>D195/B195*100</f>
        <v>22.759398431514335</v>
      </c>
      <c r="G195" s="166"/>
    </row>
    <row r="196" spans="1:9" ht="17.25" customHeight="1">
      <c r="A196" s="38" t="s">
        <v>0</v>
      </c>
      <c r="B196" s="192">
        <v>738</v>
      </c>
      <c r="C196" s="192">
        <v>21</v>
      </c>
      <c r="D196" s="192">
        <v>21</v>
      </c>
      <c r="E196" s="192">
        <f t="shared" ref="E196:E203" si="84">D196/C196*100</f>
        <v>100</v>
      </c>
      <c r="F196" s="188">
        <f t="shared" ref="F196:F203" si="85">D196/B196*100</f>
        <v>2.8455284552845526</v>
      </c>
      <c r="G196" s="166"/>
    </row>
    <row r="197" spans="1:9" ht="17.25" customHeight="1">
      <c r="A197" s="38" t="s">
        <v>1</v>
      </c>
      <c r="B197" s="208">
        <v>68959.8</v>
      </c>
      <c r="C197" s="192">
        <v>16500</v>
      </c>
      <c r="D197" s="208">
        <v>15841.8</v>
      </c>
      <c r="E197" s="192">
        <f t="shared" si="84"/>
        <v>96.010909090909095</v>
      </c>
      <c r="F197" s="188">
        <f t="shared" si="85"/>
        <v>22.972514421445535</v>
      </c>
      <c r="G197" s="166"/>
    </row>
    <row r="198" spans="1:9" s="49" customFormat="1" ht="17.25" customHeight="1">
      <c r="A198" s="2" t="s">
        <v>86</v>
      </c>
      <c r="B198" s="206">
        <f>B199</f>
        <v>51</v>
      </c>
      <c r="C198" s="206">
        <f t="shared" ref="C198:D198" si="86">C199</f>
        <v>21</v>
      </c>
      <c r="D198" s="206">
        <f t="shared" si="86"/>
        <v>21</v>
      </c>
      <c r="E198" s="60">
        <f t="shared" si="84"/>
        <v>100</v>
      </c>
      <c r="F198" s="55">
        <f t="shared" si="85"/>
        <v>41.17647058823529</v>
      </c>
      <c r="G198" s="207"/>
      <c r="H198" s="59"/>
      <c r="I198" s="59"/>
    </row>
    <row r="199" spans="1:9" s="87" customFormat="1" ht="31.5" customHeight="1">
      <c r="A199" s="42" t="s">
        <v>80</v>
      </c>
      <c r="B199" s="177">
        <v>51</v>
      </c>
      <c r="C199" s="177">
        <v>21</v>
      </c>
      <c r="D199" s="177">
        <v>21</v>
      </c>
      <c r="E199" s="60">
        <f t="shared" si="84"/>
        <v>100</v>
      </c>
      <c r="F199" s="55">
        <f t="shared" si="85"/>
        <v>41.17647058823529</v>
      </c>
      <c r="G199" s="207"/>
      <c r="H199" s="17"/>
      <c r="I199" s="17"/>
    </row>
    <row r="200" spans="1:9" s="87" customFormat="1" ht="16.5" customHeight="1">
      <c r="A200" s="42" t="s">
        <v>87</v>
      </c>
      <c r="B200" s="206">
        <f>B201</f>
        <v>587</v>
      </c>
      <c r="C200" s="206">
        <f t="shared" ref="C200:D200" si="87">C201</f>
        <v>0</v>
      </c>
      <c r="D200" s="206">
        <f t="shared" si="87"/>
        <v>0</v>
      </c>
      <c r="E200" s="230">
        <v>0</v>
      </c>
      <c r="F200" s="229">
        <f t="shared" si="85"/>
        <v>0</v>
      </c>
      <c r="G200" s="207"/>
      <c r="H200" s="17"/>
      <c r="I200" s="17"/>
    </row>
    <row r="201" spans="1:9" s="87" customFormat="1" ht="30" customHeight="1">
      <c r="A201" s="42" t="s">
        <v>81</v>
      </c>
      <c r="B201" s="177">
        <v>587</v>
      </c>
      <c r="C201" s="177">
        <v>0</v>
      </c>
      <c r="D201" s="177">
        <v>0</v>
      </c>
      <c r="E201" s="230">
        <v>0</v>
      </c>
      <c r="F201" s="229">
        <f t="shared" si="85"/>
        <v>0</v>
      </c>
      <c r="G201" s="207"/>
      <c r="H201" s="17"/>
      <c r="I201" s="17"/>
    </row>
    <row r="202" spans="1:9" s="87" customFormat="1" ht="30.75" customHeight="1">
      <c r="A202" s="42" t="s">
        <v>88</v>
      </c>
      <c r="B202" s="206">
        <f>B203</f>
        <v>69059.8</v>
      </c>
      <c r="C202" s="206">
        <f t="shared" ref="C202:D202" si="88">C203</f>
        <v>16500</v>
      </c>
      <c r="D202" s="206">
        <f t="shared" si="88"/>
        <v>15841.8</v>
      </c>
      <c r="E202" s="60">
        <f t="shared" si="84"/>
        <v>96.010909090909095</v>
      </c>
      <c r="F202" s="55">
        <f t="shared" si="85"/>
        <v>22.939249751664498</v>
      </c>
      <c r="G202" s="207"/>
      <c r="H202" s="17"/>
      <c r="I202" s="17"/>
    </row>
    <row r="203" spans="1:9" s="87" customFormat="1" ht="61.5" customHeight="1">
      <c r="A203" s="42" t="s">
        <v>82</v>
      </c>
      <c r="B203" s="177">
        <v>69059.8</v>
      </c>
      <c r="C203" s="177">
        <v>16500</v>
      </c>
      <c r="D203" s="177">
        <v>15841.8</v>
      </c>
      <c r="E203" s="60">
        <f t="shared" si="84"/>
        <v>96.010909090909095</v>
      </c>
      <c r="F203" s="55">
        <f t="shared" si="85"/>
        <v>22.939249751664498</v>
      </c>
      <c r="G203" s="263" t="s">
        <v>179</v>
      </c>
      <c r="H203" s="17"/>
      <c r="I203" s="17"/>
    </row>
    <row r="204" spans="1:9" s="87" customFormat="1" ht="21" customHeight="1">
      <c r="A204" s="8"/>
      <c r="B204" s="22"/>
      <c r="C204" s="50"/>
      <c r="D204" s="22"/>
      <c r="E204" s="9"/>
      <c r="F204" s="22"/>
      <c r="G204" s="17"/>
      <c r="H204" s="17"/>
      <c r="I204" s="17"/>
    </row>
    <row r="205" spans="1:9" s="13" customFormat="1" ht="23.25" customHeight="1">
      <c r="A205" s="267" t="s">
        <v>55</v>
      </c>
      <c r="B205" s="267"/>
      <c r="C205" s="267"/>
      <c r="D205" s="267"/>
      <c r="E205" s="267"/>
      <c r="F205" s="267"/>
      <c r="G205" s="267"/>
      <c r="H205" s="12"/>
      <c r="I205" s="12"/>
    </row>
    <row r="206" spans="1:9" s="27" customFormat="1" ht="17.25" customHeight="1">
      <c r="A206" s="268" t="s">
        <v>56</v>
      </c>
      <c r="B206" s="268"/>
      <c r="C206" s="268"/>
      <c r="D206" s="268"/>
      <c r="E206" s="268"/>
      <c r="F206" s="268"/>
      <c r="G206" s="268"/>
      <c r="H206" s="28"/>
      <c r="I206" s="28"/>
    </row>
    <row r="207" spans="1:9" s="27" customFormat="1" ht="17.25" customHeight="1">
      <c r="A207" s="142"/>
      <c r="B207" s="142"/>
      <c r="C207" s="142"/>
      <c r="D207" s="142"/>
      <c r="E207" s="142"/>
      <c r="F207" s="142"/>
      <c r="G207" s="154" t="s">
        <v>24</v>
      </c>
      <c r="H207" s="28"/>
      <c r="I207" s="28"/>
    </row>
    <row r="208" spans="1:9" s="15" customFormat="1" ht="78.75" customHeight="1">
      <c r="A208" s="139" t="s">
        <v>27</v>
      </c>
      <c r="B208" s="125" t="s">
        <v>99</v>
      </c>
      <c r="C208" s="139" t="s">
        <v>100</v>
      </c>
      <c r="D208" s="125" t="s">
        <v>101</v>
      </c>
      <c r="E208" s="139" t="s">
        <v>102</v>
      </c>
      <c r="F208" s="139" t="s">
        <v>103</v>
      </c>
      <c r="G208" s="146" t="s">
        <v>109</v>
      </c>
      <c r="H208" s="16"/>
      <c r="I208" s="16"/>
    </row>
    <row r="209" spans="1:9" ht="17.45" customHeight="1">
      <c r="A209" s="46" t="s">
        <v>3</v>
      </c>
      <c r="B209" s="52">
        <f>B211+B212+B213</f>
        <v>29720.600000000002</v>
      </c>
      <c r="C209" s="52">
        <f t="shared" ref="C209:D209" si="89">C211+C212+C213</f>
        <v>4957.0999999999995</v>
      </c>
      <c r="D209" s="52">
        <f t="shared" si="89"/>
        <v>4957.0999999999995</v>
      </c>
      <c r="E209" s="253">
        <f>D209/C209*100</f>
        <v>100</v>
      </c>
      <c r="F209" s="181">
        <f>D209/B209*100</f>
        <v>16.679003788617994</v>
      </c>
      <c r="G209" s="166"/>
    </row>
    <row r="210" spans="1:9" ht="16.149999999999999" customHeight="1">
      <c r="A210" s="68" t="s">
        <v>0</v>
      </c>
      <c r="B210" s="89">
        <f>B209</f>
        <v>29720.600000000002</v>
      </c>
      <c r="C210" s="89">
        <f t="shared" ref="C210:D210" si="90">C209</f>
        <v>4957.0999999999995</v>
      </c>
      <c r="D210" s="89">
        <f t="shared" si="90"/>
        <v>4957.0999999999995</v>
      </c>
      <c r="E210" s="192">
        <f t="shared" ref="E210:E213" si="91">D210/C210*100</f>
        <v>100</v>
      </c>
      <c r="F210" s="188">
        <f t="shared" ref="F210:F213" si="92">D210/B210*100</f>
        <v>16.679003788617994</v>
      </c>
      <c r="G210" s="166"/>
    </row>
    <row r="211" spans="1:9" ht="45.75" customHeight="1">
      <c r="A211" s="61" t="s">
        <v>79</v>
      </c>
      <c r="B211" s="6">
        <v>1900</v>
      </c>
      <c r="C211" s="6">
        <v>100</v>
      </c>
      <c r="D211" s="6">
        <v>100</v>
      </c>
      <c r="E211" s="60">
        <f t="shared" si="91"/>
        <v>100</v>
      </c>
      <c r="F211" s="55">
        <f t="shared" si="92"/>
        <v>5.2631578947368416</v>
      </c>
      <c r="G211" s="166"/>
    </row>
    <row r="212" spans="1:9" ht="60">
      <c r="A212" s="61" t="s">
        <v>57</v>
      </c>
      <c r="B212" s="6">
        <v>1454.7</v>
      </c>
      <c r="C212" s="6">
        <v>32.700000000000003</v>
      </c>
      <c r="D212" s="6">
        <v>32.700000000000003</v>
      </c>
      <c r="E212" s="60">
        <f t="shared" si="91"/>
        <v>100</v>
      </c>
      <c r="F212" s="55">
        <f t="shared" si="92"/>
        <v>2.2478861620952775</v>
      </c>
      <c r="G212" s="166"/>
    </row>
    <row r="213" spans="1:9" ht="30.75" customHeight="1">
      <c r="A213" s="42" t="s">
        <v>72</v>
      </c>
      <c r="B213" s="6">
        <v>26365.9</v>
      </c>
      <c r="C213" s="6">
        <v>4824.3999999999996</v>
      </c>
      <c r="D213" s="6">
        <v>4824.3999999999996</v>
      </c>
      <c r="E213" s="60">
        <f t="shared" si="91"/>
        <v>100</v>
      </c>
      <c r="F213" s="55">
        <f t="shared" si="92"/>
        <v>18.29787718226952</v>
      </c>
      <c r="G213" s="166"/>
    </row>
    <row r="214" spans="1:9" ht="17.25" customHeight="1">
      <c r="A214" s="7"/>
      <c r="B214" s="5"/>
      <c r="C214" s="5"/>
      <c r="D214" s="5"/>
      <c r="E214" s="5"/>
      <c r="F214" s="5"/>
    </row>
    <row r="215" spans="1:9" s="13" customFormat="1" ht="22.5" customHeight="1">
      <c r="A215" s="267" t="s">
        <v>18</v>
      </c>
      <c r="B215" s="267"/>
      <c r="C215" s="267"/>
      <c r="D215" s="267"/>
      <c r="E215" s="267"/>
      <c r="F215" s="267"/>
      <c r="G215" s="267"/>
      <c r="H215" s="12"/>
      <c r="I215" s="12"/>
    </row>
    <row r="216" spans="1:9" s="27" customFormat="1" ht="15" customHeight="1">
      <c r="A216" s="268" t="s">
        <v>60</v>
      </c>
      <c r="B216" s="268"/>
      <c r="C216" s="268"/>
      <c r="D216" s="268"/>
      <c r="E216" s="268"/>
      <c r="F216" s="268"/>
      <c r="G216" s="268"/>
      <c r="H216" s="28"/>
      <c r="I216" s="28"/>
    </row>
    <row r="217" spans="1:9" s="27" customFormat="1" ht="15" customHeight="1">
      <c r="A217" s="142"/>
      <c r="B217" s="142"/>
      <c r="C217" s="142"/>
      <c r="D217" s="142"/>
      <c r="E217" s="142"/>
      <c r="F217" s="142"/>
      <c r="G217" s="154" t="s">
        <v>24</v>
      </c>
      <c r="H217" s="28"/>
      <c r="I217" s="28"/>
    </row>
    <row r="218" spans="1:9" s="15" customFormat="1" ht="75.75" customHeight="1">
      <c r="A218" s="139" t="s">
        <v>27</v>
      </c>
      <c r="B218" s="125" t="s">
        <v>99</v>
      </c>
      <c r="C218" s="139" t="s">
        <v>100</v>
      </c>
      <c r="D218" s="125" t="s">
        <v>101</v>
      </c>
      <c r="E218" s="139" t="s">
        <v>102</v>
      </c>
      <c r="F218" s="139" t="s">
        <v>103</v>
      </c>
      <c r="G218" s="146" t="s">
        <v>109</v>
      </c>
      <c r="H218" s="16"/>
      <c r="I218" s="16"/>
    </row>
    <row r="219" spans="1:9" ht="18.75" customHeight="1">
      <c r="A219" s="46" t="s">
        <v>3</v>
      </c>
      <c r="B219" s="181">
        <f>B223+B224</f>
        <v>41485.300000000003</v>
      </c>
      <c r="C219" s="181">
        <f t="shared" ref="C219:D219" si="93">C223+C224</f>
        <v>1495</v>
      </c>
      <c r="D219" s="181">
        <f t="shared" si="93"/>
        <v>1484.8</v>
      </c>
      <c r="E219" s="62">
        <f t="shared" ref="E219:E220" si="94">D219/C219*100</f>
        <v>99.317725752508352</v>
      </c>
      <c r="F219" s="62">
        <f t="shared" ref="F219:F222" si="95">D219/B219*100</f>
        <v>3.5790991025736822</v>
      </c>
      <c r="G219" s="175"/>
      <c r="H219" s="70"/>
      <c r="I219" s="70"/>
    </row>
    <row r="220" spans="1:9" ht="16.5" customHeight="1">
      <c r="A220" s="68" t="s">
        <v>0</v>
      </c>
      <c r="B220" s="192">
        <v>25038.400000000001</v>
      </c>
      <c r="C220" s="192">
        <v>1495</v>
      </c>
      <c r="D220" s="192">
        <v>1484.8</v>
      </c>
      <c r="E220" s="202">
        <f t="shared" si="94"/>
        <v>99.317725752508352</v>
      </c>
      <c r="F220" s="202">
        <f t="shared" si="95"/>
        <v>5.9300913796408716</v>
      </c>
      <c r="G220" s="183"/>
      <c r="H220" s="71"/>
      <c r="I220" s="71"/>
    </row>
    <row r="221" spans="1:9" ht="16.5" customHeight="1">
      <c r="A221" s="68" t="s">
        <v>1</v>
      </c>
      <c r="B221" s="192">
        <v>10032.6</v>
      </c>
      <c r="C221" s="243">
        <v>0</v>
      </c>
      <c r="D221" s="241">
        <v>0</v>
      </c>
      <c r="E221" s="202">
        <v>0</v>
      </c>
      <c r="F221" s="202">
        <f t="shared" si="95"/>
        <v>0</v>
      </c>
      <c r="G221" s="166"/>
    </row>
    <row r="222" spans="1:9" ht="16.5" customHeight="1">
      <c r="A222" s="68" t="s">
        <v>2</v>
      </c>
      <c r="B222" s="192">
        <v>6414.3</v>
      </c>
      <c r="C222" s="243">
        <v>0</v>
      </c>
      <c r="D222" s="241">
        <v>0</v>
      </c>
      <c r="E222" s="202">
        <v>0</v>
      </c>
      <c r="F222" s="202">
        <f t="shared" si="95"/>
        <v>0</v>
      </c>
      <c r="G222" s="166"/>
    </row>
    <row r="223" spans="1:9" ht="30.75" customHeight="1">
      <c r="A223" s="42" t="s">
        <v>73</v>
      </c>
      <c r="B223" s="177">
        <v>19779.7</v>
      </c>
      <c r="C223" s="177">
        <v>1495</v>
      </c>
      <c r="D223" s="177">
        <v>1484.8</v>
      </c>
      <c r="E223" s="177">
        <f>D223/C223*100</f>
        <v>99.317725752508352</v>
      </c>
      <c r="F223" s="177">
        <f>D223/B223*100</f>
        <v>7.5066861479193312</v>
      </c>
      <c r="G223" s="166"/>
    </row>
    <row r="224" spans="1:9" ht="18" customHeight="1">
      <c r="A224" s="74" t="s">
        <v>164</v>
      </c>
      <c r="B224" s="209">
        <v>21705.599999999999</v>
      </c>
      <c r="C224" s="242">
        <v>0</v>
      </c>
      <c r="D224" s="242">
        <v>0</v>
      </c>
      <c r="E224" s="242">
        <v>0</v>
      </c>
      <c r="F224" s="242">
        <v>0</v>
      </c>
      <c r="G224" s="166"/>
    </row>
    <row r="225" spans="1:9" ht="16.5" customHeight="1"/>
    <row r="226" spans="1:9" s="13" customFormat="1" ht="23.25" customHeight="1">
      <c r="A226" s="267" t="s">
        <v>61</v>
      </c>
      <c r="B226" s="267"/>
      <c r="C226" s="267"/>
      <c r="D226" s="267"/>
      <c r="E226" s="267"/>
      <c r="F226" s="267"/>
      <c r="G226" s="267"/>
      <c r="H226" s="12"/>
      <c r="I226" s="12"/>
    </row>
    <row r="227" spans="1:9" s="27" customFormat="1" ht="18" customHeight="1">
      <c r="A227" s="275" t="s">
        <v>62</v>
      </c>
      <c r="B227" s="275"/>
      <c r="C227" s="275"/>
      <c r="D227" s="275"/>
      <c r="E227" s="275"/>
      <c r="F227" s="275"/>
      <c r="G227" s="28"/>
      <c r="H227" s="28"/>
      <c r="I227" s="28"/>
    </row>
    <row r="228" spans="1:9" s="27" customFormat="1" ht="15.75" customHeight="1">
      <c r="A228" s="142"/>
      <c r="B228" s="142"/>
      <c r="C228" s="142"/>
      <c r="D228" s="142"/>
      <c r="E228" s="142"/>
      <c r="F228" s="142"/>
      <c r="G228" s="154" t="s">
        <v>24</v>
      </c>
      <c r="H228" s="28"/>
      <c r="I228" s="28"/>
    </row>
    <row r="229" spans="1:9" s="15" customFormat="1" ht="75" customHeight="1">
      <c r="A229" s="139" t="s">
        <v>27</v>
      </c>
      <c r="B229" s="125" t="s">
        <v>99</v>
      </c>
      <c r="C229" s="139" t="s">
        <v>100</v>
      </c>
      <c r="D229" s="125" t="s">
        <v>101</v>
      </c>
      <c r="E229" s="139" t="s">
        <v>102</v>
      </c>
      <c r="F229" s="139" t="s">
        <v>103</v>
      </c>
      <c r="G229" s="146" t="s">
        <v>109</v>
      </c>
      <c r="H229" s="16"/>
      <c r="I229" s="16"/>
    </row>
    <row r="230" spans="1:9" ht="19.5" customHeight="1">
      <c r="A230" s="51" t="s">
        <v>3</v>
      </c>
      <c r="B230" s="181">
        <f>B233</f>
        <v>109274.7</v>
      </c>
      <c r="C230" s="181">
        <f t="shared" ref="C230:D230" si="96">C233</f>
        <v>14388.2</v>
      </c>
      <c r="D230" s="181">
        <f t="shared" si="96"/>
        <v>14086</v>
      </c>
      <c r="E230" s="178">
        <f t="shared" ref="E230:E231" si="97">D230/C230*100</f>
        <v>97.899667783322442</v>
      </c>
      <c r="F230" s="62">
        <f t="shared" ref="F230:F232" si="98">D230/B230*100</f>
        <v>12.890449481902033</v>
      </c>
      <c r="G230" s="166"/>
    </row>
    <row r="231" spans="1:9" ht="15" customHeight="1">
      <c r="A231" s="38" t="s">
        <v>0</v>
      </c>
      <c r="B231" s="192">
        <v>106466.9</v>
      </c>
      <c r="C231" s="192">
        <v>14388.2</v>
      </c>
      <c r="D231" s="192">
        <v>14086</v>
      </c>
      <c r="E231" s="252">
        <f t="shared" si="97"/>
        <v>97.899667783322442</v>
      </c>
      <c r="F231" s="202">
        <f t="shared" si="98"/>
        <v>13.230403064238747</v>
      </c>
      <c r="G231" s="166"/>
    </row>
    <row r="232" spans="1:9" ht="15" customHeight="1">
      <c r="A232" s="38" t="s">
        <v>1</v>
      </c>
      <c r="B232" s="192">
        <v>2807.8</v>
      </c>
      <c r="C232" s="243">
        <v>0</v>
      </c>
      <c r="D232" s="243">
        <v>0</v>
      </c>
      <c r="E232" s="252">
        <v>0</v>
      </c>
      <c r="F232" s="202">
        <f t="shared" si="98"/>
        <v>0</v>
      </c>
      <c r="G232" s="166"/>
    </row>
    <row r="233" spans="1:9" s="29" customFormat="1" ht="60" customHeight="1">
      <c r="A233" s="42" t="s">
        <v>74</v>
      </c>
      <c r="B233" s="176">
        <v>109274.7</v>
      </c>
      <c r="C233" s="176">
        <v>14388.2</v>
      </c>
      <c r="D233" s="176">
        <v>14086</v>
      </c>
      <c r="E233" s="176">
        <f>D233/C233*100</f>
        <v>97.899667783322442</v>
      </c>
      <c r="F233" s="177">
        <f>D233/B233*100</f>
        <v>12.890449481902033</v>
      </c>
      <c r="G233" s="162" t="s">
        <v>178</v>
      </c>
      <c r="H233" s="57"/>
      <c r="I233" s="57"/>
    </row>
    <row r="234" spans="1:9" s="29" customFormat="1" ht="16.5" customHeight="1">
      <c r="A234" s="64"/>
      <c r="B234" s="65"/>
      <c r="C234" s="66"/>
      <c r="D234" s="65"/>
      <c r="E234" s="63"/>
      <c r="F234" s="65"/>
      <c r="G234" s="57"/>
      <c r="H234" s="57"/>
      <c r="I234" s="57"/>
    </row>
    <row r="235" spans="1:9" s="13" customFormat="1" ht="24.75" customHeight="1">
      <c r="A235" s="267" t="s">
        <v>12</v>
      </c>
      <c r="B235" s="267"/>
      <c r="C235" s="267"/>
      <c r="D235" s="267"/>
      <c r="E235" s="267"/>
      <c r="F235" s="267"/>
      <c r="G235" s="267"/>
      <c r="H235" s="12"/>
      <c r="I235" s="12"/>
    </row>
    <row r="236" spans="1:9" s="27" customFormat="1" ht="18" customHeight="1">
      <c r="A236" s="275" t="s">
        <v>40</v>
      </c>
      <c r="B236" s="275"/>
      <c r="C236" s="275"/>
      <c r="D236" s="275"/>
      <c r="E236" s="275"/>
      <c r="F236" s="275"/>
      <c r="G236" s="16"/>
      <c r="H236" s="16"/>
      <c r="I236" s="16"/>
    </row>
    <row r="237" spans="1:9" s="27" customFormat="1" ht="18" customHeight="1">
      <c r="A237" s="142"/>
      <c r="B237" s="142"/>
      <c r="C237" s="142"/>
      <c r="D237" s="142"/>
      <c r="E237" s="142"/>
      <c r="F237" s="142"/>
      <c r="G237" s="154" t="s">
        <v>24</v>
      </c>
      <c r="H237" s="16"/>
      <c r="I237" s="16"/>
    </row>
    <row r="238" spans="1:9" s="15" customFormat="1" ht="78" customHeight="1">
      <c r="A238" s="139" t="s">
        <v>27</v>
      </c>
      <c r="B238" s="125" t="s">
        <v>99</v>
      </c>
      <c r="C238" s="139" t="s">
        <v>100</v>
      </c>
      <c r="D238" s="125" t="s">
        <v>101</v>
      </c>
      <c r="E238" s="139" t="s">
        <v>102</v>
      </c>
      <c r="F238" s="139" t="s">
        <v>103</v>
      </c>
      <c r="G238" s="146" t="s">
        <v>109</v>
      </c>
      <c r="H238" s="16"/>
      <c r="I238" s="16"/>
    </row>
    <row r="239" spans="1:9" ht="18.75" customHeight="1">
      <c r="A239" s="46" t="s">
        <v>35</v>
      </c>
      <c r="B239" s="52">
        <f>B241+B242</f>
        <v>42480.5</v>
      </c>
      <c r="C239" s="52">
        <f t="shared" ref="C239:D239" si="99">C241+C242</f>
        <v>10405.200000000001</v>
      </c>
      <c r="D239" s="52">
        <f t="shared" si="99"/>
        <v>10405.200000000001</v>
      </c>
      <c r="E239" s="165">
        <f t="shared" ref="E239:E240" si="100">D239/C239*100</f>
        <v>100</v>
      </c>
      <c r="F239" s="165">
        <f t="shared" ref="F239:F241" si="101">D239/B239*100</f>
        <v>24.494061981379694</v>
      </c>
      <c r="G239" s="166"/>
    </row>
    <row r="240" spans="1:9" ht="17.25" customHeight="1">
      <c r="A240" s="38" t="s">
        <v>25</v>
      </c>
      <c r="B240" s="89">
        <f>B239</f>
        <v>42480.5</v>
      </c>
      <c r="C240" s="89">
        <f t="shared" ref="C240:D240" si="102">C239</f>
        <v>10405.200000000001</v>
      </c>
      <c r="D240" s="89">
        <f t="shared" si="102"/>
        <v>10405.200000000001</v>
      </c>
      <c r="E240" s="220">
        <f t="shared" si="100"/>
        <v>100</v>
      </c>
      <c r="F240" s="220">
        <f t="shared" si="101"/>
        <v>24.494061981379694</v>
      </c>
      <c r="G240" s="166"/>
    </row>
    <row r="241" spans="1:9" ht="45.75" customHeight="1">
      <c r="A241" s="30" t="s">
        <v>41</v>
      </c>
      <c r="B241" s="115">
        <v>2575.4</v>
      </c>
      <c r="C241" s="226">
        <v>0</v>
      </c>
      <c r="D241" s="226">
        <v>0</v>
      </c>
      <c r="E241" s="226">
        <v>0</v>
      </c>
      <c r="F241" s="226">
        <f t="shared" si="101"/>
        <v>0</v>
      </c>
      <c r="G241" s="166"/>
    </row>
    <row r="242" spans="1:9" ht="30.75" customHeight="1">
      <c r="A242" s="30" t="s">
        <v>42</v>
      </c>
      <c r="B242" s="115">
        <v>39905.1</v>
      </c>
      <c r="C242" s="115">
        <v>10405.200000000001</v>
      </c>
      <c r="D242" s="115">
        <v>10405.200000000001</v>
      </c>
      <c r="E242" s="115">
        <f>D242/C242*100</f>
        <v>100</v>
      </c>
      <c r="F242" s="115">
        <f>D242/B242*100</f>
        <v>26.074862611545896</v>
      </c>
      <c r="G242" s="166"/>
    </row>
    <row r="243" spans="1:9" s="14" customFormat="1" ht="18" customHeight="1">
      <c r="A243" s="72"/>
      <c r="B243" s="72"/>
      <c r="C243" s="72"/>
      <c r="D243" s="72"/>
      <c r="E243" s="72"/>
      <c r="F243" s="72"/>
      <c r="G243" s="17"/>
      <c r="H243" s="17"/>
      <c r="I243" s="17"/>
    </row>
    <row r="244" spans="1:9" s="13" customFormat="1" ht="24" customHeight="1">
      <c r="A244" s="267" t="s">
        <v>51</v>
      </c>
      <c r="B244" s="267"/>
      <c r="C244" s="267"/>
      <c r="D244" s="267"/>
      <c r="E244" s="267"/>
      <c r="F244" s="267"/>
      <c r="G244" s="267"/>
      <c r="H244" s="12"/>
      <c r="I244" s="12"/>
    </row>
    <row r="245" spans="1:9" s="27" customFormat="1" ht="18" customHeight="1">
      <c r="A245" s="268" t="s">
        <v>52</v>
      </c>
      <c r="B245" s="268"/>
      <c r="C245" s="268"/>
      <c r="D245" s="268"/>
      <c r="E245" s="268"/>
      <c r="F245" s="268"/>
      <c r="G245" s="268"/>
      <c r="H245" s="16"/>
      <c r="I245" s="16"/>
    </row>
    <row r="246" spans="1:9" s="27" customFormat="1" ht="16.5" customHeight="1">
      <c r="A246" s="142"/>
      <c r="B246" s="142"/>
      <c r="C246" s="142"/>
      <c r="D246" s="142"/>
      <c r="E246" s="142"/>
      <c r="F246" s="142"/>
      <c r="G246" s="154" t="s">
        <v>24</v>
      </c>
      <c r="H246" s="16"/>
      <c r="I246" s="16"/>
    </row>
    <row r="247" spans="1:9" s="15" customFormat="1" ht="76.5" customHeight="1">
      <c r="A247" s="139" t="s">
        <v>27</v>
      </c>
      <c r="B247" s="125" t="s">
        <v>99</v>
      </c>
      <c r="C247" s="139" t="s">
        <v>100</v>
      </c>
      <c r="D247" s="125" t="s">
        <v>101</v>
      </c>
      <c r="E247" s="139" t="s">
        <v>102</v>
      </c>
      <c r="F247" s="139" t="s">
        <v>103</v>
      </c>
      <c r="G247" s="146" t="s">
        <v>109</v>
      </c>
      <c r="H247" s="16"/>
      <c r="I247" s="16"/>
    </row>
    <row r="248" spans="1:9" ht="18.75" customHeight="1">
      <c r="A248" s="46" t="s">
        <v>35</v>
      </c>
      <c r="B248" s="52">
        <f>B252+B253+B254</f>
        <v>613142.10000000009</v>
      </c>
      <c r="C248" s="52">
        <f t="shared" ref="C248:D248" si="103">C252+C253+C254</f>
        <v>142960.20000000001</v>
      </c>
      <c r="D248" s="52">
        <f t="shared" si="103"/>
        <v>132810.70000000001</v>
      </c>
      <c r="E248" s="53">
        <f>D248/C248*100</f>
        <v>92.90047159978792</v>
      </c>
      <c r="F248" s="52">
        <f>D248/B248*100</f>
        <v>21.660672134567175</v>
      </c>
      <c r="G248" s="166"/>
      <c r="H248" s="75"/>
    </row>
    <row r="249" spans="1:9" ht="15.75" customHeight="1">
      <c r="A249" s="38" t="s">
        <v>25</v>
      </c>
      <c r="B249" s="98">
        <v>584621.6</v>
      </c>
      <c r="C249" s="101">
        <v>136920.20000000001</v>
      </c>
      <c r="D249" s="98">
        <v>127519.9</v>
      </c>
      <c r="E249" s="192">
        <f t="shared" ref="E249:E254" si="104">D249/C249*100</f>
        <v>93.134468106239979</v>
      </c>
      <c r="F249" s="188">
        <f t="shared" ref="F249:F254" si="105">D249/B249*100</f>
        <v>21.812382573616848</v>
      </c>
      <c r="G249" s="166"/>
    </row>
    <row r="250" spans="1:9" ht="15.75" customHeight="1">
      <c r="A250" s="38" t="s">
        <v>1</v>
      </c>
      <c r="B250" s="98">
        <v>20330.099999999999</v>
      </c>
      <c r="C250" s="101">
        <v>4163.3</v>
      </c>
      <c r="D250" s="98">
        <v>3511.6</v>
      </c>
      <c r="E250" s="192">
        <f t="shared" si="104"/>
        <v>84.346552014027338</v>
      </c>
      <c r="F250" s="188">
        <f t="shared" si="105"/>
        <v>17.272910610375749</v>
      </c>
      <c r="G250" s="166"/>
    </row>
    <row r="251" spans="1:9" ht="15.75" customHeight="1">
      <c r="A251" s="38" t="s">
        <v>36</v>
      </c>
      <c r="B251" s="98">
        <v>8190.4</v>
      </c>
      <c r="C251" s="101">
        <v>1876.7</v>
      </c>
      <c r="D251" s="98">
        <v>1779.2</v>
      </c>
      <c r="E251" s="192">
        <f t="shared" si="104"/>
        <v>94.804710395907705</v>
      </c>
      <c r="F251" s="188">
        <f t="shared" si="105"/>
        <v>21.722992772025787</v>
      </c>
      <c r="G251" s="166"/>
    </row>
    <row r="252" spans="1:9" ht="77.25" customHeight="1">
      <c r="A252" s="3" t="s">
        <v>66</v>
      </c>
      <c r="B252" s="176">
        <v>13643.7</v>
      </c>
      <c r="C252" s="176">
        <v>4852.8</v>
      </c>
      <c r="D252" s="176">
        <v>4643.5</v>
      </c>
      <c r="E252" s="60">
        <f t="shared" si="104"/>
        <v>95.687026046818318</v>
      </c>
      <c r="F252" s="55">
        <f t="shared" si="105"/>
        <v>34.034023028943764</v>
      </c>
      <c r="G252" s="11" t="s">
        <v>148</v>
      </c>
    </row>
    <row r="253" spans="1:9" ht="46.5" customHeight="1">
      <c r="A253" s="1" t="s">
        <v>67</v>
      </c>
      <c r="B253" s="210">
        <v>766.6</v>
      </c>
      <c r="C253" s="210">
        <v>147.30000000000001</v>
      </c>
      <c r="D253" s="210">
        <v>9.6999999999999993</v>
      </c>
      <c r="E253" s="60">
        <f t="shared" si="104"/>
        <v>6.5852002715546494</v>
      </c>
      <c r="F253" s="55">
        <f t="shared" si="105"/>
        <v>1.2653274197756326</v>
      </c>
      <c r="G253" s="11" t="s">
        <v>149</v>
      </c>
    </row>
    <row r="254" spans="1:9" ht="91.5" customHeight="1">
      <c r="A254" s="3" t="s">
        <v>68</v>
      </c>
      <c r="B254" s="210">
        <v>598731.80000000005</v>
      </c>
      <c r="C254" s="210">
        <v>137960.1</v>
      </c>
      <c r="D254" s="210">
        <v>128157.5</v>
      </c>
      <c r="E254" s="60">
        <f t="shared" si="104"/>
        <v>92.894612282826699</v>
      </c>
      <c r="F254" s="55">
        <f t="shared" si="105"/>
        <v>21.404826000556508</v>
      </c>
      <c r="G254" s="162" t="s">
        <v>150</v>
      </c>
    </row>
    <row r="255" spans="1:9" ht="18.75" customHeight="1">
      <c r="A255" s="47"/>
      <c r="B255" s="48"/>
      <c r="C255" s="48"/>
      <c r="D255" s="48"/>
      <c r="E255" s="48"/>
      <c r="F255" s="48"/>
    </row>
    <row r="256" spans="1:9" s="13" customFormat="1" ht="22.5" customHeight="1">
      <c r="A256" s="267" t="s">
        <v>63</v>
      </c>
      <c r="B256" s="267"/>
      <c r="C256" s="267"/>
      <c r="D256" s="267"/>
      <c r="E256" s="267"/>
      <c r="F256" s="267"/>
      <c r="G256" s="267"/>
      <c r="H256" s="12"/>
      <c r="I256" s="12"/>
    </row>
    <row r="257" spans="1:9" s="27" customFormat="1" ht="17.25" customHeight="1">
      <c r="A257" s="268" t="s">
        <v>64</v>
      </c>
      <c r="B257" s="268"/>
      <c r="C257" s="268"/>
      <c r="D257" s="268"/>
      <c r="E257" s="268"/>
      <c r="F257" s="268"/>
      <c r="G257" s="268"/>
      <c r="H257" s="28"/>
      <c r="I257" s="28"/>
    </row>
    <row r="258" spans="1:9" s="27" customFormat="1" ht="15.75" customHeight="1">
      <c r="A258" s="142"/>
      <c r="B258" s="142"/>
      <c r="C258" s="142"/>
      <c r="D258" s="142"/>
      <c r="E258" s="142"/>
      <c r="F258" s="142"/>
      <c r="G258" s="154" t="s">
        <v>24</v>
      </c>
      <c r="H258" s="28"/>
      <c r="I258" s="28"/>
    </row>
    <row r="259" spans="1:9" s="15" customFormat="1" ht="74.25" customHeight="1">
      <c r="A259" s="139" t="s">
        <v>27</v>
      </c>
      <c r="B259" s="125" t="s">
        <v>99</v>
      </c>
      <c r="C259" s="139" t="s">
        <v>100</v>
      </c>
      <c r="D259" s="125" t="s">
        <v>101</v>
      </c>
      <c r="E259" s="139" t="s">
        <v>102</v>
      </c>
      <c r="F259" s="139" t="s">
        <v>103</v>
      </c>
      <c r="G259" s="146" t="s">
        <v>109</v>
      </c>
      <c r="H259" s="16"/>
      <c r="I259" s="16"/>
    </row>
    <row r="260" spans="1:9" ht="17.25" customHeight="1">
      <c r="A260" s="51" t="s">
        <v>3</v>
      </c>
      <c r="B260" s="62">
        <f>B263+B265+B267</f>
        <v>643540.4</v>
      </c>
      <c r="C260" s="62">
        <f t="shared" ref="C260:D260" si="106">C263+C265+C267</f>
        <v>123851.2</v>
      </c>
      <c r="D260" s="62">
        <f t="shared" si="106"/>
        <v>119624.4</v>
      </c>
      <c r="E260" s="201">
        <f>D260/C260*100</f>
        <v>96.587194956528478</v>
      </c>
      <c r="F260" s="62">
        <f>D260/B260*100</f>
        <v>18.588483333758067</v>
      </c>
      <c r="G260" s="175"/>
      <c r="H260" s="70"/>
      <c r="I260" s="70"/>
    </row>
    <row r="261" spans="1:9" ht="15.75" customHeight="1">
      <c r="A261" s="38" t="s">
        <v>0</v>
      </c>
      <c r="B261" s="97">
        <v>440517</v>
      </c>
      <c r="C261" s="97">
        <v>122986.8</v>
      </c>
      <c r="D261" s="97">
        <v>119270.2</v>
      </c>
      <c r="E261" s="97">
        <f t="shared" ref="E261:E268" si="107">D261/C261*100</f>
        <v>96.978049676875884</v>
      </c>
      <c r="F261" s="202">
        <f t="shared" ref="F261:F269" si="108">D261/B261*100</f>
        <v>27.07505045208244</v>
      </c>
      <c r="G261" s="166"/>
    </row>
    <row r="262" spans="1:9" ht="15" customHeight="1">
      <c r="A262" s="38" t="s">
        <v>1</v>
      </c>
      <c r="B262" s="97">
        <v>203023.4</v>
      </c>
      <c r="C262" s="97">
        <v>864.4</v>
      </c>
      <c r="D262" s="97">
        <v>354.2</v>
      </c>
      <c r="E262" s="97">
        <f t="shared" si="107"/>
        <v>40.97639981490051</v>
      </c>
      <c r="F262" s="202">
        <f t="shared" si="108"/>
        <v>0.17446264814794749</v>
      </c>
      <c r="G262" s="166"/>
    </row>
    <row r="263" spans="1:9" ht="46.5" customHeight="1">
      <c r="A263" s="245" t="s">
        <v>151</v>
      </c>
      <c r="B263" s="214">
        <v>26707.1</v>
      </c>
      <c r="C263" s="214">
        <v>6595.5</v>
      </c>
      <c r="D263" s="214">
        <v>6351.8</v>
      </c>
      <c r="E263" s="199">
        <f t="shared" si="107"/>
        <v>96.305056477901601</v>
      </c>
      <c r="F263" s="177">
        <f t="shared" si="108"/>
        <v>23.783188740072866</v>
      </c>
      <c r="G263" s="77"/>
    </row>
    <row r="264" spans="1:9" ht="45">
      <c r="A264" s="26" t="s">
        <v>90</v>
      </c>
      <c r="B264" s="177">
        <f>B265</f>
        <v>218028.3</v>
      </c>
      <c r="C264" s="177">
        <f t="shared" ref="C264:D264" si="109">C265</f>
        <v>1980.8</v>
      </c>
      <c r="D264" s="177">
        <f t="shared" si="109"/>
        <v>1818.6</v>
      </c>
      <c r="E264" s="199">
        <f t="shared" si="107"/>
        <v>91.811389337641359</v>
      </c>
      <c r="F264" s="177">
        <f t="shared" si="108"/>
        <v>0.83411190198703566</v>
      </c>
      <c r="G264" s="262"/>
    </row>
    <row r="265" spans="1:9" ht="47.25" customHeight="1">
      <c r="A265" s="3" t="s">
        <v>84</v>
      </c>
      <c r="B265" s="177">
        <v>218028.3</v>
      </c>
      <c r="C265" s="177">
        <v>1980.8</v>
      </c>
      <c r="D265" s="177">
        <v>1818.6</v>
      </c>
      <c r="E265" s="199">
        <f t="shared" si="107"/>
        <v>91.811389337641359</v>
      </c>
      <c r="F265" s="177">
        <f t="shared" si="108"/>
        <v>0.83411190198703566</v>
      </c>
      <c r="G265" s="262" t="s">
        <v>175</v>
      </c>
    </row>
    <row r="266" spans="1:9" ht="45">
      <c r="A266" s="3" t="s">
        <v>91</v>
      </c>
      <c r="B266" s="177">
        <f>B267</f>
        <v>398805</v>
      </c>
      <c r="C266" s="177">
        <f t="shared" ref="C266:D266" si="110">C267</f>
        <v>115274.9</v>
      </c>
      <c r="D266" s="177">
        <f t="shared" si="110"/>
        <v>111454</v>
      </c>
      <c r="E266" s="199">
        <f t="shared" si="107"/>
        <v>96.685401592193969</v>
      </c>
      <c r="F266" s="177">
        <f t="shared" si="108"/>
        <v>27.946991637517083</v>
      </c>
      <c r="G266" s="166"/>
    </row>
    <row r="267" spans="1:9" ht="59.25" customHeight="1">
      <c r="A267" s="1" t="s">
        <v>85</v>
      </c>
      <c r="B267" s="211">
        <v>398805</v>
      </c>
      <c r="C267" s="211">
        <v>115274.9</v>
      </c>
      <c r="D267" s="211">
        <v>111454</v>
      </c>
      <c r="E267" s="199">
        <f t="shared" si="107"/>
        <v>96.685401592193969</v>
      </c>
      <c r="F267" s="177">
        <f t="shared" si="108"/>
        <v>27.946991637517083</v>
      </c>
      <c r="G267" s="11" t="s">
        <v>177</v>
      </c>
    </row>
    <row r="268" spans="1:9">
      <c r="A268" s="1" t="s">
        <v>144</v>
      </c>
      <c r="B268" s="211">
        <v>20203.400000000001</v>
      </c>
      <c r="C268" s="211">
        <v>6126.1</v>
      </c>
      <c r="D268" s="211">
        <v>5312.8</v>
      </c>
      <c r="E268" s="199">
        <f t="shared" si="107"/>
        <v>86.724016911248597</v>
      </c>
      <c r="F268" s="177">
        <f t="shared" si="108"/>
        <v>26.296563944682578</v>
      </c>
      <c r="G268" s="166"/>
    </row>
    <row r="269" spans="1:9" ht="30">
      <c r="A269" s="213" t="s">
        <v>152</v>
      </c>
      <c r="B269" s="215">
        <v>331.7</v>
      </c>
      <c r="C269" s="251">
        <v>0</v>
      </c>
      <c r="D269" s="251">
        <v>0</v>
      </c>
      <c r="E269" s="97">
        <v>0</v>
      </c>
      <c r="F269" s="202">
        <f t="shared" si="108"/>
        <v>0</v>
      </c>
      <c r="G269" s="212"/>
      <c r="H269" s="92"/>
      <c r="I269" s="92"/>
    </row>
    <row r="270" spans="1:9" ht="15.75" customHeight="1">
      <c r="A270" s="72"/>
      <c r="B270" s="72"/>
      <c r="C270" s="72"/>
      <c r="D270" s="72"/>
      <c r="E270" s="72"/>
      <c r="F270" s="72"/>
    </row>
    <row r="271" spans="1:9" s="13" customFormat="1" ht="15.75" customHeight="1">
      <c r="A271" s="267" t="s">
        <v>37</v>
      </c>
      <c r="B271" s="267"/>
      <c r="C271" s="267"/>
      <c r="D271" s="267"/>
      <c r="E271" s="267"/>
      <c r="F271" s="267"/>
      <c r="G271" s="12"/>
      <c r="H271" s="12"/>
      <c r="I271" s="12"/>
    </row>
    <row r="272" spans="1:9" s="27" customFormat="1" ht="15.75" customHeight="1">
      <c r="A272" s="142"/>
      <c r="B272" s="142"/>
      <c r="C272" s="142"/>
      <c r="D272" s="142"/>
      <c r="E272" s="142"/>
      <c r="F272" s="142"/>
      <c r="G272" s="154" t="s">
        <v>24</v>
      </c>
      <c r="H272" s="16"/>
      <c r="I272" s="16"/>
    </row>
    <row r="273" spans="1:10" s="15" customFormat="1" ht="73.5" customHeight="1">
      <c r="A273" s="139" t="s">
        <v>27</v>
      </c>
      <c r="B273" s="125" t="s">
        <v>99</v>
      </c>
      <c r="C273" s="139" t="s">
        <v>100</v>
      </c>
      <c r="D273" s="125" t="s">
        <v>101</v>
      </c>
      <c r="E273" s="139" t="s">
        <v>102</v>
      </c>
      <c r="F273" s="139" t="s">
        <v>103</v>
      </c>
      <c r="G273" s="146" t="s">
        <v>109</v>
      </c>
      <c r="H273" s="16"/>
      <c r="I273" s="16"/>
    </row>
    <row r="274" spans="1:10" ht="18" customHeight="1">
      <c r="A274" s="51" t="s">
        <v>38</v>
      </c>
      <c r="B274" s="181">
        <f>B277+B282</f>
        <v>118637.5</v>
      </c>
      <c r="C274" s="181">
        <f t="shared" ref="C274:D274" si="111">C277+C282</f>
        <v>19875.699999999997</v>
      </c>
      <c r="D274" s="181">
        <f t="shared" si="111"/>
        <v>18802.099999999999</v>
      </c>
      <c r="E274" s="201">
        <f t="shared" ref="E274" si="112">D274/C274*100</f>
        <v>94.598429237712395</v>
      </c>
      <c r="F274" s="62">
        <f t="shared" ref="F274" si="113">D274/B274*100</f>
        <v>15.848361605731744</v>
      </c>
      <c r="G274" s="77"/>
    </row>
    <row r="275" spans="1:10" s="29" customFormat="1" ht="15.6" customHeight="1">
      <c r="A275" s="38" t="s">
        <v>39</v>
      </c>
      <c r="B275" s="192">
        <v>118457.5</v>
      </c>
      <c r="C275" s="192">
        <f>C277+C282-C280</f>
        <v>19695.699999999997</v>
      </c>
      <c r="D275" s="192">
        <f>D277+D282-D280</f>
        <v>18712.099999999999</v>
      </c>
      <c r="E275" s="97">
        <f t="shared" ref="E275:E282" si="114">D275/C275*100</f>
        <v>95.006016541681689</v>
      </c>
      <c r="F275" s="202">
        <f t="shared" ref="F275:F282" si="115">D275/B275*100</f>
        <v>15.796467087352003</v>
      </c>
      <c r="G275" s="216"/>
      <c r="H275" s="57"/>
      <c r="I275" s="57"/>
    </row>
    <row r="276" spans="1:10" s="29" customFormat="1" ht="15" customHeight="1">
      <c r="A276" s="38" t="s">
        <v>1</v>
      </c>
      <c r="B276" s="243">
        <v>180</v>
      </c>
      <c r="C276" s="192">
        <v>180</v>
      </c>
      <c r="D276" s="243">
        <v>90</v>
      </c>
      <c r="E276" s="97">
        <f t="shared" si="114"/>
        <v>50</v>
      </c>
      <c r="F276" s="202">
        <f t="shared" si="115"/>
        <v>50</v>
      </c>
      <c r="G276" s="216"/>
      <c r="H276" s="57"/>
      <c r="I276" s="57"/>
    </row>
    <row r="277" spans="1:10" ht="30" customHeight="1">
      <c r="A277" s="26" t="s">
        <v>153</v>
      </c>
      <c r="B277" s="55">
        <v>34907.5</v>
      </c>
      <c r="C277" s="60">
        <v>10488.4</v>
      </c>
      <c r="D277" s="55">
        <v>9414.7999999999993</v>
      </c>
      <c r="E277" s="199">
        <f t="shared" si="114"/>
        <v>89.763929674688228</v>
      </c>
      <c r="F277" s="177">
        <f t="shared" si="115"/>
        <v>26.970708300508484</v>
      </c>
      <c r="G277" s="77"/>
    </row>
    <row r="278" spans="1:10" ht="16.5" customHeight="1">
      <c r="A278" s="42" t="s">
        <v>165</v>
      </c>
      <c r="B278" s="55">
        <v>18835.3</v>
      </c>
      <c r="C278" s="60">
        <v>5155.6000000000004</v>
      </c>
      <c r="D278" s="55">
        <v>4620.3999999999996</v>
      </c>
      <c r="E278" s="199">
        <f t="shared" ref="E278:E280" si="116">D278/C278*100</f>
        <v>89.619055008146461</v>
      </c>
      <c r="F278" s="177">
        <f t="shared" ref="F278:F280" si="117">D278/B278*100</f>
        <v>24.530535749364223</v>
      </c>
      <c r="G278" s="77" t="s">
        <v>155</v>
      </c>
    </row>
    <row r="279" spans="1:10" ht="16.5" customHeight="1">
      <c r="A279" s="42" t="s">
        <v>166</v>
      </c>
      <c r="B279" s="55">
        <v>15892.2</v>
      </c>
      <c r="C279" s="60">
        <v>5152.8</v>
      </c>
      <c r="D279" s="55">
        <v>4704.3999999999996</v>
      </c>
      <c r="E279" s="199">
        <f t="shared" si="116"/>
        <v>91.297935103244825</v>
      </c>
      <c r="F279" s="177">
        <f t="shared" si="117"/>
        <v>29.601943091579514</v>
      </c>
      <c r="G279" s="77" t="s">
        <v>155</v>
      </c>
    </row>
    <row r="280" spans="1:10" ht="90">
      <c r="A280" s="245" t="s">
        <v>167</v>
      </c>
      <c r="B280" s="248">
        <v>180</v>
      </c>
      <c r="C280" s="248">
        <v>180</v>
      </c>
      <c r="D280" s="248">
        <v>90</v>
      </c>
      <c r="E280" s="248">
        <f t="shared" si="116"/>
        <v>50</v>
      </c>
      <c r="F280" s="229">
        <f t="shared" si="117"/>
        <v>50</v>
      </c>
      <c r="G280" s="11" t="s">
        <v>154</v>
      </c>
    </row>
    <row r="281" spans="1:10" s="90" customFormat="1" ht="75">
      <c r="A281" s="139" t="s">
        <v>27</v>
      </c>
      <c r="B281" s="125" t="s">
        <v>99</v>
      </c>
      <c r="C281" s="139" t="s">
        <v>100</v>
      </c>
      <c r="D281" s="125" t="s">
        <v>101</v>
      </c>
      <c r="E281" s="139" t="s">
        <v>102</v>
      </c>
      <c r="F281" s="139" t="s">
        <v>103</v>
      </c>
      <c r="G281" s="146" t="s">
        <v>109</v>
      </c>
      <c r="H281" s="10"/>
      <c r="I281" s="10"/>
      <c r="J281" s="4"/>
    </row>
    <row r="282" spans="1:10" s="90" customFormat="1" ht="30.75" customHeight="1">
      <c r="A282" s="18" t="s">
        <v>156</v>
      </c>
      <c r="B282" s="115">
        <v>83730</v>
      </c>
      <c r="C282" s="249">
        <f>C283+C284+C285+C286</f>
        <v>9387.2999999999993</v>
      </c>
      <c r="D282" s="250">
        <v>9387.2999999999993</v>
      </c>
      <c r="E282" s="199">
        <f t="shared" si="114"/>
        <v>100</v>
      </c>
      <c r="F282" s="177">
        <f t="shared" si="115"/>
        <v>11.211393765675384</v>
      </c>
      <c r="G282" s="166"/>
      <c r="H282" s="10"/>
      <c r="I282" s="10"/>
      <c r="J282" s="4"/>
    </row>
    <row r="283" spans="1:10" s="90" customFormat="1" ht="60">
      <c r="A283" s="246" t="s">
        <v>168</v>
      </c>
      <c r="B283" s="115">
        <v>30925.5</v>
      </c>
      <c r="C283" s="247">
        <v>0</v>
      </c>
      <c r="D283" s="244">
        <v>0</v>
      </c>
      <c r="E283" s="244">
        <v>0</v>
      </c>
      <c r="F283" s="244">
        <v>0</v>
      </c>
      <c r="G283" s="11" t="s">
        <v>157</v>
      </c>
      <c r="H283" s="10"/>
      <c r="I283" s="10"/>
      <c r="J283" s="4"/>
    </row>
    <row r="284" spans="1:10" s="217" customFormat="1" ht="106.5" customHeight="1">
      <c r="A284" s="245" t="s">
        <v>169</v>
      </c>
      <c r="B284" s="204">
        <v>21150</v>
      </c>
      <c r="C284" s="204">
        <v>4800</v>
      </c>
      <c r="D284" s="204">
        <v>4800</v>
      </c>
      <c r="E284" s="199">
        <f t="shared" ref="E284:E285" si="118">D284/C284*100</f>
        <v>100</v>
      </c>
      <c r="F284" s="177">
        <f t="shared" ref="F284:F285" si="119">D284/B284*100</f>
        <v>22.695035460992909</v>
      </c>
      <c r="G284" s="77"/>
      <c r="H284" s="99"/>
      <c r="I284" s="99"/>
      <c r="J284" s="100"/>
    </row>
    <row r="285" spans="1:10" s="217" customFormat="1" ht="76.5" customHeight="1">
      <c r="A285" s="245" t="s">
        <v>170</v>
      </c>
      <c r="B285" s="204">
        <v>28400</v>
      </c>
      <c r="C285" s="204">
        <v>3400</v>
      </c>
      <c r="D285" s="204">
        <v>3400</v>
      </c>
      <c r="E285" s="199">
        <f t="shared" si="118"/>
        <v>100</v>
      </c>
      <c r="F285" s="177">
        <f t="shared" si="119"/>
        <v>11.971830985915492</v>
      </c>
      <c r="G285" s="77"/>
      <c r="H285" s="99"/>
      <c r="I285" s="99"/>
      <c r="J285" s="100"/>
    </row>
    <row r="286" spans="1:10" s="217" customFormat="1" ht="31.5" customHeight="1">
      <c r="A286" s="1" t="s">
        <v>171</v>
      </c>
      <c r="B286" s="115">
        <v>3254.5</v>
      </c>
      <c r="C286" s="115">
        <v>1187.3</v>
      </c>
      <c r="D286" s="115">
        <v>1187.3</v>
      </c>
      <c r="E286" s="199">
        <f t="shared" ref="E286" si="120">D286/C286*100</f>
        <v>100</v>
      </c>
      <c r="F286" s="177">
        <f t="shared" ref="F286" si="121">D286/B286*100</f>
        <v>36.481794438469812</v>
      </c>
      <c r="G286" s="25"/>
      <c r="H286" s="218"/>
      <c r="I286" s="218"/>
    </row>
    <row r="287" spans="1:10" ht="18.75" customHeight="1">
      <c r="A287" s="276"/>
      <c r="B287" s="276"/>
      <c r="C287" s="276"/>
      <c r="D287" s="276"/>
      <c r="E287" s="276"/>
      <c r="F287" s="276"/>
    </row>
    <row r="288" spans="1:10">
      <c r="A288" s="103"/>
      <c r="B288" s="104"/>
      <c r="C288" s="104"/>
      <c r="D288" s="104"/>
      <c r="E288" s="104"/>
      <c r="F288" s="104"/>
    </row>
    <row r="289" spans="1:6">
      <c r="A289" s="105"/>
      <c r="B289" s="106"/>
      <c r="C289" s="106"/>
      <c r="D289" s="106"/>
      <c r="E289" s="106"/>
      <c r="F289" s="106"/>
    </row>
    <row r="290" spans="1:6">
      <c r="A290" s="105"/>
      <c r="B290" s="107"/>
      <c r="C290" s="107"/>
      <c r="D290" s="107"/>
      <c r="E290" s="107"/>
      <c r="F290" s="107"/>
    </row>
    <row r="291" spans="1:6">
      <c r="A291" s="105"/>
      <c r="B291" s="70"/>
      <c r="C291" s="70"/>
      <c r="D291" s="70"/>
      <c r="E291" s="70"/>
      <c r="F291" s="108"/>
    </row>
    <row r="292" spans="1:6">
      <c r="A292" s="105"/>
      <c r="B292" s="107"/>
      <c r="C292" s="107"/>
      <c r="D292" s="107"/>
      <c r="E292" s="107"/>
      <c r="F292" s="107"/>
    </row>
    <row r="293" spans="1:6">
      <c r="A293" s="105"/>
      <c r="B293" s="107"/>
      <c r="C293" s="107"/>
      <c r="D293" s="107"/>
      <c r="E293" s="107"/>
      <c r="F293" s="107"/>
    </row>
    <row r="294" spans="1:6">
      <c r="B294" s="107"/>
      <c r="C294" s="107"/>
      <c r="D294" s="107"/>
      <c r="E294" s="107"/>
      <c r="F294" s="107"/>
    </row>
    <row r="295" spans="1:6">
      <c r="A295" s="105"/>
      <c r="B295" s="107"/>
      <c r="C295" s="107"/>
      <c r="D295" s="107"/>
      <c r="E295" s="107"/>
      <c r="F295" s="107"/>
    </row>
    <row r="296" spans="1:6">
      <c r="B296" s="70"/>
      <c r="C296" s="70"/>
      <c r="D296" s="70"/>
      <c r="E296" s="70"/>
      <c r="F296" s="108"/>
    </row>
    <row r="297" spans="1:6">
      <c r="B297" s="107"/>
      <c r="C297" s="107"/>
      <c r="D297" s="107"/>
      <c r="E297" s="107"/>
      <c r="F297" s="107"/>
    </row>
    <row r="298" spans="1:6">
      <c r="B298" s="107"/>
      <c r="C298" s="107"/>
      <c r="D298" s="107"/>
      <c r="E298" s="107"/>
      <c r="F298" s="107"/>
    </row>
    <row r="299" spans="1:6">
      <c r="B299" s="106"/>
      <c r="C299" s="106"/>
      <c r="D299" s="106"/>
      <c r="E299" s="106"/>
      <c r="F299" s="106"/>
    </row>
    <row r="300" spans="1:6">
      <c r="B300" s="107"/>
      <c r="C300" s="107"/>
      <c r="D300" s="107"/>
      <c r="E300" s="107"/>
      <c r="F300" s="107"/>
    </row>
    <row r="301" spans="1:6">
      <c r="B301" s="107"/>
      <c r="C301" s="107"/>
      <c r="D301" s="107"/>
      <c r="E301" s="107"/>
      <c r="F301" s="107"/>
    </row>
    <row r="302" spans="1:6">
      <c r="B302" s="107"/>
      <c r="C302" s="107"/>
      <c r="D302" s="107"/>
      <c r="E302" s="107"/>
      <c r="F302" s="107"/>
    </row>
    <row r="303" spans="1:6">
      <c r="B303" s="107"/>
      <c r="C303" s="107"/>
      <c r="D303" s="107"/>
      <c r="E303" s="107"/>
      <c r="F303" s="107"/>
    </row>
    <row r="304" spans="1:6">
      <c r="B304" s="107"/>
      <c r="C304" s="107"/>
      <c r="D304" s="107"/>
      <c r="E304" s="107"/>
      <c r="F304" s="107"/>
    </row>
    <row r="305" spans="2:6">
      <c r="B305" s="106"/>
      <c r="C305" s="106"/>
      <c r="D305" s="106"/>
      <c r="E305" s="106"/>
      <c r="F305" s="106"/>
    </row>
    <row r="306" spans="2:6">
      <c r="B306" s="106"/>
      <c r="C306" s="106"/>
      <c r="D306" s="106"/>
      <c r="E306" s="106"/>
      <c r="F306" s="106"/>
    </row>
    <row r="307" spans="2:6">
      <c r="B307" s="107"/>
      <c r="C307" s="107"/>
      <c r="D307" s="107"/>
      <c r="E307" s="107"/>
      <c r="F307" s="107"/>
    </row>
    <row r="308" spans="2:6">
      <c r="B308" s="107"/>
      <c r="C308" s="107"/>
      <c r="D308" s="107"/>
      <c r="E308" s="107"/>
      <c r="F308" s="107"/>
    </row>
    <row r="309" spans="2:6">
      <c r="B309" s="107"/>
      <c r="C309" s="107"/>
      <c r="D309" s="107"/>
      <c r="E309" s="107"/>
      <c r="F309" s="107"/>
    </row>
    <row r="310" spans="2:6">
      <c r="B310" s="107"/>
      <c r="C310" s="107"/>
      <c r="D310" s="107"/>
      <c r="E310" s="107"/>
      <c r="F310" s="107"/>
    </row>
    <row r="311" spans="2:6">
      <c r="B311" s="107"/>
      <c r="C311" s="107"/>
      <c r="D311" s="107"/>
      <c r="E311" s="107"/>
      <c r="F311" s="107"/>
    </row>
    <row r="312" spans="2:6">
      <c r="B312" s="107"/>
      <c r="C312" s="107"/>
      <c r="D312" s="107"/>
      <c r="E312" s="107"/>
      <c r="F312" s="107"/>
    </row>
    <row r="313" spans="2:6">
      <c r="B313" s="107"/>
      <c r="C313" s="107"/>
      <c r="D313" s="107"/>
      <c r="E313" s="107"/>
      <c r="F313" s="107"/>
    </row>
    <row r="314" spans="2:6">
      <c r="B314" s="107"/>
      <c r="C314" s="107"/>
      <c r="D314" s="107"/>
      <c r="E314" s="107"/>
      <c r="F314" s="107"/>
    </row>
    <row r="315" spans="2:6">
      <c r="B315" s="107"/>
      <c r="C315" s="107"/>
      <c r="D315" s="107"/>
      <c r="E315" s="107"/>
      <c r="F315" s="107"/>
    </row>
    <row r="316" spans="2:6">
      <c r="B316" s="106"/>
      <c r="C316" s="106"/>
      <c r="D316" s="106"/>
      <c r="E316" s="106"/>
      <c r="F316" s="106"/>
    </row>
    <row r="317" spans="2:6">
      <c r="B317" s="107"/>
      <c r="C317" s="107"/>
    </row>
  </sheetData>
  <mergeCells count="44">
    <mergeCell ref="A1:F1"/>
    <mergeCell ref="A287:F287"/>
    <mergeCell ref="A271:F271"/>
    <mergeCell ref="A152:F152"/>
    <mergeCell ref="A256:G256"/>
    <mergeCell ref="A257:G257"/>
    <mergeCell ref="A245:G245"/>
    <mergeCell ref="A159:G159"/>
    <mergeCell ref="A160:G160"/>
    <mergeCell ref="A173:G173"/>
    <mergeCell ref="A174:G174"/>
    <mergeCell ref="A244:G244"/>
    <mergeCell ref="A3:G3"/>
    <mergeCell ref="A39:G39"/>
    <mergeCell ref="A15:F15"/>
    <mergeCell ref="A62:G62"/>
    <mergeCell ref="A78:G78"/>
    <mergeCell ref="G148:G149"/>
    <mergeCell ref="A236:F236"/>
    <mergeCell ref="A216:G216"/>
    <mergeCell ref="A227:F227"/>
    <mergeCell ref="A226:G226"/>
    <mergeCell ref="A235:G235"/>
    <mergeCell ref="A79:G79"/>
    <mergeCell ref="A131:G131"/>
    <mergeCell ref="A132:G132"/>
    <mergeCell ref="A143:G143"/>
    <mergeCell ref="A191:G191"/>
    <mergeCell ref="A192:G192"/>
    <mergeCell ref="A205:G205"/>
    <mergeCell ref="A206:G206"/>
    <mergeCell ref="A215:G215"/>
    <mergeCell ref="A106:G106"/>
    <mergeCell ref="A120:G120"/>
    <mergeCell ref="A121:G121"/>
    <mergeCell ref="A182:G182"/>
    <mergeCell ref="A183:G183"/>
    <mergeCell ref="A144:G144"/>
    <mergeCell ref="A151:G151"/>
    <mergeCell ref="G47:G48"/>
    <mergeCell ref="G65:G68"/>
    <mergeCell ref="A95:G95"/>
    <mergeCell ref="A96:G96"/>
    <mergeCell ref="A105:G105"/>
  </mergeCells>
  <pageMargins left="0.39370078740157483" right="0.39370078740157483" top="0.39370078740157483" bottom="0.39370078740157483" header="0.31496062992125984" footer="0.19685039370078741"/>
  <pageSetup paperSize="9" scale="72" firstPageNumber="279" fitToHeight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пояснительная</vt:lpstr>
      <vt:lpstr>пояснительная!Область_печати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2026-05-05T11:53:06Z</dcterms:modified>
</cp:coreProperties>
</file>