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120" yWindow="360" windowWidth="9720" windowHeight="7080"/>
  </bookViews>
  <sheets>
    <sheet name="таблица 2" sheetId="51" r:id="rId1"/>
    <sheet name="таблица 3" sheetId="52" r:id="rId2"/>
  </sheets>
  <definedNames>
    <definedName name="_xlnm.Print_Titles" localSheetId="0">'таблица 2'!$5:$7</definedName>
    <definedName name="_xlnm.Print_Area" localSheetId="0">'таблица 2'!$A$1:$G$135</definedName>
  </definedNames>
  <calcPr calcId="125725"/>
</workbook>
</file>

<file path=xl/calcChain.xml><?xml version="1.0" encoding="utf-8"?>
<calcChain xmlns="http://schemas.openxmlformats.org/spreadsheetml/2006/main">
  <c r="E127" i="51"/>
  <c r="E126" s="1"/>
  <c r="E91"/>
  <c r="G126"/>
  <c r="B129"/>
  <c r="G23"/>
  <c r="B23" s="1"/>
  <c r="C126"/>
  <c r="B10"/>
  <c r="B9" s="1"/>
  <c r="B8" s="1"/>
  <c r="G9"/>
  <c r="G8" s="1"/>
  <c r="F9"/>
  <c r="F8" s="1"/>
  <c r="E9"/>
  <c r="E8" s="1"/>
  <c r="B127" l="1"/>
  <c r="E18"/>
  <c r="E87"/>
  <c r="E92"/>
  <c r="E33"/>
  <c r="E53"/>
  <c r="F128" l="1"/>
  <c r="F126" l="1"/>
  <c r="B128"/>
  <c r="B33"/>
  <c r="E83"/>
  <c r="E28"/>
  <c r="E45" l="1"/>
  <c r="C62"/>
  <c r="B50"/>
  <c r="E57"/>
  <c r="B126" l="1"/>
  <c r="F70" l="1"/>
  <c r="G70"/>
  <c r="E70"/>
  <c r="C70"/>
  <c r="B75"/>
  <c r="F15"/>
  <c r="E15"/>
  <c r="B24"/>
  <c r="F76" l="1"/>
  <c r="G76"/>
  <c r="E76"/>
  <c r="C76"/>
  <c r="B77"/>
  <c r="B76" s="1"/>
  <c r="C36"/>
  <c r="C45"/>
  <c r="B51"/>
  <c r="C114"/>
  <c r="C93" s="1"/>
  <c r="C14" l="1"/>
  <c r="C130" l="1"/>
  <c r="C132" s="1"/>
  <c r="E93"/>
  <c r="B123"/>
  <c r="B124"/>
  <c r="B125"/>
  <c r="B121"/>
  <c r="G16" l="1"/>
  <c r="G15" s="1"/>
  <c r="D12" i="52"/>
  <c r="D10"/>
  <c r="B11"/>
  <c r="B10" s="1"/>
  <c r="B13"/>
  <c r="B12" s="1"/>
  <c r="E13" i="51"/>
  <c r="B13" s="1"/>
  <c r="F12"/>
  <c r="F11" s="1"/>
  <c r="G12"/>
  <c r="G11" s="1"/>
  <c r="D9" i="52" l="1"/>
  <c r="E12" i="51"/>
  <c r="E11" s="1"/>
  <c r="B9" i="52"/>
  <c r="F93" i="51" l="1"/>
  <c r="G93"/>
  <c r="B95"/>
  <c r="B96"/>
  <c r="B97"/>
  <c r="B98"/>
  <c r="B99"/>
  <c r="B100"/>
  <c r="B101"/>
  <c r="B102"/>
  <c r="B103"/>
  <c r="B104"/>
  <c r="B105"/>
  <c r="B106"/>
  <c r="B107"/>
  <c r="B108"/>
  <c r="B109"/>
  <c r="B110"/>
  <c r="B111"/>
  <c r="B112"/>
  <c r="B113"/>
  <c r="B114"/>
  <c r="B115"/>
  <c r="B116"/>
  <c r="B117"/>
  <c r="B118"/>
  <c r="B119"/>
  <c r="B120"/>
  <c r="B94"/>
  <c r="B93" l="1"/>
  <c r="F78" l="1"/>
  <c r="G78"/>
  <c r="B92"/>
  <c r="E81"/>
  <c r="E88" l="1"/>
  <c r="B88" s="1"/>
  <c r="B81"/>
  <c r="E79"/>
  <c r="B80"/>
  <c r="B82"/>
  <c r="B83"/>
  <c r="B84"/>
  <c r="B85"/>
  <c r="B86"/>
  <c r="B87"/>
  <c r="B89"/>
  <c r="B90"/>
  <c r="B91"/>
  <c r="B72"/>
  <c r="B73"/>
  <c r="B74"/>
  <c r="B71"/>
  <c r="F62"/>
  <c r="G62"/>
  <c r="E62"/>
  <c r="B65"/>
  <c r="B66"/>
  <c r="B67"/>
  <c r="B68"/>
  <c r="B64"/>
  <c r="B63"/>
  <c r="F56"/>
  <c r="G56"/>
  <c r="E56"/>
  <c r="B62" l="1"/>
  <c r="B70"/>
  <c r="B79"/>
  <c r="B78" s="1"/>
  <c r="E78"/>
  <c r="B58" l="1"/>
  <c r="B59"/>
  <c r="B60"/>
  <c r="B61"/>
  <c r="B57"/>
  <c r="F54"/>
  <c r="G54"/>
  <c r="E54"/>
  <c r="B55"/>
  <c r="B54" s="1"/>
  <c r="F52"/>
  <c r="G52"/>
  <c r="E52"/>
  <c r="B53"/>
  <c r="B52" s="1"/>
  <c r="F45"/>
  <c r="G45"/>
  <c r="B47"/>
  <c r="B48"/>
  <c r="B49"/>
  <c r="B46"/>
  <c r="B44"/>
  <c r="B43"/>
  <c r="F42"/>
  <c r="G42"/>
  <c r="E42"/>
  <c r="E39"/>
  <c r="B41"/>
  <c r="B40"/>
  <c r="F29"/>
  <c r="G29"/>
  <c r="E29"/>
  <c r="F27"/>
  <c r="G27"/>
  <c r="E27"/>
  <c r="B31"/>
  <c r="B32"/>
  <c r="B34"/>
  <c r="B35"/>
  <c r="B30"/>
  <c r="F25"/>
  <c r="G25"/>
  <c r="E25"/>
  <c r="B26"/>
  <c r="B25" s="1"/>
  <c r="B45" l="1"/>
  <c r="B56"/>
  <c r="B42"/>
  <c r="B39"/>
  <c r="B29"/>
  <c r="B28"/>
  <c r="B27" s="1"/>
  <c r="B22"/>
  <c r="B20"/>
  <c r="B21"/>
  <c r="B17"/>
  <c r="B16" l="1"/>
  <c r="D25" i="52" l="1"/>
  <c r="D26"/>
  <c r="D21"/>
  <c r="D20" s="1"/>
  <c r="B20"/>
  <c r="B22"/>
  <c r="B19" i="51" l="1"/>
  <c r="F36"/>
  <c r="F14" s="1"/>
  <c r="F130" s="1"/>
  <c r="G36"/>
  <c r="G14" s="1"/>
  <c r="G130" s="1"/>
  <c r="E36"/>
  <c r="E14" s="1"/>
  <c r="E130" s="1"/>
  <c r="B12" l="1"/>
  <c r="B11" s="1"/>
  <c r="D16" i="52"/>
  <c r="D17"/>
  <c r="D19"/>
  <c r="D23"/>
  <c r="D24"/>
  <c r="D22"/>
  <c r="B18"/>
  <c r="D18" s="1"/>
  <c r="B15"/>
  <c r="D15" l="1"/>
  <c r="D14" s="1"/>
  <c r="D27" s="1"/>
  <c r="B14"/>
  <c r="B27" s="1"/>
  <c r="B37" i="51"/>
  <c r="B36" s="1"/>
  <c r="B18" l="1"/>
  <c r="B15" l="1"/>
  <c r="B14" s="1"/>
  <c r="B130" s="1"/>
  <c r="B134" s="1"/>
  <c r="B135" s="1"/>
  <c r="B132" l="1"/>
</calcChain>
</file>

<file path=xl/sharedStrings.xml><?xml version="1.0" encoding="utf-8"?>
<sst xmlns="http://schemas.openxmlformats.org/spreadsheetml/2006/main" count="304" uniqueCount="286">
  <si>
    <t>2.</t>
  </si>
  <si>
    <t>1.1.</t>
  </si>
  <si>
    <t>2.1.</t>
  </si>
  <si>
    <t>№ п/п</t>
  </si>
  <si>
    <t>На какие цели</t>
  </si>
  <si>
    <t>ГРБС</t>
  </si>
  <si>
    <t>Администрация города Урай</t>
  </si>
  <si>
    <t>Итого расходов</t>
  </si>
  <si>
    <t>Управление образования администрации города Урай</t>
  </si>
  <si>
    <t>Комитет по финансам администрации города Урай</t>
  </si>
  <si>
    <t>(тыс.рублей)</t>
  </si>
  <si>
    <t xml:space="preserve">Корректировка расходов бюджета к проекту решения Думы города Урай "О внесении изменений в бюджет городского округа Урай Ханты-Мансийского автономного округа – Югры на 2026 год и на плановый период 2027 и 2028 годов"                                                     </t>
  </si>
  <si>
    <t>Итого расходы бюджета города с учетом корректировки</t>
  </si>
  <si>
    <t>Муниципальная программа "Улучшение жилищных условий жителей, проживающих на территории муниципального образования города Урай"</t>
  </si>
  <si>
    <t>Таблица 2 к пояснительной записке</t>
  </si>
  <si>
    <t>1.</t>
  </si>
  <si>
    <t>1.1.1.</t>
  </si>
  <si>
    <t>1.2.</t>
  </si>
  <si>
    <t>Местный бюджет</t>
  </si>
  <si>
    <t>2.1.1.</t>
  </si>
  <si>
    <t>Муниципальная программа "Развитие транспортной системы города Урай"</t>
  </si>
  <si>
    <t>Сумма корректировки  на 2026 год</t>
  </si>
  <si>
    <t>Корректировка расходов бюджета к проекту решения Думы города Урай "О внесении изменений в бюджет городского округа Урай Ханты-Мансийского автономного округа – Югры на 2026 год и на плановый период 2027 и 2028 годов" (переходящие БО 2025 года)</t>
  </si>
  <si>
    <t xml:space="preserve">Муниципальная программа "Формирование современной городской среды муниципального образования город Урай" </t>
  </si>
  <si>
    <t>Муниципальная программа "Развитие жилищно-коммунального комплекса и повышение энергетической эффективности в городе Урай"</t>
  </si>
  <si>
    <t>Таблица 3 к пояснительной записке</t>
  </si>
  <si>
    <t>1.2.1.</t>
  </si>
  <si>
    <t>Выполнение работ по тех.присоединению к электросетям, объект "Объездная автомобильная дорога г.Урай"</t>
  </si>
  <si>
    <t>Муниципальная программа "Обеспечение градостроительной деятельности на территории города Урай"</t>
  </si>
  <si>
    <t>Изготовление техпланов под построенные инженерные сети, объект "Инженерные сети тепло- и водоснабжения к дому №39, мкр.1А"</t>
  </si>
  <si>
    <t>Поставка комплектующих частей к насосному оборудованию</t>
  </si>
  <si>
    <t>Выполнение работ по замене насосного оборудования на КНС-Шаимский</t>
  </si>
  <si>
    <t>Выполнение работ по устройству сетей наружного освещения в мкр.Юго-Восточный</t>
  </si>
  <si>
    <t>Выполнение работ по тех.присоединению к эл.сетям в мкр.Юго-Восточный</t>
  </si>
  <si>
    <t>Увеличение доли софинансирования местного бюджета (капитальный ремонт МБОУ СОШ №12)</t>
  </si>
  <si>
    <t xml:space="preserve">Содержание аппарата УО (командировочные расходы на обучение зам.начальника УО по программе "Развитие кадрового управленческого резерва системы образования РФ")   </t>
  </si>
  <si>
    <t>Для обеспечения доли софинансирования местного бюджета на дополнительную потребность  по приобретению жилья и осуществление выплат гражданам, в чьей собственности находятся жилые помещения, входящие в аварийный жилищный фонд, за счет средств бюджета МО</t>
  </si>
  <si>
    <t>Муниципальная программа "Развитие образования в городе Урай"</t>
  </si>
  <si>
    <t xml:space="preserve">Муниципальная программа "Развитие физической культуры, спорта и туризма в городе Урай и укрепление здоровья граждан города Урай" </t>
  </si>
  <si>
    <t xml:space="preserve">Выполнение работ по устройству спортивной площадки для установки уличных тренажеров </t>
  </si>
  <si>
    <t xml:space="preserve">Муниципальная программа "Культура города Урай"  </t>
  </si>
  <si>
    <t>Организация и проведение муниципального этапа военно-патриотической игры "Зарница"</t>
  </si>
  <si>
    <t>Реализация проекта "55+" (обеспечение газетой "Знамя" лиц данной категории с 1 апреля 2026 года)</t>
  </si>
  <si>
    <t>Обеспечение соблюдения обязательных требований САНПиН, пожарной, антитеррористической безопасности комплексной безопасности и комфортных условий образовательного процесса</t>
  </si>
  <si>
    <t>Проведение общегородских мероприятий (олимпиады, конкурсы)</t>
  </si>
  <si>
    <t>Коммунальные расходы (заключение договора с обслуживающей организацией АО "Урайтеплоэнергия" на снятие и передачу показаний, оказание услуг по регулировке индивидуальных тепловых пунктов учреждений образования)</t>
  </si>
  <si>
    <t>Организация и проведение городских мероприятий направленных на профессиональное развитие, поддержку добровольчества (волонтерства), патриотического воспитания, поддержку инициативы, развитие творческого, предпринимательского потенциала, повышение навыков и компетенций среди молодежи и общественных молодежных организаций</t>
  </si>
  <si>
    <t>Организация временного трудоустройства подростков (рост з/платы в связи с ростом МРОТ)</t>
  </si>
  <si>
    <t xml:space="preserve">Муниципальная программа "Защита населения и территории от чрезвычайных ситуаций, совершенствование гражданской обороны и обеспечения первичных мер пожарной безопасности" </t>
  </si>
  <si>
    <t>Приобретение радиостанции для бесперебойной связи и управление городским округом Урай в период нарастания угрозы агрессии против РФ до объявления мобилизации в РФ (комплект Аксимут -200 м -10 комплектов радиостанций)</t>
  </si>
  <si>
    <t>Установка (монтаж) информационных аншлагов о наличии и назначении противопожарных минерализованных полос</t>
  </si>
  <si>
    <t>Муниципальная программа «Охрана окружающей среды в границах города Урай»</t>
  </si>
  <si>
    <t>Ликвидация мест несанкционированных отходов</t>
  </si>
  <si>
    <t>Выполнение работ по асфальтированию 6-метровых съездов с проезда Ученического на ул.Механиков, ул.Кольцова, ул.Садовая (предложение согласно перечня предложений Депутатов г.Урай)</t>
  </si>
  <si>
    <t>Содержание объекта "Объездная автомобильная дорога г.Урай" (рост цены в связи с изменением ставки НДС с 20% до 22%)</t>
  </si>
  <si>
    <t>Муниципальная программа "Информационное общество - Урай"</t>
  </si>
  <si>
    <t>Монтаж и демонтаж новогодней иллюминации</t>
  </si>
  <si>
    <t>Выполнение СМР "Пешеходная зона по ул.Ленина ограниченная ул.Яковлева и территорией ж/д №46 мкр.2"</t>
  </si>
  <si>
    <t>Благоустройство территории в районе ж/дома №65 мкр.2 (обращение жителей, поручение штаба по благоустройству города)</t>
  </si>
  <si>
    <t xml:space="preserve">Мероприятия по предоставлению земельных участков льготным категориям </t>
  </si>
  <si>
    <t xml:space="preserve">Содержание администрации города (внесение изменений в штатные расписания ОМС, выплаты при выходе на пенсию, увеличение компенсации расходов, связанных с проживанием вне постоянного места жительства при командировках) </t>
  </si>
  <si>
    <t xml:space="preserve">Организация и проведение выборов депутатов Думы города Урай </t>
  </si>
  <si>
    <t xml:space="preserve">Оснащение рабочего места службы специальных мероприятий (кабинет секретного делопроизводства и проведения закрытых совещаний) </t>
  </si>
  <si>
    <t>Увеличение расходов на МЗ МБУ ДО "ЦДО", д/сады, школы</t>
  </si>
  <si>
    <t xml:space="preserve">Муниципальная программа "Совершенствование и развитие муниципального управления в городе Урай" </t>
  </si>
  <si>
    <t>Провести работы вдоль гаража Храма Пресвятой Богородицы по организации системы отвода воды после дождей</t>
  </si>
  <si>
    <t>Разработка проектов по сносу аварийных МКД</t>
  </si>
  <si>
    <t>Актуализация схемы водоснабжения и водоотведения</t>
  </si>
  <si>
    <t>Выполнение работ по обустройству светофорного объекта с вызывной кнопкой в районе МБУ СОШ №4 в микрорайоне 1А</t>
  </si>
  <si>
    <t xml:space="preserve">Сумма корректировки  </t>
  </si>
  <si>
    <t>2026 год</t>
  </si>
  <si>
    <t>2027 год</t>
  </si>
  <si>
    <t>За счет средств в рамках Соглашения о сотрудничестве между Правительством Ханты-Мансийского автономного округа –Югры и ПАО "Нефтяная компания "ЛУКОЙЛ" остатки 2023-2025 годов</t>
  </si>
  <si>
    <t>Муниципальная программа "Формирование комфортной городской среды города Урай"</t>
  </si>
  <si>
    <t>Выполнение работ в рамках мероприятия "Благоустройство и ремонт инженерных сетей на объектах образования"</t>
  </si>
  <si>
    <t>2.1.2.</t>
  </si>
  <si>
    <t>2.2.</t>
  </si>
  <si>
    <t>2.2.1.</t>
  </si>
  <si>
    <t>2.3.</t>
  </si>
  <si>
    <t>2.3.1.</t>
  </si>
  <si>
    <t>2.4.</t>
  </si>
  <si>
    <t>2.4.1.</t>
  </si>
  <si>
    <t>2.4.2.</t>
  </si>
  <si>
    <t>2.4.3.</t>
  </si>
  <si>
    <t>2.4.4.</t>
  </si>
  <si>
    <t>Содержание Комитета по финансам (внесение изменений в штатное расписание)</t>
  </si>
  <si>
    <t>Перераспределение средств в связи с внесением изменений в штатное расписание аппарата УО (передача ставок в администрацию)</t>
  </si>
  <si>
    <t>Приобретение лицензий на ОС (переход на российское ПО), разработка модуля выгрузки данных с сайта Uray.ru на новый сайт uray86.gosuslugi.ru</t>
  </si>
  <si>
    <t>Выполнение работ по засыпке щебнем улиц и проездов между ними (ИЖС,  предложения  депутатов Думы г.Урай в проект бюджета на 2026-2028 годы)</t>
  </si>
  <si>
    <t>Непрограммные направления деятельности</t>
  </si>
  <si>
    <t>Организация пассажирских перевозок (автобусный маршрут до СНТ "Заречное", период работы маршрута май-сентябрь 2026 г., путь следования от остановки "Соцзащита" до конца автомобильной дороги Урай-КНС-2 Трехозерное месторождение (1000 м))</t>
  </si>
  <si>
    <t>Развитие системы видеонаблюдения "Безопасный город"(дополнительные видеокамеры на контейнерные площадки в кол-ве 20 шт. к имеющимся 61 шт.)</t>
  </si>
  <si>
    <t>Реализация проекта "55+" (печать и доставка до адресатов, оказание услуг по доставке и печати газеты из г.Сургут)</t>
  </si>
  <si>
    <t>Выполнение работ по обустройству и содержанию ледового городка</t>
  </si>
  <si>
    <t xml:space="preserve">Разработка концепции новогоднего оформления города Урай </t>
  </si>
  <si>
    <t>Выполнение работ по устройству сетей на объекте "Инженерные сети горячего водоснабжения к жилому дому Ленина № 96"</t>
  </si>
  <si>
    <t>Выполнение работ на объекте "Благоустройство зоны захоронения с установкой мемориала памяти на кладбище № 4" 2 этап</t>
  </si>
  <si>
    <t xml:space="preserve">Муниципальная программа "Обеспечение градостроительной деятельности на территории города Урай" </t>
  </si>
  <si>
    <t xml:space="preserve">Муниципальная программа "Управление муниципальными финансами в городе Урай" </t>
  </si>
  <si>
    <t>Поставка полиграфической продукции (открытки, пригласительные, благодарственные письма)</t>
  </si>
  <si>
    <t>Текущее содержание администрации города (выполнение ремонта горизонтального участка системы отопления в цокольном этаже здания администрации по адресу: г.Урай, мкр.2, дом 60)</t>
  </si>
  <si>
    <t>За содержание муниципального имущества (увеличение размера платы управляющими организациями за содержание общего имущества)</t>
  </si>
  <si>
    <t>Проведение общегородских мероприятий в рамках года Добрососедства</t>
  </si>
  <si>
    <t xml:space="preserve">Общегородские мероприятия </t>
  </si>
  <si>
    <t>Поставка 26-ти контейнеров и 10-ти бункеров на контейнерные площадки города</t>
  </si>
  <si>
    <t>Поставка и монтаж 8-ми гобопроекторов на пешеходных переходах</t>
  </si>
  <si>
    <t>Выполнение работ по оснащению 8-ми светофоров дублирующей подсветкой на стойках</t>
  </si>
  <si>
    <t>Доинвентаризация городских кладбищ (требование для обеспечения работы платформы "Управление захоронениями")</t>
  </si>
  <si>
    <t>Выполнение работ по уборке городских территорий (городские субботники)</t>
  </si>
  <si>
    <t>Выполнение работ по замене насоса для бесперебойной работы фонтана, адрес: г.Урай, мкр.2, дом 44</t>
  </si>
  <si>
    <t xml:space="preserve">Выполнение работ по устройству освещения объект "Устройство освещения в мкр.Первомайский от ул.Цветочная, вдоль гаражного кооператива "Строитель-1" до ул.Песчаная </t>
  </si>
  <si>
    <t>Налог на добавленную стоимость (НДС) (рост с 20 до 22%) по заключенным контрактам 2026 года</t>
  </si>
  <si>
    <t>Корректировка проектной документации "Реконструкция КОС в г. Урай. ПИР"</t>
  </si>
  <si>
    <t>Выполнение работ по устройству тротуара и автостоянки у д/с №8 "Умка"</t>
  </si>
  <si>
    <t>Проведение противоэпидемических мероприятий на территории кладбищ г.Урай</t>
  </si>
  <si>
    <t>Выполнение ремонтных работ по восстановлению сетей водоснабжения, чаши фонтана, расположенного в сквере Романтиков</t>
  </si>
  <si>
    <t>Перераспределение экономии средств по итогам конкурсных процедур по оказанию услуг по содержанию кладбищ города Урай</t>
  </si>
  <si>
    <t xml:space="preserve">Перераспределение экономии средств по итогам конкурсных процедур по оказанию услуг по содержанию объектов внешнего благоустройства города Урай                   </t>
  </si>
  <si>
    <t>Перераспределение экономии средств по итогам конкурсных процедур по оказанию услуг по техническому обслуживанию сетей уличного освещения города Урай</t>
  </si>
  <si>
    <t>Предоставление субсидий ТОС (реализация проектов по осуществлению собственных инициатив по вопросам местного значения, создание условий для организации досуга жителей, проживающих в границах ТОС)</t>
  </si>
  <si>
    <t>Расходы на обеспечение деятельности МАУ МП "ЦМиГИ" (выполнение работ по покраске помещений в цветовую палитру в соответствии с рекомендациями Федерального агентства по делам молодежи и концепцией учреждений молодежной политики)</t>
  </si>
  <si>
    <t>Разработка ПСД на проект организации демонтажа здания МДОУ "Детский сад №6", расположенного по адресу: г.Урай, микрорайон 2, дом 85</t>
  </si>
  <si>
    <t>Разработка ПСД по объекту: Капитальный ремонт магистрального водовода от водозаборного сооружения, расположенного на промзоне до водяного колодца №2-71, расположенного у ж/дома №40 мкр.2, инв.№101030000978</t>
  </si>
  <si>
    <t xml:space="preserve">Выполнение работ по наклейке на остановочные комплексы города знаков для слабовидящих </t>
  </si>
  <si>
    <t>Выполнение работ по устройству освещения объект "Устройство освещения по ул.Трудовых резервов" (ПСД имеется)</t>
  </si>
  <si>
    <t>Содержание автомобильных дорог и внутриквартальных проездов (с 01.12.2026 по 31.12.2026, увеличение цены контракта в пределах 10%)</t>
  </si>
  <si>
    <t>За выполненные работы по корректировке ПСД, объект "Объездная автомобильная дорога г.Урай"</t>
  </si>
  <si>
    <t>Оказанные услуги по подготовке конкурсной заявки для участия во Всероссийском конкурсе лучшие проектов создания комфортной городской среды города Урай ХМАО-Югры</t>
  </si>
  <si>
    <t xml:space="preserve">Муниципальная программа "Профилактика правонарушений на территории города Урай" </t>
  </si>
  <si>
    <t>Муниципальная программа "Укрепление межнационального и межконфессионального согласия, профилактика экстремизма на территории города Урай"</t>
  </si>
  <si>
    <t>Периодический контроль эффективности защиты выделенного помещения (гос.тайна)</t>
  </si>
  <si>
    <t>Разработка ПСД на объект "Капитальный ремонт сетей водоотведения в мкр.1Г,1Д"</t>
  </si>
  <si>
    <t>Приобретение основных средств для МБУ Газета "Знамя" (сетевое хранилище объемом 1ТБ и возможностью резервного копирования)</t>
  </si>
  <si>
    <t>Установка (монтаж) информационных аншлагов в летний период текущего года, запрещающих размещение свалок и отходов</t>
  </si>
  <si>
    <t>Содержание МКУ "УГЗиП" (заработная плата+налоги 0,5 ст.инженера)</t>
  </si>
  <si>
    <t>Содержание МКУ "УМТО" (2ст. рабочий по КОРЗ 2 разряда в связи с увеличением обслуживаемых площадей, 1 ст. курьера)</t>
  </si>
  <si>
    <t>Приобретение оборудования и запасных частей для обеспечения деятельности ОМСУ (мониторы-6 шт., клавиатура проводная-15 шт., МФУ-7 шт., ноутбук-5 шт., персональный компьютер-2 шт.)</t>
  </si>
  <si>
    <t xml:space="preserve"> Текущий ремонт здания администрации (модернизация зала заседаний 4 этаж - 1 069,8 т.руб., ремонт кабинетов + мебель - 2 594,3 т.руб., ремонт коридоров 1,2 этажей здания администрации - 6 206,0 т.руб.)</t>
  </si>
  <si>
    <t>Установка дизельного генератора с автозапуском (выполнение эл/монтажных работ для обеспечения бесперебойного электроснабжения здания администрации -1 098,9 тыс.руб., выполнение проектных работ и работ по инженерным изысканиям - 1 026,3 тыс.руб.)</t>
  </si>
  <si>
    <t>Ремонт помещения в здании по адресу: г.Урай мкр.2 дом 56 (бывший Центр занятости населения)</t>
  </si>
  <si>
    <t>Выполнение работ по реконструкции системы пожарной сигнализации по адресу: мкр.Западный д.16</t>
  </si>
  <si>
    <t>Содержание контейнерных площадок (рост НДС с 01.01.2026, доп.работы текущий ремонт, мойка контейнеров, покос травы)</t>
  </si>
  <si>
    <t>Обустройство 8-ми контейнерных площадок в СОНТах</t>
  </si>
  <si>
    <t>Разработка ПСД по объекту: Капитальный ремонт магистрального водовода по ул.Ленина от водяного колодца №2-56, расположенного у ж/дома 53 мкр.2 до водяного колодца Западный-48, расположенного у Поликлиники мкр.Западный, инв.№101030000985</t>
  </si>
  <si>
    <t>Поставка и монтаж 3-х остановочных павильонов (места установки: Дом ребенка, Урайские электрические сети, ул.Узбекистанская)</t>
  </si>
  <si>
    <t>Устройство тротуара между жилыми домами №3,1 по ул.Толстого</t>
  </si>
  <si>
    <t>Перераспределение средств, предусмотренных на разработку ПСД по объекту "Малогабаритная автоматизированная котельная с наружными инженерными сетями в мкр.Шаимский (МАК)"</t>
  </si>
  <si>
    <t xml:space="preserve">Проведение общегородских мероприятий (фестиваль "Движение Первых", "День защиты детей", фестиваль семейных ценностей "Морошка", фестиваль добрососедства во дворах, конкурс снеговиков с целью реализации Плана мероприятий в рамках Года добрососедства)  </t>
  </si>
  <si>
    <t>Пополнение резервного фонда администрации города Урай</t>
  </si>
  <si>
    <t>Содержание МКУ "ЦБУ" (пересмотр категории бухгалтеров по 4 ст., приобретение офисной оргтехники: монитор-3 шт., системный блок-4шт., телефон-2 шт., офисные кресла-6 шт., повышение квалификации)</t>
  </si>
  <si>
    <t>Иные межбюджетные трансферты</t>
  </si>
  <si>
    <t xml:space="preserve">Непрограммные направления деятельности </t>
  </si>
  <si>
    <t>Поощрение мобилизационных групп городского округа Урай</t>
  </si>
  <si>
    <t>3.1.</t>
  </si>
  <si>
    <t>3.</t>
  </si>
  <si>
    <t>3.1.1.</t>
  </si>
  <si>
    <t>3.1.2.</t>
  </si>
  <si>
    <t>3.1.3.</t>
  </si>
  <si>
    <t>3.1.4.</t>
  </si>
  <si>
    <t>3.1.5.</t>
  </si>
  <si>
    <t>3.1.6.</t>
  </si>
  <si>
    <t>3.1.7.</t>
  </si>
  <si>
    <t>3.1.8.</t>
  </si>
  <si>
    <t>3.2.</t>
  </si>
  <si>
    <t>3.2.1.</t>
  </si>
  <si>
    <t>3.3.</t>
  </si>
  <si>
    <t>3.3.1.</t>
  </si>
  <si>
    <t>3.4.</t>
  </si>
  <si>
    <t>3.4.1.</t>
  </si>
  <si>
    <t>3.4.2.</t>
  </si>
  <si>
    <t>3.4.3.</t>
  </si>
  <si>
    <t>3.4.4.</t>
  </si>
  <si>
    <t>3.4.5.</t>
  </si>
  <si>
    <t>3.4.6.</t>
  </si>
  <si>
    <t>3.5.</t>
  </si>
  <si>
    <t>3.5.1.</t>
  </si>
  <si>
    <t>3.5.2.</t>
  </si>
  <si>
    <t>3.6.</t>
  </si>
  <si>
    <t>3.6.1.</t>
  </si>
  <si>
    <t>3.6.2.</t>
  </si>
  <si>
    <t>3.7.</t>
  </si>
  <si>
    <t>3.7.1.</t>
  </si>
  <si>
    <t>3.7.2.</t>
  </si>
  <si>
    <t>3.8.</t>
  </si>
  <si>
    <t>3.8.1.</t>
  </si>
  <si>
    <t>3.8.2.</t>
  </si>
  <si>
    <t>3.8.3.</t>
  </si>
  <si>
    <t>3.8.4.</t>
  </si>
  <si>
    <t>3.8.5.</t>
  </si>
  <si>
    <t>3.8.6.</t>
  </si>
  <si>
    <t>3.9.</t>
  </si>
  <si>
    <t>3.9.1.</t>
  </si>
  <si>
    <t>3.10.</t>
  </si>
  <si>
    <t>3.10.1.</t>
  </si>
  <si>
    <t>3.11.</t>
  </si>
  <si>
    <t>3.11.1.</t>
  </si>
  <si>
    <t>3.11.2.</t>
  </si>
  <si>
    <t>3.11.3.</t>
  </si>
  <si>
    <t>3.11.4.</t>
  </si>
  <si>
    <t>3.11.5.</t>
  </si>
  <si>
    <t>3.12.</t>
  </si>
  <si>
    <t>3.12.1.</t>
  </si>
  <si>
    <t>3.12.2.</t>
  </si>
  <si>
    <t>3.12.3.</t>
  </si>
  <si>
    <t>3.12.4.</t>
  </si>
  <si>
    <t>3.12.5.</t>
  </si>
  <si>
    <t>3.12.6.</t>
  </si>
  <si>
    <t>3.12.7.</t>
  </si>
  <si>
    <t>3.13.</t>
  </si>
  <si>
    <t>3.13.1.</t>
  </si>
  <si>
    <t>3.13.2.</t>
  </si>
  <si>
    <t>3.13.3.</t>
  </si>
  <si>
    <t>3.13.4.</t>
  </si>
  <si>
    <t>3.13.5.</t>
  </si>
  <si>
    <t>3.14.</t>
  </si>
  <si>
    <t>3.14.1.</t>
  </si>
  <si>
    <t>3.15.</t>
  </si>
  <si>
    <t>3.15.1.</t>
  </si>
  <si>
    <t>3.15.2.</t>
  </si>
  <si>
    <t>3.15.3.</t>
  </si>
  <si>
    <t>3.15.4.</t>
  </si>
  <si>
    <t>3.15.5.</t>
  </si>
  <si>
    <t>3.15.6.</t>
  </si>
  <si>
    <t>3.15.7.</t>
  </si>
  <si>
    <t>3.15.8.</t>
  </si>
  <si>
    <t>3.15.9.</t>
  </si>
  <si>
    <t>3.15.10.</t>
  </si>
  <si>
    <t>3.15.11.</t>
  </si>
  <si>
    <t>3.15.12.</t>
  </si>
  <si>
    <t>3.15.13.</t>
  </si>
  <si>
    <t>3.15.14.</t>
  </si>
  <si>
    <t>3.16.</t>
  </si>
  <si>
    <t>3.16.1.</t>
  </si>
  <si>
    <t>3.16.2.</t>
  </si>
  <si>
    <t>3.16.3.</t>
  </si>
  <si>
    <t>3.16.4.</t>
  </si>
  <si>
    <t>3.16.5.</t>
  </si>
  <si>
    <t>3.16.6.</t>
  </si>
  <si>
    <t>3.16.7.</t>
  </si>
  <si>
    <t>3.16.8.</t>
  </si>
  <si>
    <t>3.16.9.</t>
  </si>
  <si>
    <t>3.16.10.</t>
  </si>
  <si>
    <t>3.16.11.</t>
  </si>
  <si>
    <t>3.16.12.</t>
  </si>
  <si>
    <t>3.16.13.</t>
  </si>
  <si>
    <t>3.16.14.</t>
  </si>
  <si>
    <t>3.16.15.</t>
  </si>
  <si>
    <t>3.16.16.</t>
  </si>
  <si>
    <t>3.16.17.</t>
  </si>
  <si>
    <t>3.16.18.</t>
  </si>
  <si>
    <t>3.16.19.</t>
  </si>
  <si>
    <t>3.16.20.</t>
  </si>
  <si>
    <t>3.16.21.</t>
  </si>
  <si>
    <t>3.16.22.</t>
  </si>
  <si>
    <t>3.16.23.</t>
  </si>
  <si>
    <t>3.16.24.</t>
  </si>
  <si>
    <t>3.16.25.</t>
  </si>
  <si>
    <t>3.16.26.</t>
  </si>
  <si>
    <t>3.16.27.</t>
  </si>
  <si>
    <t>3.16.28.</t>
  </si>
  <si>
    <t>3.16.29.</t>
  </si>
  <si>
    <t>3.16.30.</t>
  </si>
  <si>
    <t>3.16.31.</t>
  </si>
  <si>
    <t>3.16.32.</t>
  </si>
  <si>
    <t>3.17.</t>
  </si>
  <si>
    <t>3.17.1</t>
  </si>
  <si>
    <t>Решение Думы от 02.03.2026 №15</t>
  </si>
  <si>
    <t>3.17.2</t>
  </si>
  <si>
    <t>Использование (перераспределение) средств резервного фонда администрации города Урай (оплата административного штрафа)</t>
  </si>
  <si>
    <t>3.1.9.</t>
  </si>
  <si>
    <t>Перераспределение бюджетных ассигнований между ГРБС на организацию отдыха и оздоровления детей в каникулярный период (организация лагеря с дневным пребыванием детей на базе МАУ ДО СШ "Старт" и МБУ ДО "ДШИ")</t>
  </si>
  <si>
    <t xml:space="preserve">Муниципальная программа "Развитие гражданского общества на территории  города Урай" </t>
  </si>
  <si>
    <t>Перераспределение средств, предусмотренных на выполнение работ по устройству проездов общего пользования в мкр. 1Г и 1Д комплексной застройки</t>
  </si>
  <si>
    <t xml:space="preserve">Перераспределение средств, предусмотренных на строительство магистральных сетей в мкр. 1Г и 1Д комплексной застройки </t>
  </si>
  <si>
    <t>Перераспределение средств, предусмотренных на долю МБ на выкуп жилья в мкр. 1Г и 1Д комплексной застройки</t>
  </si>
  <si>
    <t>Разработка ПСД объект "Благоустройство набережной р.Конда им.А.Петрова (2-й этап)". Объект планируется к участию во Всероссийском конкурсе лучших проектов создания комфортной городской среды</t>
  </si>
  <si>
    <t>Разработка ПСД с последующим устройством инженерных сетей и формирование земельных участков для предоставления льготной категории граждан</t>
  </si>
  <si>
    <t>Выполнение работ по установке гранитного бордюра по ул.Ленина, создание Скейт-парка (остатки 2023 года)</t>
  </si>
  <si>
    <t>3.17.3</t>
  </si>
  <si>
    <t>Выполнение работ по техническому обследованию, определению рыночной стоимости нежилого помещения, расположенного по адресу: г.Урай, мкр.1Д, дом 3Д (дорожная карта)</t>
  </si>
  <si>
    <t xml:space="preserve">За счет прочих безвозмездных поступлений согласно заключенным договорам об оказании благотворительного пожертвования между администрацией города Урай и НО «БФ «ЛУКОЙЛ» </t>
  </si>
  <si>
    <t>Оборудование прогулочного участка для детей-инвалидов (установка МАФов на территории д/сад №7 "Антошка")</t>
  </si>
  <si>
    <t xml:space="preserve">Выполнение работ по замене барьерного ограждения по ул.Ивана Шестакова (исполнение решения Урайского городского суда ХМАО-Югры от 16.08.2023) </t>
  </si>
  <si>
    <t>Оказание услуг по подготовке и размещению информационных материалов (выпуск видеосюжетов)</t>
  </si>
  <si>
    <t>Выполнение работ по капитальному ремонту водозаборных скважин №74,26,50,61, расположенных: Тюменская область, ХМАО – Югра, город Урай, Проезд 1, подъезд 56, водозаборные сооружения (ПСД имеется)</t>
  </si>
  <si>
    <t>Увеличение плановых назначений за счет прочих безвозмездных поступлений согласно заключенным договорам об оказании благотворительного пожертвования между администрацией г.Урай и НО "БФ "ЛУКОЙЛ" (от 06.10.2025 №154-уч на капитальный ремонт МБОУ "Гимназия им.А.И.Яковлева", от 23.12.2025 №197-уш на изготовление и поставку тематических баннеров, информационного стенда, таблички на стадион МБОУ СОШ №6)</t>
  </si>
</sst>
</file>

<file path=xl/styles.xml><?xml version="1.0" encoding="utf-8"?>
<styleSheet xmlns="http://schemas.openxmlformats.org/spreadsheetml/2006/main">
  <numFmts count="6">
    <numFmt numFmtId="43" formatCode="_-* #,##0.00\ _₽_-;\-* #,##0.00\ _₽_-;_-* &quot;-&quot;??\ _₽_-;_-@_-"/>
    <numFmt numFmtId="164" formatCode="_(* #,##0.00_);_(* \(#,##0.00\);_(* &quot;-&quot;??_);_(@_)"/>
    <numFmt numFmtId="165" formatCode="#,##0.0"/>
    <numFmt numFmtId="166" formatCode="000\.00\.000\.0"/>
    <numFmt numFmtId="167" formatCode="&quot;+&quot;\ #,##0.0;&quot;-&quot;\ #,##0.0;&quot;&quot;\ 0.0"/>
    <numFmt numFmtId="168" formatCode="0000000000"/>
  </numFmts>
  <fonts count="25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1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4">
    <xf numFmtId="0" fontId="0" fillId="0" borderId="0"/>
    <xf numFmtId="0" fontId="4" fillId="0" borderId="0"/>
    <xf numFmtId="0" fontId="4" fillId="0" borderId="0"/>
    <xf numFmtId="164" fontId="5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6" fillId="2" borderId="1">
      <alignment horizontal="left" vertical="top" wrapText="1"/>
    </xf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12" fillId="0" borderId="0"/>
    <xf numFmtId="43" fontId="13" fillId="0" borderId="0" applyFont="0" applyFill="0" applyBorder="0" applyAlignment="0" applyProtection="0"/>
  </cellStyleXfs>
  <cellXfs count="120">
    <xf numFmtId="0" fontId="0" fillId="0" borderId="0" xfId="0"/>
    <xf numFmtId="0" fontId="10" fillId="3" borderId="0" xfId="0" applyFont="1" applyFill="1"/>
    <xf numFmtId="0" fontId="8" fillId="3" borderId="2" xfId="0" applyFont="1" applyFill="1" applyBorder="1" applyAlignment="1">
      <alignment horizontal="center"/>
    </xf>
    <xf numFmtId="0" fontId="8" fillId="3" borderId="0" xfId="0" applyFont="1" applyFill="1"/>
    <xf numFmtId="167" fontId="8" fillId="3" borderId="2" xfId="0" applyNumberFormat="1" applyFont="1" applyFill="1" applyBorder="1"/>
    <xf numFmtId="0" fontId="7" fillId="3" borderId="2" xfId="0" applyFont="1" applyFill="1" applyBorder="1" applyAlignment="1">
      <alignment horizontal="center" vertical="top" wrapText="1"/>
    </xf>
    <xf numFmtId="0" fontId="7" fillId="3" borderId="0" xfId="0" applyFont="1" applyFill="1" applyAlignment="1"/>
    <xf numFmtId="0" fontId="9" fillId="3" borderId="2" xfId="0" applyFont="1" applyFill="1" applyBorder="1" applyAlignment="1">
      <alignment horizontal="center"/>
    </xf>
    <xf numFmtId="0" fontId="8" fillId="3" borderId="2" xfId="8" applyFont="1" applyFill="1" applyBorder="1" applyAlignment="1">
      <alignment horizontal="left" wrapText="1"/>
    </xf>
    <xf numFmtId="0" fontId="8" fillId="3" borderId="2" xfId="0" applyFont="1" applyFill="1" applyBorder="1" applyAlignment="1">
      <alignment horizontal="left" wrapText="1"/>
    </xf>
    <xf numFmtId="0" fontId="14" fillId="3" borderId="0" xfId="0" applyFont="1" applyFill="1"/>
    <xf numFmtId="0" fontId="15" fillId="3" borderId="0" xfId="0" applyFont="1" applyFill="1"/>
    <xf numFmtId="0" fontId="15" fillId="3" borderId="0" xfId="0" applyFont="1" applyFill="1" applyAlignment="1"/>
    <xf numFmtId="14" fontId="8" fillId="3" borderId="2" xfId="0" applyNumberFormat="1" applyFont="1" applyFill="1" applyBorder="1" applyAlignment="1">
      <alignment horizontal="center"/>
    </xf>
    <xf numFmtId="0" fontId="17" fillId="3" borderId="0" xfId="0" applyFont="1" applyFill="1"/>
    <xf numFmtId="0" fontId="16" fillId="4" borderId="2" xfId="0" applyFont="1" applyFill="1" applyBorder="1" applyAlignment="1">
      <alignment horizontal="center"/>
    </xf>
    <xf numFmtId="167" fontId="16" fillId="4" borderId="2" xfId="0" applyNumberFormat="1" applyFont="1" applyFill="1" applyBorder="1"/>
    <xf numFmtId="166" fontId="16" fillId="4" borderId="2" xfId="10" applyNumberFormat="1" applyFont="1" applyFill="1" applyBorder="1" applyAlignment="1" applyProtection="1">
      <alignment wrapText="1"/>
      <protection hidden="1"/>
    </xf>
    <xf numFmtId="167" fontId="9" fillId="4" borderId="2" xfId="0" applyNumberFormat="1" applyFont="1" applyFill="1" applyBorder="1"/>
    <xf numFmtId="0" fontId="8" fillId="3" borderId="0" xfId="0" applyFont="1" applyFill="1" applyAlignment="1">
      <alignment horizontal="right"/>
    </xf>
    <xf numFmtId="14" fontId="18" fillId="3" borderId="2" xfId="0" applyNumberFormat="1" applyFont="1" applyFill="1" applyBorder="1" applyAlignment="1">
      <alignment horizontal="center"/>
    </xf>
    <xf numFmtId="167" fontId="18" fillId="3" borderId="2" xfId="0" applyNumberFormat="1" applyFont="1" applyFill="1" applyBorder="1"/>
    <xf numFmtId="0" fontId="19" fillId="3" borderId="0" xfId="0" applyFont="1" applyFill="1"/>
    <xf numFmtId="167" fontId="9" fillId="3" borderId="2" xfId="0" applyNumberFormat="1" applyFont="1" applyFill="1" applyBorder="1" applyAlignment="1">
      <alignment horizontal="right"/>
    </xf>
    <xf numFmtId="166" fontId="18" fillId="3" borderId="2" xfId="10" applyNumberFormat="1" applyFont="1" applyFill="1" applyBorder="1" applyAlignment="1" applyProtection="1">
      <alignment wrapText="1"/>
      <protection hidden="1"/>
    </xf>
    <xf numFmtId="0" fontId="16" fillId="4" borderId="2" xfId="0" applyFont="1" applyFill="1" applyBorder="1" applyAlignment="1">
      <alignment horizontal="left" wrapText="1"/>
    </xf>
    <xf numFmtId="14" fontId="16" fillId="4" borderId="2" xfId="0" applyNumberFormat="1" applyFont="1" applyFill="1" applyBorder="1" applyAlignment="1">
      <alignment horizontal="center"/>
    </xf>
    <xf numFmtId="168" fontId="16" fillId="4" borderId="2" xfId="0" applyNumberFormat="1" applyFont="1" applyFill="1" applyBorder="1" applyAlignment="1" applyProtection="1">
      <alignment wrapText="1"/>
      <protection hidden="1"/>
    </xf>
    <xf numFmtId="0" fontId="8" fillId="0" borderId="2" xfId="0" applyFont="1" applyFill="1" applyBorder="1" applyAlignment="1">
      <alignment horizontal="left" wrapText="1"/>
    </xf>
    <xf numFmtId="0" fontId="18" fillId="0" borderId="2" xfId="0" applyFont="1" applyFill="1" applyBorder="1" applyAlignment="1">
      <alignment horizontal="left" wrapText="1"/>
    </xf>
    <xf numFmtId="0" fontId="9" fillId="4" borderId="2" xfId="0" applyFont="1" applyFill="1" applyBorder="1" applyAlignment="1">
      <alignment horizontal="left" wrapText="1"/>
    </xf>
    <xf numFmtId="14" fontId="9" fillId="4" borderId="2" xfId="0" applyNumberFormat="1" applyFont="1" applyFill="1" applyBorder="1" applyAlignment="1">
      <alignment horizontal="center"/>
    </xf>
    <xf numFmtId="0" fontId="9" fillId="4" borderId="2" xfId="8" applyFont="1" applyFill="1" applyBorder="1" applyAlignment="1">
      <alignment horizontal="left" wrapText="1"/>
    </xf>
    <xf numFmtId="0" fontId="9" fillId="4" borderId="2" xfId="0" applyFont="1" applyFill="1" applyBorder="1" applyAlignment="1">
      <alignment wrapText="1"/>
    </xf>
    <xf numFmtId="0" fontId="16" fillId="4" borderId="4" xfId="0" applyFont="1" applyFill="1" applyBorder="1" applyAlignment="1">
      <alignment horizontal="left" wrapText="1"/>
    </xf>
    <xf numFmtId="0" fontId="7" fillId="3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wrapText="1"/>
    </xf>
    <xf numFmtId="167" fontId="9" fillId="4" borderId="4" xfId="0" applyNumberFormat="1" applyFont="1" applyFill="1" applyBorder="1"/>
    <xf numFmtId="167" fontId="8" fillId="3" borderId="4" xfId="0" applyNumberFormat="1" applyFont="1" applyFill="1" applyBorder="1"/>
    <xf numFmtId="167" fontId="8" fillId="3" borderId="5" xfId="0" applyNumberFormat="1" applyFont="1" applyFill="1" applyBorder="1"/>
    <xf numFmtId="0" fontId="9" fillId="4" borderId="2" xfId="0" applyFont="1" applyFill="1" applyBorder="1" applyAlignment="1">
      <alignment horizontal="center"/>
    </xf>
    <xf numFmtId="167" fontId="9" fillId="4" borderId="2" xfId="0" applyNumberFormat="1" applyFont="1" applyFill="1" applyBorder="1" applyAlignment="1">
      <alignment horizontal="right"/>
    </xf>
    <xf numFmtId="0" fontId="16" fillId="4" borderId="2" xfId="0" applyNumberFormat="1" applyFont="1" applyFill="1" applyBorder="1" applyAlignment="1">
      <alignment horizontal="left" wrapText="1"/>
    </xf>
    <xf numFmtId="167" fontId="9" fillId="4" borderId="2" xfId="0" applyNumberFormat="1" applyFont="1" applyFill="1" applyBorder="1" applyAlignment="1"/>
    <xf numFmtId="165" fontId="7" fillId="4" borderId="2" xfId="0" applyNumberFormat="1" applyFont="1" applyFill="1" applyBorder="1" applyAlignment="1"/>
    <xf numFmtId="0" fontId="9" fillId="4" borderId="2" xfId="8" applyFont="1" applyFill="1" applyBorder="1" applyAlignment="1"/>
    <xf numFmtId="0" fontId="9" fillId="4" borderId="2" xfId="0" applyFont="1" applyFill="1" applyBorder="1" applyAlignment="1"/>
    <xf numFmtId="0" fontId="8" fillId="4" borderId="2" xfId="0" applyFont="1" applyFill="1" applyBorder="1" applyAlignment="1">
      <alignment horizontal="center"/>
    </xf>
    <xf numFmtId="0" fontId="8" fillId="4" borderId="2" xfId="0" applyFont="1" applyFill="1" applyBorder="1" applyAlignment="1"/>
    <xf numFmtId="167" fontId="8" fillId="3" borderId="2" xfId="0" applyNumberFormat="1" applyFont="1" applyFill="1" applyBorder="1" applyAlignment="1">
      <alignment horizontal="right"/>
    </xf>
    <xf numFmtId="165" fontId="9" fillId="4" borderId="2" xfId="0" applyNumberFormat="1" applyFont="1" applyFill="1" applyBorder="1" applyAlignment="1">
      <alignment horizontal="right"/>
    </xf>
    <xf numFmtId="166" fontId="9" fillId="4" borderId="2" xfId="10" applyNumberFormat="1" applyFont="1" applyFill="1" applyBorder="1" applyAlignment="1" applyProtection="1">
      <alignment wrapText="1"/>
      <protection hidden="1"/>
    </xf>
    <xf numFmtId="165" fontId="8" fillId="3" borderId="0" xfId="0" applyNumberFormat="1" applyFont="1" applyFill="1"/>
    <xf numFmtId="0" fontId="8" fillId="0" borderId="4" xfId="0" applyFont="1" applyFill="1" applyBorder="1" applyAlignment="1">
      <alignment horizontal="left" wrapText="1"/>
    </xf>
    <xf numFmtId="0" fontId="20" fillId="3" borderId="0" xfId="0" applyFont="1" applyFill="1"/>
    <xf numFmtId="0" fontId="18" fillId="0" borderId="2" xfId="0" applyFont="1" applyBorder="1" applyAlignment="1">
      <alignment wrapText="1"/>
    </xf>
    <xf numFmtId="0" fontId="18" fillId="3" borderId="4" xfId="0" applyFont="1" applyFill="1" applyBorder="1" applyAlignment="1">
      <alignment horizontal="left" wrapText="1"/>
    </xf>
    <xf numFmtId="167" fontId="8" fillId="3" borderId="2" xfId="0" applyNumberFormat="1" applyFont="1" applyFill="1" applyBorder="1" applyAlignment="1"/>
    <xf numFmtId="0" fontId="21" fillId="0" borderId="2" xfId="0" applyFont="1" applyBorder="1" applyAlignment="1">
      <alignment horizontal="left" wrapText="1"/>
    </xf>
    <xf numFmtId="0" fontId="22" fillId="4" borderId="2" xfId="0" applyFont="1" applyFill="1" applyBorder="1" applyAlignment="1">
      <alignment horizontal="left" vertical="top" wrapText="1"/>
    </xf>
    <xf numFmtId="0" fontId="8" fillId="3" borderId="0" xfId="0" applyFont="1" applyFill="1" applyAlignment="1">
      <alignment horizontal="right"/>
    </xf>
    <xf numFmtId="0" fontId="7" fillId="3" borderId="2" xfId="0" applyFont="1" applyFill="1" applyBorder="1" applyAlignment="1">
      <alignment horizontal="center" vertical="center"/>
    </xf>
    <xf numFmtId="0" fontId="23" fillId="3" borderId="2" xfId="0" applyFont="1" applyFill="1" applyBorder="1" applyAlignment="1">
      <alignment horizontal="center"/>
    </xf>
    <xf numFmtId="0" fontId="23" fillId="3" borderId="0" xfId="0" applyFont="1" applyFill="1"/>
    <xf numFmtId="0" fontId="10" fillId="3" borderId="0" xfId="0" applyFont="1" applyFill="1" applyAlignment="1">
      <alignment horizontal="right"/>
    </xf>
    <xf numFmtId="0" fontId="7" fillId="3" borderId="0" xfId="0" applyFont="1" applyFill="1" applyAlignment="1">
      <alignment horizontal="center" wrapText="1"/>
    </xf>
    <xf numFmtId="0" fontId="10" fillId="3" borderId="2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167" fontId="7" fillId="3" borderId="2" xfId="0" applyNumberFormat="1" applyFont="1" applyFill="1" applyBorder="1" applyAlignment="1">
      <alignment horizontal="right"/>
    </xf>
    <xf numFmtId="0" fontId="7" fillId="4" borderId="2" xfId="8" applyFont="1" applyFill="1" applyBorder="1" applyAlignment="1">
      <alignment horizontal="left" wrapText="1"/>
    </xf>
    <xf numFmtId="0" fontId="10" fillId="4" borderId="2" xfId="0" applyFont="1" applyFill="1" applyBorder="1" applyAlignment="1">
      <alignment horizontal="center"/>
    </xf>
    <xf numFmtId="167" fontId="10" fillId="4" borderId="2" xfId="0" applyNumberFormat="1" applyFont="1" applyFill="1" applyBorder="1" applyAlignment="1">
      <alignment horizontal="right"/>
    </xf>
    <xf numFmtId="0" fontId="7" fillId="4" borderId="2" xfId="0" applyFont="1" applyFill="1" applyBorder="1" applyAlignment="1">
      <alignment horizontal="left" wrapText="1"/>
    </xf>
    <xf numFmtId="167" fontId="10" fillId="3" borderId="2" xfId="0" applyNumberFormat="1" applyFont="1" applyFill="1" applyBorder="1" applyAlignment="1">
      <alignment horizontal="right"/>
    </xf>
    <xf numFmtId="4" fontId="10" fillId="3" borderId="2" xfId="0" applyNumberFormat="1" applyFont="1" applyFill="1" applyBorder="1" applyAlignment="1">
      <alignment horizontal="left" wrapText="1"/>
    </xf>
    <xf numFmtId="166" fontId="19" fillId="4" borderId="2" xfId="10" applyNumberFormat="1" applyFont="1" applyFill="1" applyBorder="1" applyAlignment="1" applyProtection="1">
      <alignment wrapText="1"/>
      <protection hidden="1"/>
    </xf>
    <xf numFmtId="0" fontId="10" fillId="3" borderId="2" xfId="0" applyFont="1" applyFill="1" applyBorder="1" applyAlignment="1">
      <alignment horizontal="left" wrapText="1"/>
    </xf>
    <xf numFmtId="0" fontId="7" fillId="3" borderId="2" xfId="0" applyFont="1" applyFill="1" applyBorder="1" applyAlignment="1">
      <alignment horizontal="left" wrapText="1"/>
    </xf>
    <xf numFmtId="0" fontId="19" fillId="3" borderId="2" xfId="0" applyFont="1" applyFill="1" applyBorder="1" applyAlignment="1">
      <alignment horizontal="center"/>
    </xf>
    <xf numFmtId="167" fontId="19" fillId="3" borderId="2" xfId="0" applyNumberFormat="1" applyFont="1" applyFill="1" applyBorder="1"/>
    <xf numFmtId="0" fontId="7" fillId="3" borderId="2" xfId="0" applyFont="1" applyFill="1" applyBorder="1" applyAlignment="1">
      <alignment wrapText="1"/>
    </xf>
    <xf numFmtId="167" fontId="7" fillId="3" borderId="2" xfId="0" applyNumberFormat="1" applyFont="1" applyFill="1" applyBorder="1"/>
    <xf numFmtId="0" fontId="17" fillId="3" borderId="2" xfId="0" applyFont="1" applyFill="1" applyBorder="1" applyAlignment="1">
      <alignment horizontal="center"/>
    </xf>
    <xf numFmtId="167" fontId="17" fillId="3" borderId="2" xfId="0" applyNumberFormat="1" applyFont="1" applyFill="1" applyBorder="1"/>
    <xf numFmtId="166" fontId="10" fillId="3" borderId="2" xfId="0" applyNumberFormat="1" applyFont="1" applyFill="1" applyBorder="1" applyAlignment="1" applyProtection="1">
      <alignment horizontal="left" vertical="center" wrapText="1"/>
      <protection hidden="1"/>
    </xf>
    <xf numFmtId="167" fontId="10" fillId="3" borderId="2" xfId="0" applyNumberFormat="1" applyFont="1" applyFill="1" applyBorder="1"/>
    <xf numFmtId="14" fontId="10" fillId="3" borderId="2" xfId="0" applyNumberFormat="1" applyFont="1" applyFill="1" applyBorder="1" applyAlignment="1">
      <alignment horizontal="center"/>
    </xf>
    <xf numFmtId="14" fontId="7" fillId="3" borderId="2" xfId="0" applyNumberFormat="1" applyFont="1" applyFill="1" applyBorder="1" applyAlignment="1">
      <alignment horizontal="center"/>
    </xf>
    <xf numFmtId="0" fontId="19" fillId="3" borderId="2" xfId="0" applyFont="1" applyFill="1" applyBorder="1" applyAlignment="1">
      <alignment wrapText="1"/>
    </xf>
    <xf numFmtId="14" fontId="17" fillId="3" borderId="2" xfId="0" applyNumberFormat="1" applyFont="1" applyFill="1" applyBorder="1" applyAlignment="1">
      <alignment horizontal="center"/>
    </xf>
    <xf numFmtId="0" fontId="17" fillId="3" borderId="2" xfId="0" applyFont="1" applyFill="1" applyBorder="1" applyAlignment="1">
      <alignment wrapText="1"/>
    </xf>
    <xf numFmtId="14" fontId="19" fillId="3" borderId="2" xfId="0" applyNumberFormat="1" applyFont="1" applyFill="1" applyBorder="1" applyAlignment="1">
      <alignment horizontal="center"/>
    </xf>
    <xf numFmtId="167" fontId="7" fillId="3" borderId="2" xfId="0" applyNumberFormat="1" applyFont="1" applyFill="1" applyBorder="1" applyAlignment="1"/>
    <xf numFmtId="0" fontId="7" fillId="3" borderId="2" xfId="8" applyFont="1" applyFill="1" applyBorder="1" applyAlignment="1">
      <alignment horizontal="left" wrapText="1"/>
    </xf>
    <xf numFmtId="165" fontId="15" fillId="3" borderId="0" xfId="0" applyNumberFormat="1" applyFont="1" applyFill="1"/>
    <xf numFmtId="0" fontId="18" fillId="3" borderId="2" xfId="8" applyFont="1" applyFill="1" applyBorder="1" applyAlignment="1">
      <alignment horizontal="left" wrapText="1"/>
    </xf>
    <xf numFmtId="167" fontId="8" fillId="0" borderId="2" xfId="0" applyNumberFormat="1" applyFont="1" applyFill="1" applyBorder="1"/>
    <xf numFmtId="167" fontId="9" fillId="0" borderId="2" xfId="0" applyNumberFormat="1" applyFont="1" applyFill="1" applyBorder="1"/>
    <xf numFmtId="0" fontId="20" fillId="0" borderId="0" xfId="0" applyFont="1" applyFill="1"/>
    <xf numFmtId="167" fontId="8" fillId="3" borderId="2" xfId="8" applyNumberFormat="1" applyFont="1" applyFill="1" applyBorder="1" applyAlignment="1" applyProtection="1">
      <alignment horizontal="right" wrapText="1"/>
      <protection hidden="1"/>
    </xf>
    <xf numFmtId="165" fontId="24" fillId="3" borderId="0" xfId="0" applyNumberFormat="1" applyFont="1" applyFill="1"/>
    <xf numFmtId="167" fontId="8" fillId="4" borderId="2" xfId="0" applyNumberFormat="1" applyFont="1" applyFill="1" applyBorder="1" applyAlignment="1">
      <alignment horizontal="right"/>
    </xf>
    <xf numFmtId="0" fontId="9" fillId="4" borderId="2" xfId="8" applyFont="1" applyFill="1" applyBorder="1" applyAlignment="1">
      <alignment wrapText="1"/>
    </xf>
    <xf numFmtId="0" fontId="18" fillId="3" borderId="2" xfId="0" applyNumberFormat="1" applyFont="1" applyFill="1" applyBorder="1" applyAlignment="1">
      <alignment horizontal="left" vertical="center" wrapText="1"/>
    </xf>
    <xf numFmtId="167" fontId="8" fillId="3" borderId="2" xfId="12" applyNumberFormat="1" applyFont="1" applyFill="1" applyBorder="1" applyAlignment="1">
      <alignment horizontal="right"/>
    </xf>
    <xf numFmtId="4" fontId="8" fillId="3" borderId="2" xfId="0" applyNumberFormat="1" applyFont="1" applyFill="1" applyBorder="1" applyAlignment="1">
      <alignment horizontal="left" wrapText="1"/>
    </xf>
    <xf numFmtId="0" fontId="18" fillId="0" borderId="2" xfId="8" applyFont="1" applyFill="1" applyBorder="1" applyAlignment="1">
      <alignment horizontal="left" wrapText="1"/>
    </xf>
    <xf numFmtId="167" fontId="23" fillId="3" borderId="0" xfId="0" applyNumberFormat="1" applyFont="1" applyFill="1"/>
    <xf numFmtId="14" fontId="8" fillId="0" borderId="2" xfId="0" applyNumberFormat="1" applyFont="1" applyFill="1" applyBorder="1" applyAlignment="1">
      <alignment horizontal="center"/>
    </xf>
    <xf numFmtId="0" fontId="10" fillId="0" borderId="0" xfId="0" applyFont="1" applyFill="1"/>
    <xf numFmtId="0" fontId="16" fillId="4" borderId="2" xfId="8" applyFont="1" applyFill="1" applyBorder="1" applyAlignment="1">
      <alignment horizontal="left" wrapText="1"/>
    </xf>
    <xf numFmtId="0" fontId="8" fillId="3" borderId="0" xfId="0" applyFont="1" applyFill="1" applyAlignment="1">
      <alignment horizontal="right"/>
    </xf>
    <xf numFmtId="0" fontId="7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</cellXfs>
  <cellStyles count="24">
    <cellStyle name="Обычный" xfId="0" builtinId="0"/>
    <cellStyle name="Обычный 2" xfId="1"/>
    <cellStyle name="Обычный 2 2" xfId="8"/>
    <cellStyle name="Обычный 2 3" xfId="21"/>
    <cellStyle name="Обычный 2 4" xfId="20"/>
    <cellStyle name="Обычный 3" xfId="2"/>
    <cellStyle name="Обычный 3 2" xfId="9"/>
    <cellStyle name="Обычный 3 3" xfId="14"/>
    <cellStyle name="Обычный 3 3 2" xfId="22"/>
    <cellStyle name="Обычный 4" xfId="6"/>
    <cellStyle name="Обычный 5" xfId="7"/>
    <cellStyle name="Обычный 5 2" xfId="19"/>
    <cellStyle name="Обычный_tmp 2" xfId="10"/>
    <cellStyle name="Финансовый 2" xfId="3"/>
    <cellStyle name="Финансовый 2 2" xfId="12"/>
    <cellStyle name="Финансовый 2 2 2" xfId="17"/>
    <cellStyle name="Финансовый 3" xfId="4"/>
    <cellStyle name="Финансовый 3 2" xfId="13"/>
    <cellStyle name="Финансовый 3 2 2" xfId="18"/>
    <cellStyle name="Финансовый 4" xfId="11"/>
    <cellStyle name="Финансовый 4 2" xfId="16"/>
    <cellStyle name="Финансовый 5" xfId="15"/>
    <cellStyle name="Финансовый 6" xfId="23"/>
    <cellStyle name="Элементы осей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35"/>
  <sheetViews>
    <sheetView tabSelected="1" zoomScale="90" zoomScaleNormal="90" workbookViewId="0">
      <pane xSplit="2" ySplit="7" topLeftCell="C8" activePane="bottomRight" state="frozen"/>
      <selection pane="topRight" activeCell="E1" sqref="E1"/>
      <selection pane="bottomLeft" activeCell="A7" sqref="A7"/>
      <selection pane="bottomRight" activeCell="K19" sqref="K19"/>
    </sheetView>
  </sheetViews>
  <sheetFormatPr defaultRowHeight="15.75"/>
  <cols>
    <col min="1" max="1" width="9.5703125" style="10" customWidth="1"/>
    <col min="2" max="2" width="15.42578125" style="10" customWidth="1"/>
    <col min="3" max="3" width="14.42578125" style="10" customWidth="1"/>
    <col min="4" max="4" width="78.28515625" style="10" customWidth="1"/>
    <col min="5" max="5" width="15.5703125" style="10" customWidth="1"/>
    <col min="6" max="6" width="15" style="10" customWidth="1"/>
    <col min="7" max="7" width="14.85546875" style="10" customWidth="1"/>
    <col min="8" max="8" width="20.5703125" style="11" customWidth="1"/>
    <col min="9" max="17" width="9.140625" style="11"/>
    <col min="18" max="18" width="9.5703125" style="11" customWidth="1"/>
    <col min="19" max="16384" width="9.140625" style="11"/>
  </cols>
  <sheetData>
    <row r="1" spans="1:7" s="1" customFormat="1">
      <c r="A1" s="3"/>
      <c r="B1" s="3"/>
      <c r="C1" s="3"/>
      <c r="D1" s="3"/>
      <c r="E1" s="111" t="s">
        <v>14</v>
      </c>
      <c r="F1" s="111"/>
      <c r="G1" s="111"/>
    </row>
    <row r="2" spans="1:7" s="1" customFormat="1" ht="9" customHeight="1">
      <c r="A2" s="3"/>
      <c r="B2" s="3"/>
      <c r="C2" s="3"/>
      <c r="D2" s="3"/>
      <c r="E2" s="19"/>
      <c r="F2" s="19"/>
      <c r="G2" s="19"/>
    </row>
    <row r="3" spans="1:7" s="6" customFormat="1" ht="33.75" customHeight="1">
      <c r="A3" s="114" t="s">
        <v>11</v>
      </c>
      <c r="B3" s="114"/>
      <c r="C3" s="114"/>
      <c r="D3" s="114"/>
      <c r="E3" s="114"/>
      <c r="F3" s="114"/>
      <c r="G3" s="114"/>
    </row>
    <row r="4" spans="1:7" s="1" customFormat="1" ht="17.25" customHeight="1">
      <c r="A4" s="3"/>
      <c r="B4" s="3"/>
      <c r="C4" s="3"/>
      <c r="D4" s="3"/>
      <c r="E4" s="3"/>
      <c r="F4" s="3"/>
      <c r="G4" s="60" t="s">
        <v>10</v>
      </c>
    </row>
    <row r="5" spans="1:7" s="1" customFormat="1" ht="17.25" customHeight="1">
      <c r="A5" s="112" t="s">
        <v>3</v>
      </c>
      <c r="B5" s="115" t="s">
        <v>69</v>
      </c>
      <c r="C5" s="116"/>
      <c r="D5" s="113" t="s">
        <v>4</v>
      </c>
      <c r="E5" s="113" t="s">
        <v>5</v>
      </c>
      <c r="F5" s="113"/>
      <c r="G5" s="113"/>
    </row>
    <row r="6" spans="1:7" s="1" customFormat="1" ht="63" customHeight="1">
      <c r="A6" s="112"/>
      <c r="B6" s="35" t="s">
        <v>70</v>
      </c>
      <c r="C6" s="35" t="s">
        <v>71</v>
      </c>
      <c r="D6" s="113"/>
      <c r="E6" s="5" t="s">
        <v>6</v>
      </c>
      <c r="F6" s="5" t="s">
        <v>9</v>
      </c>
      <c r="G6" s="5" t="s">
        <v>8</v>
      </c>
    </row>
    <row r="7" spans="1:7" s="63" customFormat="1" ht="12.75">
      <c r="A7" s="62">
        <v>1</v>
      </c>
      <c r="B7" s="62">
        <v>2</v>
      </c>
      <c r="C7" s="62">
        <v>3</v>
      </c>
      <c r="D7" s="62">
        <v>4</v>
      </c>
      <c r="E7" s="62">
        <v>5</v>
      </c>
      <c r="F7" s="62">
        <v>6</v>
      </c>
      <c r="G7" s="62">
        <v>7</v>
      </c>
    </row>
    <row r="8" spans="1:7" s="63" customFormat="1" ht="17.25" customHeight="1">
      <c r="A8" s="40" t="s">
        <v>15</v>
      </c>
      <c r="B8" s="41">
        <f>B9</f>
        <v>90</v>
      </c>
      <c r="C8" s="62"/>
      <c r="D8" s="30" t="s">
        <v>150</v>
      </c>
      <c r="E8" s="41">
        <f>E9</f>
        <v>90</v>
      </c>
      <c r="F8" s="41">
        <f t="shared" ref="F8:G9" si="0">F9</f>
        <v>0</v>
      </c>
      <c r="G8" s="41">
        <f t="shared" si="0"/>
        <v>0</v>
      </c>
    </row>
    <row r="9" spans="1:7" s="63" customFormat="1" ht="16.5" customHeight="1">
      <c r="A9" s="7" t="s">
        <v>1</v>
      </c>
      <c r="B9" s="101">
        <f>B10</f>
        <v>90</v>
      </c>
      <c r="C9" s="62"/>
      <c r="D9" s="102" t="s">
        <v>151</v>
      </c>
      <c r="E9" s="101">
        <f>E10</f>
        <v>90</v>
      </c>
      <c r="F9" s="101">
        <f t="shared" si="0"/>
        <v>0</v>
      </c>
      <c r="G9" s="101">
        <f t="shared" si="0"/>
        <v>0</v>
      </c>
    </row>
    <row r="10" spans="1:7" s="63" customFormat="1">
      <c r="A10" s="2" t="s">
        <v>16</v>
      </c>
      <c r="B10" s="49">
        <f>E10+F10+G10</f>
        <v>90</v>
      </c>
      <c r="C10" s="62"/>
      <c r="D10" s="103" t="s">
        <v>152</v>
      </c>
      <c r="E10" s="104">
        <v>90</v>
      </c>
      <c r="F10" s="104">
        <v>0</v>
      </c>
      <c r="G10" s="104">
        <v>0</v>
      </c>
    </row>
    <row r="11" spans="1:7" s="1" customFormat="1" ht="47.25">
      <c r="A11" s="40" t="s">
        <v>0</v>
      </c>
      <c r="B11" s="41">
        <f>B12</f>
        <v>3951.1000000000004</v>
      </c>
      <c r="C11" s="50">
        <v>0</v>
      </c>
      <c r="D11" s="110" t="s">
        <v>280</v>
      </c>
      <c r="E11" s="41">
        <f>E12</f>
        <v>3951.1000000000004</v>
      </c>
      <c r="F11" s="41">
        <f t="shared" ref="F11:G12" si="1">F12</f>
        <v>0</v>
      </c>
      <c r="G11" s="41">
        <f t="shared" si="1"/>
        <v>0</v>
      </c>
    </row>
    <row r="12" spans="1:7" s="1" customFormat="1" ht="17.25" customHeight="1">
      <c r="A12" s="7" t="s">
        <v>2</v>
      </c>
      <c r="B12" s="23">
        <f>B13</f>
        <v>3951.1000000000004</v>
      </c>
      <c r="C12" s="23">
        <v>0</v>
      </c>
      <c r="D12" s="51" t="s">
        <v>37</v>
      </c>
      <c r="E12" s="23">
        <f>E13</f>
        <v>3951.1000000000004</v>
      </c>
      <c r="F12" s="23">
        <f t="shared" si="1"/>
        <v>0</v>
      </c>
      <c r="G12" s="23">
        <f t="shared" si="1"/>
        <v>0</v>
      </c>
    </row>
    <row r="13" spans="1:7" s="1" customFormat="1" ht="96.75" customHeight="1">
      <c r="A13" s="2" t="s">
        <v>19</v>
      </c>
      <c r="B13" s="49">
        <f>E13+F13+G13</f>
        <v>3951.1000000000004</v>
      </c>
      <c r="C13" s="49"/>
      <c r="D13" s="9" t="s">
        <v>285</v>
      </c>
      <c r="E13" s="49">
        <f>3739.8+211.3</f>
        <v>3951.1000000000004</v>
      </c>
      <c r="F13" s="49">
        <v>0</v>
      </c>
      <c r="G13" s="49">
        <v>0</v>
      </c>
    </row>
    <row r="14" spans="1:7" s="1" customFormat="1" ht="18" customHeight="1">
      <c r="A14" s="40" t="s">
        <v>154</v>
      </c>
      <c r="B14" s="41">
        <f>B15+B25+B27+B29+B36+B39+B42+B45+B52+B54+B56+B62+B70+B76+B78+B93+B126</f>
        <v>288258.40000000002</v>
      </c>
      <c r="C14" s="41">
        <f>C15+C25+C27+C29+C36+C39+C42+C45+C52+C54+C56+C62+C70+C76+C78+C93</f>
        <v>0</v>
      </c>
      <c r="D14" s="42" t="s">
        <v>18</v>
      </c>
      <c r="E14" s="41">
        <f>E15+E25+E27+E29+E36+E39+E42+E45+E52+E54+E56+E62+E70+E76+E78+E93+E126</f>
        <v>265843.09999999998</v>
      </c>
      <c r="F14" s="41">
        <f>F15+F25+F27+F29+F36+F39+F42+F45+F52+F54+F56+F62+F70+F76+F78+F93+F126</f>
        <v>8925</v>
      </c>
      <c r="G14" s="41">
        <f>G15+G25+G27+G29+G36+G39+G42+G45+G52+G54+G56+G62+G70+G76+G78+G93+G126</f>
        <v>13490.3</v>
      </c>
    </row>
    <row r="15" spans="1:7" s="14" customFormat="1" ht="18" customHeight="1">
      <c r="A15" s="15" t="s">
        <v>153</v>
      </c>
      <c r="B15" s="16">
        <f>SUM(B16:B24)</f>
        <v>20713.100000000002</v>
      </c>
      <c r="C15" s="16">
        <v>0</v>
      </c>
      <c r="D15" s="17" t="s">
        <v>37</v>
      </c>
      <c r="E15" s="16">
        <f>SUM(E16:E24)</f>
        <v>7222.8</v>
      </c>
      <c r="F15" s="16">
        <f t="shared" ref="F15:G15" si="2">SUM(F16:F24)</f>
        <v>0</v>
      </c>
      <c r="G15" s="16">
        <f t="shared" si="2"/>
        <v>13490.3</v>
      </c>
    </row>
    <row r="16" spans="1:7" s="14" customFormat="1" ht="47.25">
      <c r="A16" s="20" t="s">
        <v>155</v>
      </c>
      <c r="B16" s="21">
        <f t="shared" ref="B16:B24" si="3">E16+F16+G16</f>
        <v>7123.3000000000011</v>
      </c>
      <c r="C16" s="21"/>
      <c r="D16" s="24" t="s">
        <v>43</v>
      </c>
      <c r="E16" s="21">
        <v>0</v>
      </c>
      <c r="F16" s="21">
        <v>0</v>
      </c>
      <c r="G16" s="21">
        <f>296.8+192.4+69.1+540.1+29.7+1213.5+1150+550+629.6+1812.5+114.3+158.3+367</f>
        <v>7123.3000000000011</v>
      </c>
    </row>
    <row r="17" spans="1:7" s="14" customFormat="1" ht="31.5">
      <c r="A17" s="20" t="s">
        <v>156</v>
      </c>
      <c r="B17" s="21">
        <f t="shared" si="3"/>
        <v>3384.7</v>
      </c>
      <c r="C17" s="21"/>
      <c r="D17" s="24" t="s">
        <v>281</v>
      </c>
      <c r="E17" s="21">
        <v>0</v>
      </c>
      <c r="F17" s="21">
        <v>0</v>
      </c>
      <c r="G17" s="21">
        <v>3384.7</v>
      </c>
    </row>
    <row r="18" spans="1:7" ht="31.5">
      <c r="A18" s="20" t="s">
        <v>157</v>
      </c>
      <c r="B18" s="96">
        <f t="shared" si="3"/>
        <v>3925.6000000000004</v>
      </c>
      <c r="C18" s="4"/>
      <c r="D18" s="8" t="s">
        <v>34</v>
      </c>
      <c r="E18" s="4">
        <f>3490-165+651+164.1-24.3+246.6-21.1+73.4-253.9-235.2</f>
        <v>3925.6000000000004</v>
      </c>
      <c r="F18" s="4">
        <v>0</v>
      </c>
      <c r="G18" s="4">
        <v>0</v>
      </c>
    </row>
    <row r="19" spans="1:7">
      <c r="A19" s="20" t="s">
        <v>158</v>
      </c>
      <c r="B19" s="4">
        <f t="shared" si="3"/>
        <v>7023.6</v>
      </c>
      <c r="C19" s="4"/>
      <c r="D19" s="8" t="s">
        <v>63</v>
      </c>
      <c r="E19" s="4">
        <v>0</v>
      </c>
      <c r="F19" s="4">
        <v>0</v>
      </c>
      <c r="G19" s="4">
        <v>7023.6</v>
      </c>
    </row>
    <row r="20" spans="1:7">
      <c r="A20" s="20" t="s">
        <v>159</v>
      </c>
      <c r="B20" s="4">
        <f t="shared" si="3"/>
        <v>525.5</v>
      </c>
      <c r="C20" s="4"/>
      <c r="D20" s="8" t="s">
        <v>44</v>
      </c>
      <c r="E20" s="4">
        <v>0</v>
      </c>
      <c r="F20" s="4">
        <v>0</v>
      </c>
      <c r="G20" s="4">
        <v>525.5</v>
      </c>
    </row>
    <row r="21" spans="1:7" ht="46.5" customHeight="1">
      <c r="A21" s="20" t="s">
        <v>160</v>
      </c>
      <c r="B21" s="4">
        <f t="shared" si="3"/>
        <v>82.2</v>
      </c>
      <c r="C21" s="4"/>
      <c r="D21" s="8" t="s">
        <v>35</v>
      </c>
      <c r="E21" s="4">
        <v>0</v>
      </c>
      <c r="F21" s="4">
        <v>0</v>
      </c>
      <c r="G21" s="4">
        <v>82.2</v>
      </c>
    </row>
    <row r="22" spans="1:7" ht="45.75" customHeight="1">
      <c r="A22" s="20" t="s">
        <v>161</v>
      </c>
      <c r="B22" s="4">
        <f t="shared" si="3"/>
        <v>2600</v>
      </c>
      <c r="C22" s="4"/>
      <c r="D22" s="8" t="s">
        <v>45</v>
      </c>
      <c r="E22" s="4">
        <v>0</v>
      </c>
      <c r="F22" s="4">
        <v>0</v>
      </c>
      <c r="G22" s="4">
        <v>2600</v>
      </c>
    </row>
    <row r="23" spans="1:7" s="14" customFormat="1" ht="31.5">
      <c r="A23" s="20" t="s">
        <v>162</v>
      </c>
      <c r="B23" s="21">
        <f t="shared" ref="B23" si="4">E23+F23+G23</f>
        <v>-3951.8</v>
      </c>
      <c r="C23" s="21"/>
      <c r="D23" s="95" t="s">
        <v>86</v>
      </c>
      <c r="E23" s="21">
        <v>0</v>
      </c>
      <c r="F23" s="21">
        <v>0</v>
      </c>
      <c r="G23" s="21">
        <f>-3711.9+316.9-556.8</f>
        <v>-3951.8</v>
      </c>
    </row>
    <row r="24" spans="1:7" s="14" customFormat="1" ht="49.5" customHeight="1">
      <c r="A24" s="20" t="s">
        <v>269</v>
      </c>
      <c r="B24" s="21">
        <f t="shared" si="3"/>
        <v>0</v>
      </c>
      <c r="C24" s="21"/>
      <c r="D24" s="106" t="s">
        <v>270</v>
      </c>
      <c r="E24" s="21">
        <v>3297.2</v>
      </c>
      <c r="F24" s="21">
        <v>0</v>
      </c>
      <c r="G24" s="21">
        <v>-3297.2</v>
      </c>
    </row>
    <row r="25" spans="1:7" ht="33" customHeight="1">
      <c r="A25" s="26" t="s">
        <v>163</v>
      </c>
      <c r="B25" s="18">
        <f>B26</f>
        <v>3978.4</v>
      </c>
      <c r="C25" s="18">
        <v>0</v>
      </c>
      <c r="D25" s="25" t="s">
        <v>38</v>
      </c>
      <c r="E25" s="18">
        <f>E26</f>
        <v>3978.4</v>
      </c>
      <c r="F25" s="18">
        <f t="shared" ref="F25:G25" si="5">F26</f>
        <v>0</v>
      </c>
      <c r="G25" s="18">
        <f t="shared" si="5"/>
        <v>0</v>
      </c>
    </row>
    <row r="26" spans="1:7" ht="31.5">
      <c r="A26" s="20" t="s">
        <v>164</v>
      </c>
      <c r="B26" s="4">
        <f>E26+F26+G26</f>
        <v>3978.4</v>
      </c>
      <c r="C26" s="4"/>
      <c r="D26" s="8" t="s">
        <v>39</v>
      </c>
      <c r="E26" s="4">
        <v>3978.4</v>
      </c>
      <c r="F26" s="4">
        <v>0</v>
      </c>
      <c r="G26" s="4">
        <v>0</v>
      </c>
    </row>
    <row r="27" spans="1:7" ht="18" customHeight="1">
      <c r="A27" s="26" t="s">
        <v>165</v>
      </c>
      <c r="B27" s="18">
        <f>B28</f>
        <v>2882.5</v>
      </c>
      <c r="C27" s="18">
        <v>0</v>
      </c>
      <c r="D27" s="27" t="s">
        <v>40</v>
      </c>
      <c r="E27" s="18">
        <f>E28</f>
        <v>2882.5</v>
      </c>
      <c r="F27" s="18">
        <f t="shared" ref="F27:G27" si="6">F28</f>
        <v>0</v>
      </c>
      <c r="G27" s="18">
        <f t="shared" si="6"/>
        <v>0</v>
      </c>
    </row>
    <row r="28" spans="1:7" ht="65.25" customHeight="1">
      <c r="A28" s="20" t="s">
        <v>166</v>
      </c>
      <c r="B28" s="96">
        <f>E28+F28+G28</f>
        <v>2882.5</v>
      </c>
      <c r="C28" s="4"/>
      <c r="D28" s="8" t="s">
        <v>147</v>
      </c>
      <c r="E28" s="4">
        <f>2107.1+377+218.4+180</f>
        <v>2882.5</v>
      </c>
      <c r="F28" s="4">
        <v>0</v>
      </c>
      <c r="G28" s="4">
        <v>0</v>
      </c>
    </row>
    <row r="29" spans="1:7" ht="31.5">
      <c r="A29" s="26" t="s">
        <v>167</v>
      </c>
      <c r="B29" s="18">
        <f>SUM(B30:B35)</f>
        <v>5995.1</v>
      </c>
      <c r="C29" s="18">
        <v>0</v>
      </c>
      <c r="D29" s="32" t="s">
        <v>271</v>
      </c>
      <c r="E29" s="18">
        <f>SUM(E30:E35)</f>
        <v>5995.1</v>
      </c>
      <c r="F29" s="18">
        <f t="shared" ref="F29:G29" si="7">SUM(F30:F35)</f>
        <v>0</v>
      </c>
      <c r="G29" s="18">
        <f t="shared" si="7"/>
        <v>0</v>
      </c>
    </row>
    <row r="30" spans="1:7" ht="31.5">
      <c r="A30" s="20" t="s">
        <v>168</v>
      </c>
      <c r="B30" s="4">
        <f>E30+F30+G30</f>
        <v>450</v>
      </c>
      <c r="C30" s="4"/>
      <c r="D30" s="28" t="s">
        <v>42</v>
      </c>
      <c r="E30" s="4">
        <v>450</v>
      </c>
      <c r="F30" s="4">
        <v>0</v>
      </c>
      <c r="G30" s="4">
        <v>0</v>
      </c>
    </row>
    <row r="31" spans="1:7" ht="47.25">
      <c r="A31" s="20" t="s">
        <v>169</v>
      </c>
      <c r="B31" s="4">
        <f t="shared" ref="B31:B35" si="8">E31+F31+G31</f>
        <v>1300</v>
      </c>
      <c r="C31" s="4"/>
      <c r="D31" s="29" t="s">
        <v>119</v>
      </c>
      <c r="E31" s="4">
        <v>1300</v>
      </c>
      <c r="F31" s="4">
        <v>0</v>
      </c>
      <c r="G31" s="4">
        <v>0</v>
      </c>
    </row>
    <row r="32" spans="1:7" ht="31.5">
      <c r="A32" s="20" t="s">
        <v>170</v>
      </c>
      <c r="B32" s="4">
        <f t="shared" si="8"/>
        <v>337.1</v>
      </c>
      <c r="C32" s="4"/>
      <c r="D32" s="29" t="s">
        <v>41</v>
      </c>
      <c r="E32" s="4">
        <v>337.1</v>
      </c>
      <c r="F32" s="4">
        <v>0</v>
      </c>
      <c r="G32" s="4">
        <v>0</v>
      </c>
    </row>
    <row r="33" spans="1:7" ht="78.75">
      <c r="A33" s="20" t="s">
        <v>171</v>
      </c>
      <c r="B33" s="96">
        <f t="shared" si="8"/>
        <v>2664.2000000000003</v>
      </c>
      <c r="C33" s="4"/>
      <c r="D33" s="28" t="s">
        <v>46</v>
      </c>
      <c r="E33" s="4">
        <f>2410.3+253.9</f>
        <v>2664.2000000000003</v>
      </c>
      <c r="F33" s="4">
        <v>0</v>
      </c>
      <c r="G33" s="4">
        <v>0</v>
      </c>
    </row>
    <row r="34" spans="1:7" ht="63">
      <c r="A34" s="20" t="s">
        <v>172</v>
      </c>
      <c r="B34" s="4">
        <f t="shared" si="8"/>
        <v>280</v>
      </c>
      <c r="C34" s="4"/>
      <c r="D34" s="9" t="s">
        <v>120</v>
      </c>
      <c r="E34" s="4">
        <v>280</v>
      </c>
      <c r="F34" s="4">
        <v>0</v>
      </c>
      <c r="G34" s="4">
        <v>0</v>
      </c>
    </row>
    <row r="35" spans="1:7" ht="31.5">
      <c r="A35" s="20" t="s">
        <v>173</v>
      </c>
      <c r="B35" s="4">
        <f t="shared" si="8"/>
        <v>963.8</v>
      </c>
      <c r="C35" s="4"/>
      <c r="D35" s="28" t="s">
        <v>47</v>
      </c>
      <c r="E35" s="4">
        <v>963.8</v>
      </c>
      <c r="F35" s="4">
        <v>0</v>
      </c>
      <c r="G35" s="4">
        <v>0</v>
      </c>
    </row>
    <row r="36" spans="1:7" s="1" customFormat="1" ht="30.75" customHeight="1">
      <c r="A36" s="31" t="s">
        <v>174</v>
      </c>
      <c r="B36" s="18">
        <f>SUM(B37:B38)</f>
        <v>52254.2</v>
      </c>
      <c r="C36" s="18">
        <f>SUM(C37:C38)</f>
        <v>-18028.2</v>
      </c>
      <c r="D36" s="32" t="s">
        <v>13</v>
      </c>
      <c r="E36" s="18">
        <f>SUM(E37:E37)</f>
        <v>52254.2</v>
      </c>
      <c r="F36" s="18">
        <f>SUM(F37:F37)</f>
        <v>0</v>
      </c>
      <c r="G36" s="18">
        <f>SUM(G37:G37)</f>
        <v>0</v>
      </c>
    </row>
    <row r="37" spans="1:7" s="1" customFormat="1" ht="63">
      <c r="A37" s="13" t="s">
        <v>175</v>
      </c>
      <c r="B37" s="4">
        <f>E37+F37+G37</f>
        <v>52254.2</v>
      </c>
      <c r="C37" s="4"/>
      <c r="D37" s="9" t="s">
        <v>36</v>
      </c>
      <c r="E37" s="4">
        <v>52254.2</v>
      </c>
      <c r="F37" s="4">
        <v>0</v>
      </c>
      <c r="G37" s="4">
        <v>0</v>
      </c>
    </row>
    <row r="38" spans="1:7" s="1" customFormat="1" ht="31.5">
      <c r="A38" s="13" t="s">
        <v>176</v>
      </c>
      <c r="B38" s="4">
        <v>0</v>
      </c>
      <c r="C38" s="4">
        <v>-18028.2</v>
      </c>
      <c r="D38" s="9" t="s">
        <v>274</v>
      </c>
      <c r="E38" s="4"/>
      <c r="F38" s="4"/>
      <c r="G38" s="4"/>
    </row>
    <row r="39" spans="1:7" s="1" customFormat="1" ht="47.25">
      <c r="A39" s="31" t="s">
        <v>177</v>
      </c>
      <c r="B39" s="18">
        <f>SUM(B40:B41)</f>
        <v>3638.3</v>
      </c>
      <c r="C39" s="18">
        <v>0</v>
      </c>
      <c r="D39" s="30" t="s">
        <v>48</v>
      </c>
      <c r="E39" s="18">
        <f>SUM(E40:E41)</f>
        <v>3638.3</v>
      </c>
      <c r="F39" s="18"/>
      <c r="G39" s="18"/>
    </row>
    <row r="40" spans="1:7" s="1" customFormat="1" ht="48.75" customHeight="1">
      <c r="A40" s="13" t="s">
        <v>178</v>
      </c>
      <c r="B40" s="4">
        <f>E40+F40+G40</f>
        <v>3500</v>
      </c>
      <c r="C40" s="4"/>
      <c r="D40" s="28" t="s">
        <v>49</v>
      </c>
      <c r="E40" s="4">
        <v>3500</v>
      </c>
      <c r="F40" s="4">
        <v>0</v>
      </c>
      <c r="G40" s="4">
        <v>0</v>
      </c>
    </row>
    <row r="41" spans="1:7" s="1" customFormat="1" ht="31.5">
      <c r="A41" s="13" t="s">
        <v>179</v>
      </c>
      <c r="B41" s="4">
        <f t="shared" ref="B41" si="9">E41+F41+G41</f>
        <v>138.30000000000001</v>
      </c>
      <c r="C41" s="4"/>
      <c r="D41" s="28" t="s">
        <v>50</v>
      </c>
      <c r="E41" s="4">
        <v>138.30000000000001</v>
      </c>
      <c r="F41" s="4">
        <v>0</v>
      </c>
      <c r="G41" s="4">
        <v>0</v>
      </c>
    </row>
    <row r="42" spans="1:7" s="1" customFormat="1" ht="31.5">
      <c r="A42" s="31" t="s">
        <v>180</v>
      </c>
      <c r="B42" s="18">
        <f>SUM(B43:B44)</f>
        <v>1002</v>
      </c>
      <c r="C42" s="18">
        <v>0</v>
      </c>
      <c r="D42" s="25" t="s">
        <v>51</v>
      </c>
      <c r="E42" s="18">
        <f>SUM(E43:E44)</f>
        <v>1002</v>
      </c>
      <c r="F42" s="18">
        <f t="shared" ref="F42:G42" si="10">SUM(F43:F44)</f>
        <v>0</v>
      </c>
      <c r="G42" s="18">
        <f t="shared" si="10"/>
        <v>0</v>
      </c>
    </row>
    <row r="43" spans="1:7" s="1" customFormat="1" ht="17.25" customHeight="1">
      <c r="A43" s="13" t="s">
        <v>181</v>
      </c>
      <c r="B43" s="4">
        <f>E43+F43+G43</f>
        <v>920</v>
      </c>
      <c r="C43" s="4"/>
      <c r="D43" s="28" t="s">
        <v>52</v>
      </c>
      <c r="E43" s="4">
        <v>920</v>
      </c>
      <c r="F43" s="4">
        <v>0</v>
      </c>
      <c r="G43" s="4">
        <v>0</v>
      </c>
    </row>
    <row r="44" spans="1:7" s="1" customFormat="1" ht="31.5">
      <c r="A44" s="13" t="s">
        <v>182</v>
      </c>
      <c r="B44" s="4">
        <f>E44+F44+G44</f>
        <v>82</v>
      </c>
      <c r="C44" s="4"/>
      <c r="D44" s="28" t="s">
        <v>133</v>
      </c>
      <c r="E44" s="4">
        <v>82</v>
      </c>
      <c r="F44" s="4">
        <v>0</v>
      </c>
      <c r="G44" s="4">
        <v>0</v>
      </c>
    </row>
    <row r="45" spans="1:7" ht="18.75" customHeight="1">
      <c r="A45" s="31" t="s">
        <v>183</v>
      </c>
      <c r="B45" s="18">
        <f>SUM(B46:B51)</f>
        <v>17230.7</v>
      </c>
      <c r="C45" s="18">
        <f>SUM(C46:C51)</f>
        <v>-13145.8</v>
      </c>
      <c r="D45" s="33" t="s">
        <v>20</v>
      </c>
      <c r="E45" s="18">
        <f>SUM(E46:E51)</f>
        <v>17230.7</v>
      </c>
      <c r="F45" s="18">
        <f t="shared" ref="F45:G45" si="11">SUM(F46:F49)</f>
        <v>0</v>
      </c>
      <c r="G45" s="18">
        <f t="shared" si="11"/>
        <v>0</v>
      </c>
    </row>
    <row r="46" spans="1:7" s="1" customFormat="1" ht="47.25">
      <c r="A46" s="13" t="s">
        <v>184</v>
      </c>
      <c r="B46" s="4">
        <f>E46+F46+G46</f>
        <v>606.6</v>
      </c>
      <c r="C46" s="4"/>
      <c r="D46" s="29" t="s">
        <v>53</v>
      </c>
      <c r="E46" s="4">
        <v>606.6</v>
      </c>
      <c r="F46" s="4">
        <v>0</v>
      </c>
      <c r="G46" s="4">
        <v>0</v>
      </c>
    </row>
    <row r="47" spans="1:7" s="1" customFormat="1" ht="63">
      <c r="A47" s="13" t="s">
        <v>185</v>
      </c>
      <c r="B47" s="4">
        <f t="shared" ref="B47:B51" si="12">E47+F47+G47</f>
        <v>1817.6</v>
      </c>
      <c r="C47" s="4"/>
      <c r="D47" s="29" t="s">
        <v>90</v>
      </c>
      <c r="E47" s="4">
        <v>1817.6</v>
      </c>
      <c r="F47" s="4">
        <v>0</v>
      </c>
      <c r="G47" s="4">
        <v>0</v>
      </c>
    </row>
    <row r="48" spans="1:7" s="1" customFormat="1" ht="34.5" customHeight="1">
      <c r="A48" s="13" t="s">
        <v>186</v>
      </c>
      <c r="B48" s="4">
        <f t="shared" si="12"/>
        <v>67</v>
      </c>
      <c r="C48" s="4"/>
      <c r="D48" s="29" t="s">
        <v>54</v>
      </c>
      <c r="E48" s="4">
        <v>67</v>
      </c>
      <c r="F48" s="4"/>
      <c r="G48" s="4">
        <v>0</v>
      </c>
    </row>
    <row r="49" spans="1:7" s="1" customFormat="1" ht="33" customHeight="1">
      <c r="A49" s="13" t="s">
        <v>187</v>
      </c>
      <c r="B49" s="4">
        <f t="shared" si="12"/>
        <v>11739.5</v>
      </c>
      <c r="C49" s="4"/>
      <c r="D49" s="28" t="s">
        <v>282</v>
      </c>
      <c r="E49" s="4">
        <v>11739.5</v>
      </c>
      <c r="F49" s="4">
        <v>0</v>
      </c>
      <c r="G49" s="4">
        <v>0</v>
      </c>
    </row>
    <row r="50" spans="1:7" s="1" customFormat="1" ht="31.5">
      <c r="A50" s="13" t="s">
        <v>188</v>
      </c>
      <c r="B50" s="4">
        <f t="shared" si="12"/>
        <v>3000</v>
      </c>
      <c r="C50" s="38"/>
      <c r="D50" s="53" t="s">
        <v>88</v>
      </c>
      <c r="E50" s="4">
        <v>3000</v>
      </c>
      <c r="F50" s="4">
        <v>0</v>
      </c>
      <c r="G50" s="4">
        <v>0</v>
      </c>
    </row>
    <row r="51" spans="1:7" s="1" customFormat="1" ht="34.5" customHeight="1">
      <c r="A51" s="13" t="s">
        <v>189</v>
      </c>
      <c r="B51" s="4">
        <f t="shared" si="12"/>
        <v>0</v>
      </c>
      <c r="C51" s="38">
        <v>-13145.8</v>
      </c>
      <c r="D51" s="53" t="s">
        <v>272</v>
      </c>
      <c r="E51" s="4">
        <v>0</v>
      </c>
      <c r="F51" s="4">
        <v>0</v>
      </c>
      <c r="G51" s="4">
        <v>0</v>
      </c>
    </row>
    <row r="52" spans="1:7" s="1" customFormat="1" ht="47.25">
      <c r="A52" s="31" t="s">
        <v>190</v>
      </c>
      <c r="B52" s="18">
        <f>B53</f>
        <v>171.5</v>
      </c>
      <c r="C52" s="37"/>
      <c r="D52" s="34" t="s">
        <v>129</v>
      </c>
      <c r="E52" s="18">
        <f>E53</f>
        <v>171.5</v>
      </c>
      <c r="F52" s="18">
        <f t="shared" ref="F52:G52" si="13">F53</f>
        <v>0</v>
      </c>
      <c r="G52" s="18">
        <f t="shared" si="13"/>
        <v>0</v>
      </c>
    </row>
    <row r="53" spans="1:7" s="1" customFormat="1" ht="20.25" customHeight="1">
      <c r="A53" s="13" t="s">
        <v>191</v>
      </c>
      <c r="B53" s="96">
        <f>E53+F53+G53</f>
        <v>171.5</v>
      </c>
      <c r="C53" s="38"/>
      <c r="D53" s="56" t="s">
        <v>102</v>
      </c>
      <c r="E53" s="4">
        <f>244.9-73.4</f>
        <v>171.5</v>
      </c>
      <c r="F53" s="4">
        <v>0</v>
      </c>
      <c r="G53" s="4">
        <v>0</v>
      </c>
    </row>
    <row r="54" spans="1:7" s="1" customFormat="1" ht="31.5">
      <c r="A54" s="31" t="s">
        <v>192</v>
      </c>
      <c r="B54" s="18">
        <f>B55</f>
        <v>172.8</v>
      </c>
      <c r="C54" s="18"/>
      <c r="D54" s="30" t="s">
        <v>128</v>
      </c>
      <c r="E54" s="18">
        <f>E55</f>
        <v>172.8</v>
      </c>
      <c r="F54" s="18">
        <f t="shared" ref="F54:G54" si="14">F55</f>
        <v>0</v>
      </c>
      <c r="G54" s="18">
        <f t="shared" si="14"/>
        <v>0</v>
      </c>
    </row>
    <row r="55" spans="1:7" s="1" customFormat="1" ht="31.5" customHeight="1">
      <c r="A55" s="13" t="s">
        <v>193</v>
      </c>
      <c r="B55" s="4">
        <f>E55+F55+G55</f>
        <v>172.8</v>
      </c>
      <c r="C55" s="4"/>
      <c r="D55" s="28" t="s">
        <v>91</v>
      </c>
      <c r="E55" s="4">
        <v>172.8</v>
      </c>
      <c r="F55" s="4">
        <v>0</v>
      </c>
      <c r="G55" s="4">
        <v>0</v>
      </c>
    </row>
    <row r="56" spans="1:7" s="1" customFormat="1" ht="20.25" customHeight="1">
      <c r="A56" s="31" t="s">
        <v>194</v>
      </c>
      <c r="B56" s="18">
        <f>SUM(B57:B61)</f>
        <v>4714.0999999999995</v>
      </c>
      <c r="C56" s="18"/>
      <c r="D56" s="30" t="s">
        <v>55</v>
      </c>
      <c r="E56" s="18">
        <f>SUM(E57:E61)</f>
        <v>4714.0999999999995</v>
      </c>
      <c r="F56" s="18">
        <f t="shared" ref="F56:G56" si="15">SUM(F57:F61)</f>
        <v>0</v>
      </c>
      <c r="G56" s="18">
        <f t="shared" si="15"/>
        <v>0</v>
      </c>
    </row>
    <row r="57" spans="1:7" s="1" customFormat="1" ht="31.5">
      <c r="A57" s="13" t="s">
        <v>195</v>
      </c>
      <c r="B57" s="4">
        <f>E57+F57+G57</f>
        <v>1300</v>
      </c>
      <c r="C57" s="4"/>
      <c r="D57" s="28" t="s">
        <v>87</v>
      </c>
      <c r="E57" s="4">
        <f>1150+150</f>
        <v>1300</v>
      </c>
      <c r="F57" s="4">
        <v>0</v>
      </c>
      <c r="G57" s="4">
        <v>0</v>
      </c>
    </row>
    <row r="58" spans="1:7" s="1" customFormat="1" ht="31.5">
      <c r="A58" s="13" t="s">
        <v>196</v>
      </c>
      <c r="B58" s="4">
        <f t="shared" ref="B58:B61" si="16">E58+F58+G58</f>
        <v>624</v>
      </c>
      <c r="C58" s="4"/>
      <c r="D58" s="28" t="s">
        <v>130</v>
      </c>
      <c r="E58" s="4">
        <v>624</v>
      </c>
      <c r="F58" s="4">
        <v>0</v>
      </c>
      <c r="G58" s="4">
        <v>0</v>
      </c>
    </row>
    <row r="59" spans="1:7" s="1" customFormat="1" ht="31.5">
      <c r="A59" s="13" t="s">
        <v>197</v>
      </c>
      <c r="B59" s="4">
        <f t="shared" si="16"/>
        <v>2374.4</v>
      </c>
      <c r="C59" s="4"/>
      <c r="D59" s="28" t="s">
        <v>92</v>
      </c>
      <c r="E59" s="4">
        <v>2374.4</v>
      </c>
      <c r="F59" s="4">
        <v>0</v>
      </c>
      <c r="G59" s="4">
        <v>0</v>
      </c>
    </row>
    <row r="60" spans="1:7" s="1" customFormat="1" ht="31.5">
      <c r="A60" s="13" t="s">
        <v>198</v>
      </c>
      <c r="B60" s="4">
        <f t="shared" si="16"/>
        <v>69.400000000000006</v>
      </c>
      <c r="C60" s="4"/>
      <c r="D60" s="28" t="s">
        <v>132</v>
      </c>
      <c r="E60" s="4">
        <v>69.400000000000006</v>
      </c>
      <c r="F60" s="4">
        <v>0</v>
      </c>
      <c r="G60" s="4">
        <v>0</v>
      </c>
    </row>
    <row r="61" spans="1:7" s="1" customFormat="1" ht="31.5">
      <c r="A61" s="13" t="s">
        <v>199</v>
      </c>
      <c r="B61" s="4">
        <f t="shared" si="16"/>
        <v>346.3</v>
      </c>
      <c r="C61" s="4"/>
      <c r="D61" s="29" t="s">
        <v>283</v>
      </c>
      <c r="E61" s="4">
        <v>346.3</v>
      </c>
      <c r="F61" s="4">
        <v>0</v>
      </c>
      <c r="G61" s="4">
        <v>0</v>
      </c>
    </row>
    <row r="62" spans="1:7" ht="31.5">
      <c r="A62" s="31" t="s">
        <v>200</v>
      </c>
      <c r="B62" s="18">
        <f>SUM(B63:B69)</f>
        <v>19712.599999999999</v>
      </c>
      <c r="C62" s="18">
        <f>SUM(C63:C69)</f>
        <v>7324.5</v>
      </c>
      <c r="D62" s="33" t="s">
        <v>23</v>
      </c>
      <c r="E62" s="18">
        <f>SUM(E63:E68)</f>
        <v>19712.599999999999</v>
      </c>
      <c r="F62" s="18">
        <f>SUM(F63:F68)</f>
        <v>0</v>
      </c>
      <c r="G62" s="18">
        <f>SUM(G63:G68)</f>
        <v>0</v>
      </c>
    </row>
    <row r="63" spans="1:7" s="1" customFormat="1">
      <c r="A63" s="13" t="s">
        <v>201</v>
      </c>
      <c r="B63" s="4">
        <f>E63+F63+G63</f>
        <v>5358.1</v>
      </c>
      <c r="C63" s="4"/>
      <c r="D63" s="28" t="s">
        <v>93</v>
      </c>
      <c r="E63" s="4">
        <v>5358.1</v>
      </c>
      <c r="F63" s="4">
        <v>0</v>
      </c>
      <c r="G63" s="4">
        <v>0</v>
      </c>
    </row>
    <row r="64" spans="1:7" s="1" customFormat="1">
      <c r="A64" s="13" t="s">
        <v>202</v>
      </c>
      <c r="B64" s="4">
        <f>E64+F64+G64</f>
        <v>551.4</v>
      </c>
      <c r="C64" s="4"/>
      <c r="D64" s="28" t="s">
        <v>56</v>
      </c>
      <c r="E64" s="4">
        <v>551.4</v>
      </c>
      <c r="F64" s="4">
        <v>0</v>
      </c>
      <c r="G64" s="4">
        <v>0</v>
      </c>
    </row>
    <row r="65" spans="1:7" s="1" customFormat="1">
      <c r="A65" s="13" t="s">
        <v>203</v>
      </c>
      <c r="B65" s="4">
        <f t="shared" ref="B65:B68" si="17">E65+F65+G65</f>
        <v>621.70000000000005</v>
      </c>
      <c r="C65" s="4"/>
      <c r="D65" s="9" t="s">
        <v>94</v>
      </c>
      <c r="E65" s="4">
        <v>621.70000000000005</v>
      </c>
      <c r="F65" s="4">
        <v>0</v>
      </c>
      <c r="G65" s="4">
        <v>0</v>
      </c>
    </row>
    <row r="66" spans="1:7" s="1" customFormat="1" ht="31.5">
      <c r="A66" s="13" t="s">
        <v>204</v>
      </c>
      <c r="B66" s="4">
        <f t="shared" si="17"/>
        <v>2999.8</v>
      </c>
      <c r="C66" s="4"/>
      <c r="D66" s="28" t="s">
        <v>57</v>
      </c>
      <c r="E66" s="4">
        <v>2999.8</v>
      </c>
      <c r="F66" s="4">
        <v>0</v>
      </c>
      <c r="G66" s="4">
        <v>0</v>
      </c>
    </row>
    <row r="67" spans="1:7" s="1" customFormat="1" ht="31.5">
      <c r="A67" s="13" t="s">
        <v>205</v>
      </c>
      <c r="B67" s="4">
        <f t="shared" si="17"/>
        <v>4100.2</v>
      </c>
      <c r="C67" s="4"/>
      <c r="D67" s="28" t="s">
        <v>58</v>
      </c>
      <c r="E67" s="4">
        <v>4100.2</v>
      </c>
      <c r="F67" s="4">
        <v>0</v>
      </c>
      <c r="G67" s="4">
        <v>0</v>
      </c>
    </row>
    <row r="68" spans="1:7" s="1" customFormat="1" ht="31.5">
      <c r="A68" s="13" t="s">
        <v>206</v>
      </c>
      <c r="B68" s="4">
        <f t="shared" si="17"/>
        <v>6081.4</v>
      </c>
      <c r="C68" s="4"/>
      <c r="D68" s="36" t="s">
        <v>96</v>
      </c>
      <c r="E68" s="4">
        <v>6081.4</v>
      </c>
      <c r="F68" s="4">
        <v>0</v>
      </c>
      <c r="G68" s="4">
        <v>0</v>
      </c>
    </row>
    <row r="69" spans="1:7" s="1" customFormat="1" ht="48" customHeight="1">
      <c r="A69" s="13" t="s">
        <v>207</v>
      </c>
      <c r="B69" s="4">
        <v>0</v>
      </c>
      <c r="C69" s="96">
        <v>7324.5</v>
      </c>
      <c r="D69" s="36" t="s">
        <v>275</v>
      </c>
      <c r="E69" s="4">
        <v>0</v>
      </c>
      <c r="F69" s="4">
        <v>0</v>
      </c>
      <c r="G69" s="4">
        <v>0</v>
      </c>
    </row>
    <row r="70" spans="1:7" s="1" customFormat="1" ht="31.5">
      <c r="A70" s="31" t="s">
        <v>208</v>
      </c>
      <c r="B70" s="18">
        <f>SUM(B71:B75)</f>
        <v>41705.300000000003</v>
      </c>
      <c r="C70" s="18">
        <f>SUM(C71:C75)</f>
        <v>3915.4</v>
      </c>
      <c r="D70" s="30" t="s">
        <v>97</v>
      </c>
      <c r="E70" s="18">
        <f>SUM(E71:E75)</f>
        <v>41705.300000000003</v>
      </c>
      <c r="F70" s="18">
        <f t="shared" ref="F70:G70" si="18">SUM(F71:F75)</f>
        <v>0</v>
      </c>
      <c r="G70" s="18">
        <f t="shared" si="18"/>
        <v>0</v>
      </c>
    </row>
    <row r="71" spans="1:7" s="1" customFormat="1">
      <c r="A71" s="13" t="s">
        <v>209</v>
      </c>
      <c r="B71" s="4">
        <f>E71+F71+G71</f>
        <v>31086.7</v>
      </c>
      <c r="C71" s="39"/>
      <c r="D71" s="28" t="s">
        <v>59</v>
      </c>
      <c r="E71" s="4">
        <v>31086.7</v>
      </c>
      <c r="F71" s="4">
        <v>0</v>
      </c>
      <c r="G71" s="4">
        <v>0</v>
      </c>
    </row>
    <row r="72" spans="1:7" s="1" customFormat="1" ht="31.5">
      <c r="A72" s="13" t="s">
        <v>210</v>
      </c>
      <c r="B72" s="4">
        <f t="shared" ref="B72:B75" si="19">E72+F72+G72</f>
        <v>9603.2000000000007</v>
      </c>
      <c r="C72" s="4"/>
      <c r="D72" s="28" t="s">
        <v>95</v>
      </c>
      <c r="E72" s="4">
        <v>9603.2000000000007</v>
      </c>
      <c r="F72" s="4">
        <v>0</v>
      </c>
      <c r="G72" s="4">
        <v>0</v>
      </c>
    </row>
    <row r="73" spans="1:7" s="1" customFormat="1" ht="31.5">
      <c r="A73" s="13" t="s">
        <v>211</v>
      </c>
      <c r="B73" s="4">
        <f t="shared" si="19"/>
        <v>600</v>
      </c>
      <c r="C73" s="4"/>
      <c r="D73" s="28" t="s">
        <v>121</v>
      </c>
      <c r="E73" s="4">
        <v>600</v>
      </c>
      <c r="F73" s="4">
        <v>0</v>
      </c>
      <c r="G73" s="4">
        <v>0</v>
      </c>
    </row>
    <row r="74" spans="1:7" s="1" customFormat="1" ht="17.25" customHeight="1">
      <c r="A74" s="13" t="s">
        <v>212</v>
      </c>
      <c r="B74" s="4">
        <f t="shared" si="19"/>
        <v>415.4</v>
      </c>
      <c r="C74" s="4"/>
      <c r="D74" s="28" t="s">
        <v>134</v>
      </c>
      <c r="E74" s="4">
        <v>415.4</v>
      </c>
      <c r="F74" s="4">
        <v>0</v>
      </c>
      <c r="G74" s="4">
        <v>0</v>
      </c>
    </row>
    <row r="75" spans="1:7" s="1" customFormat="1" ht="47.25">
      <c r="A75" s="13" t="s">
        <v>213</v>
      </c>
      <c r="B75" s="4">
        <f t="shared" si="19"/>
        <v>0</v>
      </c>
      <c r="C75" s="4">
        <v>3915.4</v>
      </c>
      <c r="D75" s="28" t="s">
        <v>276</v>
      </c>
      <c r="E75" s="4">
        <v>0</v>
      </c>
      <c r="F75" s="4">
        <v>0</v>
      </c>
      <c r="G75" s="4">
        <v>0</v>
      </c>
    </row>
    <row r="76" spans="1:7" s="1" customFormat="1" ht="31.5">
      <c r="A76" s="31" t="s">
        <v>214</v>
      </c>
      <c r="B76" s="18">
        <f>B77</f>
        <v>262</v>
      </c>
      <c r="C76" s="18">
        <f>C77</f>
        <v>0</v>
      </c>
      <c r="D76" s="30" t="s">
        <v>98</v>
      </c>
      <c r="E76" s="18">
        <f>E77</f>
        <v>262</v>
      </c>
      <c r="F76" s="18">
        <f t="shared" ref="F76:G76" si="20">F77</f>
        <v>0</v>
      </c>
      <c r="G76" s="18">
        <f t="shared" si="20"/>
        <v>0</v>
      </c>
    </row>
    <row r="77" spans="1:7" s="1" customFormat="1" ht="21" customHeight="1">
      <c r="A77" s="13" t="s">
        <v>215</v>
      </c>
      <c r="B77" s="4">
        <f>E77+F77+G77</f>
        <v>262</v>
      </c>
      <c r="C77" s="4"/>
      <c r="D77" s="28" t="s">
        <v>85</v>
      </c>
      <c r="E77" s="4">
        <v>262</v>
      </c>
      <c r="F77" s="4">
        <v>0</v>
      </c>
      <c r="G77" s="4">
        <v>0</v>
      </c>
    </row>
    <row r="78" spans="1:7" s="1" customFormat="1" ht="31.5">
      <c r="A78" s="31" t="s">
        <v>216</v>
      </c>
      <c r="B78" s="18">
        <f>SUM(B79:B92)</f>
        <v>44643.400000000016</v>
      </c>
      <c r="C78" s="18"/>
      <c r="D78" s="33" t="s">
        <v>64</v>
      </c>
      <c r="E78" s="18">
        <f>SUM(E79:E92)</f>
        <v>44643.400000000016</v>
      </c>
      <c r="F78" s="18">
        <f>SUM(F79:F92)</f>
        <v>0</v>
      </c>
      <c r="G78" s="18">
        <f>SUM(G79:G92)</f>
        <v>0</v>
      </c>
    </row>
    <row r="79" spans="1:7" s="1" customFormat="1" ht="31.5">
      <c r="A79" s="13" t="s">
        <v>217</v>
      </c>
      <c r="B79" s="4">
        <f t="shared" ref="B79:B92" si="21">E79+F79+G79</f>
        <v>3246.2</v>
      </c>
      <c r="C79" s="4"/>
      <c r="D79" s="28" t="s">
        <v>135</v>
      </c>
      <c r="E79" s="4">
        <f>2261.6+984.6</f>
        <v>3246.2</v>
      </c>
      <c r="F79" s="4">
        <v>0</v>
      </c>
      <c r="G79" s="4">
        <v>0</v>
      </c>
    </row>
    <row r="80" spans="1:7" s="1" customFormat="1" ht="47.25">
      <c r="A80" s="13" t="s">
        <v>218</v>
      </c>
      <c r="B80" s="4">
        <f t="shared" si="21"/>
        <v>1611.6</v>
      </c>
      <c r="C80" s="4"/>
      <c r="D80" s="28" t="s">
        <v>136</v>
      </c>
      <c r="E80" s="4">
        <v>1611.6</v>
      </c>
      <c r="F80" s="4">
        <v>0</v>
      </c>
      <c r="G80" s="4">
        <v>0</v>
      </c>
    </row>
    <row r="81" spans="1:7" s="14" customFormat="1" ht="47.25">
      <c r="A81" s="20" t="s">
        <v>219</v>
      </c>
      <c r="B81" s="21">
        <f t="shared" si="21"/>
        <v>9870.2000000000007</v>
      </c>
      <c r="C81" s="21"/>
      <c r="D81" s="29" t="s">
        <v>137</v>
      </c>
      <c r="E81" s="21">
        <f>1069.8+2594.4+6206</f>
        <v>9870.2000000000007</v>
      </c>
      <c r="F81" s="21">
        <v>0</v>
      </c>
      <c r="G81" s="21">
        <v>0</v>
      </c>
    </row>
    <row r="82" spans="1:7" s="1" customFormat="1" ht="63">
      <c r="A82" s="13" t="s">
        <v>220</v>
      </c>
      <c r="B82" s="4">
        <f t="shared" si="21"/>
        <v>2125.3000000000002</v>
      </c>
      <c r="C82" s="4"/>
      <c r="D82" s="28" t="s">
        <v>138</v>
      </c>
      <c r="E82" s="4">
        <v>2125.3000000000002</v>
      </c>
      <c r="F82" s="4">
        <v>0</v>
      </c>
      <c r="G82" s="4">
        <v>0</v>
      </c>
    </row>
    <row r="83" spans="1:7" s="1" customFormat="1" ht="63">
      <c r="A83" s="13" t="s">
        <v>221</v>
      </c>
      <c r="B83" s="4">
        <f t="shared" si="21"/>
        <v>15557.199999999999</v>
      </c>
      <c r="C83" s="4"/>
      <c r="D83" s="28" t="s">
        <v>60</v>
      </c>
      <c r="E83" s="4">
        <f>11867.4-262+3395+556.8</f>
        <v>15557.199999999999</v>
      </c>
      <c r="F83" s="4">
        <v>0</v>
      </c>
      <c r="G83" s="4">
        <v>0</v>
      </c>
    </row>
    <row r="84" spans="1:7" s="1" customFormat="1" ht="18" customHeight="1">
      <c r="A84" s="13" t="s">
        <v>222</v>
      </c>
      <c r="B84" s="4">
        <f t="shared" si="21"/>
        <v>6760.2</v>
      </c>
      <c r="C84" s="4"/>
      <c r="D84" s="28" t="s">
        <v>61</v>
      </c>
      <c r="E84" s="4">
        <v>6760.2</v>
      </c>
      <c r="F84" s="4">
        <v>0</v>
      </c>
      <c r="G84" s="4">
        <v>0</v>
      </c>
    </row>
    <row r="85" spans="1:7" s="1" customFormat="1" ht="31.5">
      <c r="A85" s="13" t="s">
        <v>223</v>
      </c>
      <c r="B85" s="4">
        <f t="shared" si="21"/>
        <v>1756.3</v>
      </c>
      <c r="C85" s="4"/>
      <c r="D85" s="28" t="s">
        <v>139</v>
      </c>
      <c r="E85" s="4">
        <v>1756.3</v>
      </c>
      <c r="F85" s="4">
        <v>0</v>
      </c>
      <c r="G85" s="4">
        <v>0</v>
      </c>
    </row>
    <row r="86" spans="1:7" s="1" customFormat="1" ht="31.5">
      <c r="A86" s="13" t="s">
        <v>224</v>
      </c>
      <c r="B86" s="4">
        <f t="shared" si="21"/>
        <v>90.3</v>
      </c>
      <c r="C86" s="4"/>
      <c r="D86" s="28" t="s">
        <v>62</v>
      </c>
      <c r="E86" s="4">
        <v>90.3</v>
      </c>
      <c r="F86" s="4">
        <v>0</v>
      </c>
      <c r="G86" s="4">
        <v>0</v>
      </c>
    </row>
    <row r="87" spans="1:7" s="1" customFormat="1" ht="31.5">
      <c r="A87" s="13" t="s">
        <v>225</v>
      </c>
      <c r="B87" s="4">
        <f t="shared" si="21"/>
        <v>536.9</v>
      </c>
      <c r="C87" s="4"/>
      <c r="D87" s="28" t="s">
        <v>99</v>
      </c>
      <c r="E87" s="4">
        <f>150+386.9</f>
        <v>536.9</v>
      </c>
      <c r="F87" s="4">
        <v>0</v>
      </c>
      <c r="G87" s="4">
        <v>0</v>
      </c>
    </row>
    <row r="88" spans="1:7" s="1" customFormat="1" ht="47.25">
      <c r="A88" s="13" t="s">
        <v>226</v>
      </c>
      <c r="B88" s="4">
        <f t="shared" si="21"/>
        <v>939.5</v>
      </c>
      <c r="C88" s="4"/>
      <c r="D88" s="28" t="s">
        <v>149</v>
      </c>
      <c r="E88" s="4">
        <f>480.2+459.3</f>
        <v>939.5</v>
      </c>
      <c r="F88" s="4">
        <v>0</v>
      </c>
      <c r="G88" s="4">
        <v>0</v>
      </c>
    </row>
    <row r="89" spans="1:7" s="1" customFormat="1" ht="47.25">
      <c r="A89" s="13" t="s">
        <v>227</v>
      </c>
      <c r="B89" s="4">
        <f t="shared" si="21"/>
        <v>902.8</v>
      </c>
      <c r="C89" s="4"/>
      <c r="D89" s="9" t="s">
        <v>100</v>
      </c>
      <c r="E89" s="4">
        <v>902.8</v>
      </c>
      <c r="F89" s="4">
        <v>0</v>
      </c>
      <c r="G89" s="4">
        <v>0</v>
      </c>
    </row>
    <row r="90" spans="1:7" s="1" customFormat="1" ht="31.5">
      <c r="A90" s="13" t="s">
        <v>228</v>
      </c>
      <c r="B90" s="96">
        <f t="shared" si="21"/>
        <v>409.3</v>
      </c>
      <c r="C90" s="4"/>
      <c r="D90" s="28" t="s">
        <v>140</v>
      </c>
      <c r="E90" s="4">
        <v>409.3</v>
      </c>
      <c r="F90" s="4">
        <v>0</v>
      </c>
      <c r="G90" s="4">
        <v>0</v>
      </c>
    </row>
    <row r="91" spans="1:7" s="1" customFormat="1" ht="31.5">
      <c r="A91" s="13" t="s">
        <v>229</v>
      </c>
      <c r="B91" s="4">
        <f t="shared" si="21"/>
        <v>174.8</v>
      </c>
      <c r="C91" s="4"/>
      <c r="D91" s="28" t="s">
        <v>101</v>
      </c>
      <c r="E91" s="4">
        <f>264.8-90</f>
        <v>174.8</v>
      </c>
      <c r="F91" s="4">
        <v>0</v>
      </c>
      <c r="G91" s="4">
        <v>0</v>
      </c>
    </row>
    <row r="92" spans="1:7" s="1" customFormat="1" ht="18" customHeight="1">
      <c r="A92" s="13" t="s">
        <v>230</v>
      </c>
      <c r="B92" s="4">
        <f t="shared" si="21"/>
        <v>662.8</v>
      </c>
      <c r="C92" s="4"/>
      <c r="D92" s="28" t="s">
        <v>103</v>
      </c>
      <c r="E92" s="4">
        <f>314.5+500-814.5+569.8+93</f>
        <v>662.8</v>
      </c>
      <c r="F92" s="4">
        <v>0</v>
      </c>
      <c r="G92" s="4">
        <v>0</v>
      </c>
    </row>
    <row r="93" spans="1:7" ht="30" customHeight="1">
      <c r="A93" s="31" t="s">
        <v>231</v>
      </c>
      <c r="B93" s="18">
        <f>SUM(B94:B125)</f>
        <v>59672.399999999994</v>
      </c>
      <c r="C93" s="18">
        <f>SUM(C94:C125)</f>
        <v>19934.100000000002</v>
      </c>
      <c r="D93" s="33" t="s">
        <v>24</v>
      </c>
      <c r="E93" s="18">
        <f>SUM(E94:E125)</f>
        <v>59672.399999999994</v>
      </c>
      <c r="F93" s="18">
        <f>SUM(F94:F120)</f>
        <v>0</v>
      </c>
      <c r="G93" s="18">
        <f>SUM(G94:G120)</f>
        <v>0</v>
      </c>
    </row>
    <row r="94" spans="1:7" ht="31.5">
      <c r="A94" s="13" t="s">
        <v>232</v>
      </c>
      <c r="B94" s="4">
        <f>E94+F94+G94</f>
        <v>3413</v>
      </c>
      <c r="C94" s="4"/>
      <c r="D94" s="28" t="s">
        <v>141</v>
      </c>
      <c r="E94" s="4">
        <v>3413</v>
      </c>
      <c r="F94" s="4">
        <v>0</v>
      </c>
      <c r="G94" s="4">
        <v>0</v>
      </c>
    </row>
    <row r="95" spans="1:7" ht="18" customHeight="1">
      <c r="A95" s="13" t="s">
        <v>233</v>
      </c>
      <c r="B95" s="4">
        <f t="shared" ref="B95:B129" si="22">E95+F95+G95</f>
        <v>1980.8</v>
      </c>
      <c r="C95" s="4"/>
      <c r="D95" s="28" t="s">
        <v>142</v>
      </c>
      <c r="E95" s="4">
        <v>1980.8</v>
      </c>
      <c r="F95" s="4">
        <v>0</v>
      </c>
      <c r="G95" s="4">
        <v>0</v>
      </c>
    </row>
    <row r="96" spans="1:7" ht="20.25" customHeight="1">
      <c r="A96" s="13" t="s">
        <v>234</v>
      </c>
      <c r="B96" s="4">
        <f t="shared" si="22"/>
        <v>1292</v>
      </c>
      <c r="C96" s="4"/>
      <c r="D96" s="28" t="s">
        <v>104</v>
      </c>
      <c r="E96" s="4">
        <v>1292</v>
      </c>
      <c r="F96" s="4">
        <v>0</v>
      </c>
      <c r="G96" s="4">
        <v>0</v>
      </c>
    </row>
    <row r="97" spans="1:7" ht="63">
      <c r="A97" s="13" t="s">
        <v>235</v>
      </c>
      <c r="B97" s="4">
        <f t="shared" si="22"/>
        <v>1654.5</v>
      </c>
      <c r="C97" s="4"/>
      <c r="D97" s="28" t="s">
        <v>143</v>
      </c>
      <c r="E97" s="4">
        <v>1654.5</v>
      </c>
      <c r="F97" s="4">
        <v>0</v>
      </c>
      <c r="G97" s="4">
        <v>0</v>
      </c>
    </row>
    <row r="98" spans="1:7" ht="47.25">
      <c r="A98" s="13" t="s">
        <v>236</v>
      </c>
      <c r="B98" s="4">
        <f t="shared" si="22"/>
        <v>3835.5</v>
      </c>
      <c r="C98" s="4"/>
      <c r="D98" s="28" t="s">
        <v>122</v>
      </c>
      <c r="E98" s="4">
        <v>3835.5</v>
      </c>
      <c r="F98" s="4">
        <v>0</v>
      </c>
      <c r="G98" s="4">
        <v>0</v>
      </c>
    </row>
    <row r="99" spans="1:7" ht="18" customHeight="1">
      <c r="A99" s="13" t="s">
        <v>237</v>
      </c>
      <c r="B99" s="4">
        <f t="shared" si="22"/>
        <v>1630</v>
      </c>
      <c r="C99" s="4"/>
      <c r="D99" s="28" t="s">
        <v>105</v>
      </c>
      <c r="E99" s="4">
        <v>1630</v>
      </c>
      <c r="F99" s="4">
        <v>0</v>
      </c>
      <c r="G99" s="4">
        <v>0</v>
      </c>
    </row>
    <row r="100" spans="1:7" ht="31.5">
      <c r="A100" s="13" t="s">
        <v>238</v>
      </c>
      <c r="B100" s="4">
        <f t="shared" si="22"/>
        <v>600</v>
      </c>
      <c r="C100" s="4"/>
      <c r="D100" s="28" t="s">
        <v>106</v>
      </c>
      <c r="E100" s="4">
        <v>600</v>
      </c>
      <c r="F100" s="4">
        <v>0</v>
      </c>
      <c r="G100" s="4">
        <v>0</v>
      </c>
    </row>
    <row r="101" spans="1:7" ht="31.5">
      <c r="A101" s="13" t="s">
        <v>239</v>
      </c>
      <c r="B101" s="4">
        <f t="shared" si="22"/>
        <v>677.7</v>
      </c>
      <c r="C101" s="4"/>
      <c r="D101" s="28" t="s">
        <v>65</v>
      </c>
      <c r="E101" s="4">
        <v>677.7</v>
      </c>
      <c r="F101" s="4">
        <v>0</v>
      </c>
      <c r="G101" s="4">
        <v>0</v>
      </c>
    </row>
    <row r="102" spans="1:7" ht="31.5">
      <c r="A102" s="13" t="s">
        <v>240</v>
      </c>
      <c r="B102" s="4">
        <f t="shared" si="22"/>
        <v>7.5</v>
      </c>
      <c r="C102" s="4"/>
      <c r="D102" s="28" t="s">
        <v>123</v>
      </c>
      <c r="E102" s="4">
        <v>7.5</v>
      </c>
      <c r="F102" s="4">
        <v>0</v>
      </c>
      <c r="G102" s="4">
        <v>0</v>
      </c>
    </row>
    <row r="103" spans="1:7" ht="31.5">
      <c r="A103" s="13" t="s">
        <v>241</v>
      </c>
      <c r="B103" s="4">
        <f t="shared" si="22"/>
        <v>1638.8</v>
      </c>
      <c r="C103" s="4"/>
      <c r="D103" s="28" t="s">
        <v>144</v>
      </c>
      <c r="E103" s="4">
        <v>1638.8</v>
      </c>
      <c r="F103" s="4">
        <v>0</v>
      </c>
      <c r="G103" s="4">
        <v>0</v>
      </c>
    </row>
    <row r="104" spans="1:7" ht="31.5">
      <c r="A104" s="13" t="s">
        <v>242</v>
      </c>
      <c r="B104" s="4">
        <f t="shared" si="22"/>
        <v>599</v>
      </c>
      <c r="C104" s="4"/>
      <c r="D104" s="28" t="s">
        <v>107</v>
      </c>
      <c r="E104" s="4">
        <v>599</v>
      </c>
      <c r="F104" s="4">
        <v>0</v>
      </c>
      <c r="G104" s="4">
        <v>0</v>
      </c>
    </row>
    <row r="105" spans="1:7">
      <c r="A105" s="13" t="s">
        <v>243</v>
      </c>
      <c r="B105" s="4">
        <f t="shared" si="22"/>
        <v>400</v>
      </c>
      <c r="C105" s="4"/>
      <c r="D105" s="28" t="s">
        <v>66</v>
      </c>
      <c r="E105" s="4">
        <v>400</v>
      </c>
      <c r="F105" s="4">
        <v>0</v>
      </c>
      <c r="G105" s="4">
        <v>0</v>
      </c>
    </row>
    <row r="106" spans="1:7">
      <c r="A106" s="13" t="s">
        <v>244</v>
      </c>
      <c r="B106" s="4">
        <f t="shared" si="22"/>
        <v>2300</v>
      </c>
      <c r="C106" s="4"/>
      <c r="D106" s="28" t="s">
        <v>108</v>
      </c>
      <c r="E106" s="4">
        <v>2300</v>
      </c>
      <c r="F106" s="4">
        <v>0</v>
      </c>
      <c r="G106" s="4">
        <v>0</v>
      </c>
    </row>
    <row r="107" spans="1:7">
      <c r="A107" s="13" t="s">
        <v>245</v>
      </c>
      <c r="B107" s="4">
        <f t="shared" si="22"/>
        <v>150</v>
      </c>
      <c r="C107" s="4"/>
      <c r="D107" s="28" t="s">
        <v>67</v>
      </c>
      <c r="E107" s="4">
        <v>150</v>
      </c>
      <c r="F107" s="4">
        <v>0</v>
      </c>
      <c r="G107" s="4">
        <v>0</v>
      </c>
    </row>
    <row r="108" spans="1:7" ht="31.5">
      <c r="A108" s="13" t="s">
        <v>246</v>
      </c>
      <c r="B108" s="4">
        <f t="shared" si="22"/>
        <v>114.5</v>
      </c>
      <c r="C108" s="4"/>
      <c r="D108" s="28" t="s">
        <v>109</v>
      </c>
      <c r="E108" s="4">
        <v>114.5</v>
      </c>
      <c r="F108" s="4">
        <v>0</v>
      </c>
      <c r="G108" s="4">
        <v>0</v>
      </c>
    </row>
    <row r="109" spans="1:7" ht="31.5">
      <c r="A109" s="13" t="s">
        <v>247</v>
      </c>
      <c r="B109" s="4">
        <f t="shared" si="22"/>
        <v>1676</v>
      </c>
      <c r="C109" s="4"/>
      <c r="D109" s="28" t="s">
        <v>124</v>
      </c>
      <c r="E109" s="4">
        <v>1676</v>
      </c>
      <c r="F109" s="4">
        <v>0</v>
      </c>
      <c r="G109" s="4">
        <v>0</v>
      </c>
    </row>
    <row r="110" spans="1:7" ht="47.25">
      <c r="A110" s="13" t="s">
        <v>248</v>
      </c>
      <c r="B110" s="4">
        <f t="shared" si="22"/>
        <v>1593</v>
      </c>
      <c r="C110" s="4"/>
      <c r="D110" s="28" t="s">
        <v>110</v>
      </c>
      <c r="E110" s="4">
        <v>1593</v>
      </c>
      <c r="F110" s="4">
        <v>0</v>
      </c>
      <c r="G110" s="4">
        <v>0</v>
      </c>
    </row>
    <row r="111" spans="1:7" ht="31.5">
      <c r="A111" s="13" t="s">
        <v>249</v>
      </c>
      <c r="B111" s="4">
        <f t="shared" si="22"/>
        <v>28187.4</v>
      </c>
      <c r="C111" s="4"/>
      <c r="D111" s="28" t="s">
        <v>125</v>
      </c>
      <c r="E111" s="4">
        <v>28187.4</v>
      </c>
      <c r="F111" s="4">
        <v>0</v>
      </c>
      <c r="G111" s="4">
        <v>0</v>
      </c>
    </row>
    <row r="112" spans="1:7" ht="31.5">
      <c r="A112" s="13" t="s">
        <v>250</v>
      </c>
      <c r="B112" s="4">
        <f t="shared" si="22"/>
        <v>4090.4</v>
      </c>
      <c r="C112" s="4"/>
      <c r="D112" s="28" t="s">
        <v>111</v>
      </c>
      <c r="E112" s="4">
        <v>4090.4</v>
      </c>
      <c r="F112" s="4">
        <v>0</v>
      </c>
      <c r="G112" s="4">
        <v>0</v>
      </c>
    </row>
    <row r="113" spans="1:7" ht="47.25">
      <c r="A113" s="13" t="s">
        <v>251</v>
      </c>
      <c r="B113" s="57">
        <f t="shared" si="22"/>
        <v>16324.4</v>
      </c>
      <c r="C113" s="57"/>
      <c r="D113" s="28" t="s">
        <v>284</v>
      </c>
      <c r="E113" s="57">
        <v>16324.4</v>
      </c>
      <c r="F113" s="57">
        <v>0</v>
      </c>
      <c r="G113" s="57">
        <v>0</v>
      </c>
    </row>
    <row r="114" spans="1:7" ht="21" customHeight="1">
      <c r="A114" s="13" t="s">
        <v>252</v>
      </c>
      <c r="B114" s="57">
        <f t="shared" si="22"/>
        <v>0</v>
      </c>
      <c r="C114" s="57">
        <f>87772.6-26229.3</f>
        <v>61543.3</v>
      </c>
      <c r="D114" s="28" t="s">
        <v>112</v>
      </c>
      <c r="E114" s="57">
        <v>0</v>
      </c>
      <c r="F114" s="57">
        <v>0</v>
      </c>
      <c r="G114" s="57">
        <v>0</v>
      </c>
    </row>
    <row r="115" spans="1:7">
      <c r="A115" s="13" t="s">
        <v>253</v>
      </c>
      <c r="B115" s="57">
        <f t="shared" si="22"/>
        <v>1929.8</v>
      </c>
      <c r="C115" s="57"/>
      <c r="D115" s="28" t="s">
        <v>113</v>
      </c>
      <c r="E115" s="57">
        <v>1929.8</v>
      </c>
      <c r="F115" s="57">
        <v>0</v>
      </c>
      <c r="G115" s="57">
        <v>0</v>
      </c>
    </row>
    <row r="116" spans="1:7">
      <c r="A116" s="13" t="s">
        <v>254</v>
      </c>
      <c r="B116" s="57">
        <f t="shared" si="22"/>
        <v>1446.9</v>
      </c>
      <c r="C116" s="57"/>
      <c r="D116" s="28" t="s">
        <v>145</v>
      </c>
      <c r="E116" s="57">
        <v>1446.9</v>
      </c>
      <c r="F116" s="57">
        <v>0</v>
      </c>
      <c r="G116" s="57">
        <v>0</v>
      </c>
    </row>
    <row r="117" spans="1:7" ht="31.5">
      <c r="A117" s="13" t="s">
        <v>255</v>
      </c>
      <c r="B117" s="57">
        <f t="shared" si="22"/>
        <v>0</v>
      </c>
      <c r="C117" s="57">
        <v>1677.5</v>
      </c>
      <c r="D117" s="28" t="s">
        <v>131</v>
      </c>
      <c r="E117" s="57"/>
      <c r="F117" s="57">
        <v>0</v>
      </c>
      <c r="G117" s="57">
        <v>0</v>
      </c>
    </row>
    <row r="118" spans="1:7" ht="19.5" customHeight="1">
      <c r="A118" s="13" t="s">
        <v>256</v>
      </c>
      <c r="B118" s="57">
        <f t="shared" si="22"/>
        <v>601.4</v>
      </c>
      <c r="C118" s="57"/>
      <c r="D118" s="28" t="s">
        <v>114</v>
      </c>
      <c r="E118" s="57">
        <v>601.4</v>
      </c>
      <c r="F118" s="57">
        <v>0</v>
      </c>
      <c r="G118" s="57">
        <v>0</v>
      </c>
    </row>
    <row r="119" spans="1:7" ht="31.5">
      <c r="A119" s="13" t="s">
        <v>257</v>
      </c>
      <c r="B119" s="57">
        <f t="shared" si="22"/>
        <v>1439.8</v>
      </c>
      <c r="C119" s="57"/>
      <c r="D119" s="55" t="s">
        <v>68</v>
      </c>
      <c r="E119" s="57">
        <v>1439.8</v>
      </c>
      <c r="F119" s="57">
        <v>0</v>
      </c>
      <c r="G119" s="57">
        <v>0</v>
      </c>
    </row>
    <row r="120" spans="1:7" ht="31.5">
      <c r="A120" s="13" t="s">
        <v>258</v>
      </c>
      <c r="B120" s="57">
        <f t="shared" si="22"/>
        <v>1640.8</v>
      </c>
      <c r="C120" s="57"/>
      <c r="D120" s="9" t="s">
        <v>115</v>
      </c>
      <c r="E120" s="57">
        <v>1640.8</v>
      </c>
      <c r="F120" s="57">
        <v>0</v>
      </c>
      <c r="G120" s="57">
        <v>0</v>
      </c>
    </row>
    <row r="121" spans="1:7" ht="32.25" customHeight="1">
      <c r="A121" s="13" t="s">
        <v>259</v>
      </c>
      <c r="B121" s="57">
        <f t="shared" si="22"/>
        <v>-15966.8</v>
      </c>
      <c r="C121" s="57">
        <v>-15500</v>
      </c>
      <c r="D121" s="9" t="s">
        <v>273</v>
      </c>
      <c r="E121" s="57">
        <v>-15966.8</v>
      </c>
      <c r="F121" s="57">
        <v>0</v>
      </c>
      <c r="G121" s="57">
        <v>0</v>
      </c>
    </row>
    <row r="122" spans="1:7" ht="47.25">
      <c r="A122" s="13" t="s">
        <v>260</v>
      </c>
      <c r="B122" s="57">
        <v>0</v>
      </c>
      <c r="C122" s="57">
        <v>-27786.7</v>
      </c>
      <c r="D122" s="9" t="s">
        <v>146</v>
      </c>
      <c r="E122" s="57">
        <v>0</v>
      </c>
      <c r="F122" s="57">
        <v>0</v>
      </c>
      <c r="G122" s="57">
        <v>0</v>
      </c>
    </row>
    <row r="123" spans="1:7" ht="31.5">
      <c r="A123" s="13" t="s">
        <v>261</v>
      </c>
      <c r="B123" s="57">
        <f t="shared" si="22"/>
        <v>-1644.1</v>
      </c>
      <c r="C123" s="57"/>
      <c r="D123" s="58" t="s">
        <v>116</v>
      </c>
      <c r="E123" s="57">
        <v>-1644.1</v>
      </c>
      <c r="F123" s="57">
        <v>0</v>
      </c>
      <c r="G123" s="57">
        <v>0</v>
      </c>
    </row>
    <row r="124" spans="1:7" ht="31.5" customHeight="1">
      <c r="A124" s="13" t="s">
        <v>262</v>
      </c>
      <c r="B124" s="57">
        <f t="shared" si="22"/>
        <v>-1264</v>
      </c>
      <c r="C124" s="57"/>
      <c r="D124" s="58" t="s">
        <v>117</v>
      </c>
      <c r="E124" s="57">
        <v>-1264</v>
      </c>
      <c r="F124" s="57"/>
      <c r="G124" s="57"/>
    </row>
    <row r="125" spans="1:7" ht="47.25">
      <c r="A125" s="13" t="s">
        <v>263</v>
      </c>
      <c r="B125" s="57">
        <f t="shared" si="22"/>
        <v>-675.9</v>
      </c>
      <c r="C125" s="57"/>
      <c r="D125" s="58" t="s">
        <v>118</v>
      </c>
      <c r="E125" s="57">
        <v>-675.9</v>
      </c>
      <c r="F125" s="57"/>
      <c r="G125" s="57"/>
    </row>
    <row r="126" spans="1:7" s="54" customFormat="1" ht="18" customHeight="1">
      <c r="A126" s="31" t="s">
        <v>264</v>
      </c>
      <c r="B126" s="18">
        <f t="shared" si="22"/>
        <v>9510</v>
      </c>
      <c r="C126" s="18">
        <f>C128+C129</f>
        <v>0</v>
      </c>
      <c r="D126" s="59" t="s">
        <v>89</v>
      </c>
      <c r="E126" s="18">
        <f>SUM(E127:E129)</f>
        <v>585</v>
      </c>
      <c r="F126" s="18">
        <f t="shared" ref="F126:G126" si="23">SUM(F127:F129)</f>
        <v>8925</v>
      </c>
      <c r="G126" s="18">
        <f t="shared" si="23"/>
        <v>0</v>
      </c>
    </row>
    <row r="127" spans="1:7" s="109" customFormat="1" ht="47.25">
      <c r="A127" s="108" t="s">
        <v>265</v>
      </c>
      <c r="B127" s="57">
        <f t="shared" si="22"/>
        <v>510</v>
      </c>
      <c r="C127" s="96"/>
      <c r="D127" s="28" t="s">
        <v>279</v>
      </c>
      <c r="E127" s="96">
        <f>420+90</f>
        <v>510</v>
      </c>
      <c r="F127" s="96">
        <v>0</v>
      </c>
      <c r="G127" s="96">
        <v>0</v>
      </c>
    </row>
    <row r="128" spans="1:7" s="98" customFormat="1" ht="18" customHeight="1">
      <c r="A128" s="13" t="s">
        <v>267</v>
      </c>
      <c r="B128" s="57">
        <f t="shared" si="22"/>
        <v>9000</v>
      </c>
      <c r="C128" s="97"/>
      <c r="D128" s="9" t="s">
        <v>148</v>
      </c>
      <c r="E128" s="99">
        <v>0</v>
      </c>
      <c r="F128" s="99">
        <f>8978.9+21.1</f>
        <v>9000</v>
      </c>
      <c r="G128" s="97"/>
    </row>
    <row r="129" spans="1:7" s="98" customFormat="1" ht="31.5">
      <c r="A129" s="13" t="s">
        <v>278</v>
      </c>
      <c r="B129" s="57">
        <f t="shared" si="22"/>
        <v>0</v>
      </c>
      <c r="C129" s="97"/>
      <c r="D129" s="105" t="s">
        <v>268</v>
      </c>
      <c r="E129" s="99">
        <v>75</v>
      </c>
      <c r="F129" s="99">
        <v>-75</v>
      </c>
      <c r="G129" s="99">
        <v>0</v>
      </c>
    </row>
    <row r="130" spans="1:7" s="12" customFormat="1" ht="18" customHeight="1">
      <c r="A130" s="40"/>
      <c r="B130" s="43">
        <f>B11+B14+B8</f>
        <v>292299.5</v>
      </c>
      <c r="C130" s="43">
        <f>C11+C14+C8</f>
        <v>0</v>
      </c>
      <c r="D130" s="32" t="s">
        <v>7</v>
      </c>
      <c r="E130" s="43">
        <f t="shared" ref="E130:G130" si="24">E11+E14+E8</f>
        <v>269884.19999999995</v>
      </c>
      <c r="F130" s="43">
        <f t="shared" si="24"/>
        <v>8925</v>
      </c>
      <c r="G130" s="43">
        <f t="shared" si="24"/>
        <v>13490.3</v>
      </c>
    </row>
    <row r="131" spans="1:7" s="12" customFormat="1" ht="18" customHeight="1">
      <c r="A131" s="40"/>
      <c r="B131" s="44">
        <v>5769708.5</v>
      </c>
      <c r="C131" s="44">
        <v>6096082</v>
      </c>
      <c r="D131" s="45" t="s">
        <v>266</v>
      </c>
      <c r="E131" s="43"/>
      <c r="F131" s="46"/>
      <c r="G131" s="46"/>
    </row>
    <row r="132" spans="1:7" s="12" customFormat="1" ht="22.5" customHeight="1">
      <c r="A132" s="47"/>
      <c r="B132" s="44">
        <f>B130+B131+'таблица 3'!B27</f>
        <v>6072536.5</v>
      </c>
      <c r="C132" s="44">
        <f>C130+C131</f>
        <v>6096082</v>
      </c>
      <c r="D132" s="45" t="s">
        <v>12</v>
      </c>
      <c r="E132" s="48"/>
      <c r="F132" s="48"/>
      <c r="G132" s="48"/>
    </row>
    <row r="133" spans="1:7" s="1" customFormat="1">
      <c r="A133" s="3"/>
      <c r="B133" s="52"/>
      <c r="C133" s="52"/>
      <c r="D133" s="3"/>
      <c r="E133" s="3"/>
      <c r="F133" s="3"/>
      <c r="G133" s="3"/>
    </row>
    <row r="134" spans="1:7" s="1" customFormat="1" ht="14.25" hidden="1" customHeight="1">
      <c r="A134" s="3"/>
      <c r="B134" s="100">
        <f>B130+'таблица 3'!B27</f>
        <v>302828</v>
      </c>
      <c r="C134" s="3"/>
      <c r="D134" s="3"/>
      <c r="E134" s="3"/>
      <c r="F134" s="3"/>
      <c r="G134" s="3"/>
    </row>
    <row r="135" spans="1:7" s="63" customFormat="1" ht="12.75" hidden="1">
      <c r="B135" s="107">
        <f>B134-B126-B8</f>
        <v>293228</v>
      </c>
    </row>
  </sheetData>
  <mergeCells count="6">
    <mergeCell ref="E1:G1"/>
    <mergeCell ref="A5:A6"/>
    <mergeCell ref="D5:D6"/>
    <mergeCell ref="E5:G5"/>
    <mergeCell ref="A3:G3"/>
    <mergeCell ref="B5:C5"/>
  </mergeCells>
  <pageMargins left="0.27559055118110237" right="0" top="0.39370078740157483" bottom="0.19685039370078741" header="0.31496062992125984" footer="0.31496062992125984"/>
  <pageSetup paperSize="9" scale="62" fitToHeight="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8"/>
  <sheetViews>
    <sheetView topLeftCell="A19" workbookViewId="0">
      <selection activeCell="B14" sqref="B14"/>
    </sheetView>
  </sheetViews>
  <sheetFormatPr defaultRowHeight="15"/>
  <cols>
    <col min="1" max="1" width="7.42578125" style="11" customWidth="1"/>
    <col min="2" max="2" width="16.28515625" style="11" customWidth="1"/>
    <col min="3" max="3" width="80" style="11" customWidth="1"/>
    <col min="4" max="4" width="17.85546875" style="11" customWidth="1"/>
    <col min="5" max="5" width="20.5703125" style="11" customWidth="1"/>
    <col min="6" max="14" width="9.140625" style="11"/>
    <col min="15" max="15" width="9.5703125" style="11" customWidth="1"/>
    <col min="16" max="16384" width="9.140625" style="11"/>
  </cols>
  <sheetData>
    <row r="1" spans="1:4" s="1" customFormat="1">
      <c r="D1" s="64" t="s">
        <v>25</v>
      </c>
    </row>
    <row r="2" spans="1:4" s="1" customFormat="1" ht="9.75" customHeight="1">
      <c r="D2" s="64"/>
    </row>
    <row r="3" spans="1:4" s="6" customFormat="1" ht="45.75" customHeight="1">
      <c r="A3" s="117" t="s">
        <v>22</v>
      </c>
      <c r="B3" s="117"/>
      <c r="C3" s="117"/>
      <c r="D3" s="117"/>
    </row>
    <row r="4" spans="1:4" s="6" customFormat="1" ht="7.5" customHeight="1">
      <c r="A4" s="65"/>
      <c r="B4" s="65"/>
      <c r="C4" s="65"/>
      <c r="D4" s="65"/>
    </row>
    <row r="5" spans="1:4" s="1" customFormat="1">
      <c r="D5" s="64" t="s">
        <v>10</v>
      </c>
    </row>
    <row r="6" spans="1:4" s="1" customFormat="1" ht="17.25" customHeight="1">
      <c r="A6" s="112" t="s">
        <v>3</v>
      </c>
      <c r="B6" s="118" t="s">
        <v>21</v>
      </c>
      <c r="C6" s="113" t="s">
        <v>4</v>
      </c>
      <c r="D6" s="61" t="s">
        <v>5</v>
      </c>
    </row>
    <row r="7" spans="1:4" s="1" customFormat="1" ht="34.5" customHeight="1">
      <c r="A7" s="112"/>
      <c r="B7" s="119"/>
      <c r="C7" s="113"/>
      <c r="D7" s="5" t="s">
        <v>6</v>
      </c>
    </row>
    <row r="8" spans="1:4" s="1" customFormat="1">
      <c r="A8" s="66">
        <v>1</v>
      </c>
      <c r="B8" s="66">
        <v>2</v>
      </c>
      <c r="C8" s="66">
        <v>3</v>
      </c>
      <c r="D8" s="66">
        <v>4</v>
      </c>
    </row>
    <row r="9" spans="1:4" s="1" customFormat="1" ht="43.5">
      <c r="A9" s="67" t="s">
        <v>15</v>
      </c>
      <c r="B9" s="68">
        <f>B10+B12</f>
        <v>382.5</v>
      </c>
      <c r="C9" s="69" t="s">
        <v>72</v>
      </c>
      <c r="D9" s="68">
        <f>D10+D12</f>
        <v>382.5</v>
      </c>
    </row>
    <row r="10" spans="1:4" s="1" customFormat="1" ht="29.25">
      <c r="A10" s="70" t="s">
        <v>1</v>
      </c>
      <c r="B10" s="71">
        <f>B11</f>
        <v>365.3</v>
      </c>
      <c r="C10" s="72" t="s">
        <v>73</v>
      </c>
      <c r="D10" s="71">
        <f>D11</f>
        <v>365.3</v>
      </c>
    </row>
    <row r="11" spans="1:4" s="1" customFormat="1" ht="30">
      <c r="A11" s="66" t="s">
        <v>16</v>
      </c>
      <c r="B11" s="73">
        <f>D11</f>
        <v>365.3</v>
      </c>
      <c r="C11" s="74" t="s">
        <v>277</v>
      </c>
      <c r="D11" s="73">
        <v>365.3</v>
      </c>
    </row>
    <row r="12" spans="1:4" s="1" customFormat="1">
      <c r="A12" s="70" t="s">
        <v>17</v>
      </c>
      <c r="B12" s="71">
        <f>B13</f>
        <v>17.2</v>
      </c>
      <c r="C12" s="75" t="s">
        <v>37</v>
      </c>
      <c r="D12" s="71">
        <f>D13</f>
        <v>17.2</v>
      </c>
    </row>
    <row r="13" spans="1:4" s="1" customFormat="1" ht="30">
      <c r="A13" s="66" t="s">
        <v>26</v>
      </c>
      <c r="B13" s="73">
        <f>D13</f>
        <v>17.2</v>
      </c>
      <c r="C13" s="76" t="s">
        <v>74</v>
      </c>
      <c r="D13" s="73">
        <v>17.2</v>
      </c>
    </row>
    <row r="14" spans="1:4" s="1" customFormat="1">
      <c r="A14" s="67" t="s">
        <v>0</v>
      </c>
      <c r="B14" s="68">
        <f>B15+B18+B20+B22</f>
        <v>10146</v>
      </c>
      <c r="C14" s="77" t="s">
        <v>18</v>
      </c>
      <c r="D14" s="68">
        <f>D15+D18+D20+D22</f>
        <v>10146</v>
      </c>
    </row>
    <row r="15" spans="1:4" s="14" customFormat="1">
      <c r="A15" s="78" t="s">
        <v>2</v>
      </c>
      <c r="B15" s="79">
        <f>SUM(B16:B17)</f>
        <v>7440.8</v>
      </c>
      <c r="C15" s="80" t="s">
        <v>20</v>
      </c>
      <c r="D15" s="81">
        <f t="shared" ref="D15:D26" si="0">B15</f>
        <v>7440.8</v>
      </c>
    </row>
    <row r="16" spans="1:4" s="14" customFormat="1" ht="30">
      <c r="A16" s="82" t="s">
        <v>19</v>
      </c>
      <c r="B16" s="83">
        <v>6480.1</v>
      </c>
      <c r="C16" s="84" t="s">
        <v>126</v>
      </c>
      <c r="D16" s="85">
        <f t="shared" si="0"/>
        <v>6480.1</v>
      </c>
    </row>
    <row r="17" spans="1:4" ht="30">
      <c r="A17" s="86" t="s">
        <v>75</v>
      </c>
      <c r="B17" s="85">
        <v>960.7</v>
      </c>
      <c r="C17" s="84" t="s">
        <v>27</v>
      </c>
      <c r="D17" s="85">
        <f t="shared" si="0"/>
        <v>960.7</v>
      </c>
    </row>
    <row r="18" spans="1:4" ht="29.25">
      <c r="A18" s="87" t="s">
        <v>76</v>
      </c>
      <c r="B18" s="81">
        <f>SUM(B19:B19)</f>
        <v>1093.3</v>
      </c>
      <c r="C18" s="88" t="s">
        <v>23</v>
      </c>
      <c r="D18" s="81">
        <f t="shared" si="0"/>
        <v>1093.3</v>
      </c>
    </row>
    <row r="19" spans="1:4" ht="45">
      <c r="A19" s="89" t="s">
        <v>77</v>
      </c>
      <c r="B19" s="85">
        <v>1093.3</v>
      </c>
      <c r="C19" s="90" t="s">
        <v>127</v>
      </c>
      <c r="D19" s="85">
        <f t="shared" si="0"/>
        <v>1093.3</v>
      </c>
    </row>
    <row r="20" spans="1:4" ht="29.25">
      <c r="A20" s="91" t="s">
        <v>78</v>
      </c>
      <c r="B20" s="81">
        <f>B21</f>
        <v>30</v>
      </c>
      <c r="C20" s="88" t="s">
        <v>28</v>
      </c>
      <c r="D20" s="81">
        <f>D21</f>
        <v>30</v>
      </c>
    </row>
    <row r="21" spans="1:4" ht="30">
      <c r="A21" s="89" t="s">
        <v>79</v>
      </c>
      <c r="B21" s="85">
        <v>30</v>
      </c>
      <c r="C21" s="90" t="s">
        <v>29</v>
      </c>
      <c r="D21" s="85">
        <f>B21</f>
        <v>30</v>
      </c>
    </row>
    <row r="22" spans="1:4" s="14" customFormat="1" ht="29.25">
      <c r="A22" s="78" t="s">
        <v>80</v>
      </c>
      <c r="B22" s="79">
        <f>SUM(B23:B26)</f>
        <v>1581.8999999999999</v>
      </c>
      <c r="C22" s="88" t="s">
        <v>24</v>
      </c>
      <c r="D22" s="81">
        <f t="shared" si="0"/>
        <v>1581.8999999999999</v>
      </c>
    </row>
    <row r="23" spans="1:4" s="22" customFormat="1">
      <c r="A23" s="82" t="s">
        <v>81</v>
      </c>
      <c r="B23" s="83">
        <v>624.29999999999995</v>
      </c>
      <c r="C23" s="90" t="s">
        <v>32</v>
      </c>
      <c r="D23" s="85">
        <f t="shared" si="0"/>
        <v>624.29999999999995</v>
      </c>
    </row>
    <row r="24" spans="1:4" s="14" customFormat="1">
      <c r="A24" s="82" t="s">
        <v>82</v>
      </c>
      <c r="B24" s="83">
        <v>8.8000000000000007</v>
      </c>
      <c r="C24" s="90" t="s">
        <v>33</v>
      </c>
      <c r="D24" s="85">
        <f t="shared" si="0"/>
        <v>8.8000000000000007</v>
      </c>
    </row>
    <row r="25" spans="1:4" s="14" customFormat="1">
      <c r="A25" s="82" t="s">
        <v>83</v>
      </c>
      <c r="B25" s="83">
        <v>835.3</v>
      </c>
      <c r="C25" s="90" t="s">
        <v>30</v>
      </c>
      <c r="D25" s="85">
        <f t="shared" si="0"/>
        <v>835.3</v>
      </c>
    </row>
    <row r="26" spans="1:4" s="14" customFormat="1">
      <c r="A26" s="82" t="s">
        <v>84</v>
      </c>
      <c r="B26" s="83">
        <v>113.5</v>
      </c>
      <c r="C26" s="90" t="s">
        <v>31</v>
      </c>
      <c r="D26" s="85">
        <f t="shared" si="0"/>
        <v>113.5</v>
      </c>
    </row>
    <row r="27" spans="1:4" s="12" customFormat="1" ht="20.25" customHeight="1">
      <c r="A27" s="67"/>
      <c r="B27" s="92">
        <f>B9+B14</f>
        <v>10528.5</v>
      </c>
      <c r="C27" s="93" t="s">
        <v>7</v>
      </c>
      <c r="D27" s="92">
        <f>D9+D14</f>
        <v>10528.5</v>
      </c>
    </row>
    <row r="28" spans="1:4">
      <c r="B28" s="94"/>
    </row>
  </sheetData>
  <mergeCells count="4">
    <mergeCell ref="A3:D3"/>
    <mergeCell ref="A6:A7"/>
    <mergeCell ref="B6:B7"/>
    <mergeCell ref="C6:C7"/>
  </mergeCells>
  <pageMargins left="0.39370078740157483" right="0.19685039370078741" top="0.39370078740157483" bottom="0.39370078740157483" header="0.31496062992125984" footer="0.31496062992125984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таблица 2</vt:lpstr>
      <vt:lpstr>таблица 3</vt:lpstr>
      <vt:lpstr>'таблица 2'!Заголовки_для_печати</vt:lpstr>
      <vt:lpstr>'таблица 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ZorinaLV</cp:lastModifiedBy>
  <cp:lastPrinted>2026-03-23T11:02:59Z</cp:lastPrinted>
  <dcterms:created xsi:type="dcterms:W3CDTF">1996-10-08T23:32:33Z</dcterms:created>
  <dcterms:modified xsi:type="dcterms:W3CDTF">2026-03-23T11:04:39Z</dcterms:modified>
</cp:coreProperties>
</file>