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360" windowWidth="9720" windowHeight="7080" activeTab="1"/>
  </bookViews>
  <sheets>
    <sheet name="таблица 2" sheetId="51" r:id="rId1"/>
    <sheet name="таблица 3" sheetId="52" r:id="rId2"/>
  </sheets>
  <definedNames>
    <definedName name="_xlnm.Print_Titles" localSheetId="0">'таблица 2'!$5:$7</definedName>
    <definedName name="_xlnm.Print_Area" localSheetId="0">'таблица 2'!$A$1:$F$42</definedName>
  </definedNames>
  <calcPr calcId="125725"/>
</workbook>
</file>

<file path=xl/calcChain.xml><?xml version="1.0" encoding="utf-8"?>
<calcChain xmlns="http://schemas.openxmlformats.org/spreadsheetml/2006/main">
  <c r="D36" i="51"/>
  <c r="E36"/>
  <c r="D23"/>
  <c r="B25"/>
  <c r="B32"/>
  <c r="B12" i="52" l="1"/>
  <c r="D35" i="51"/>
  <c r="E17"/>
  <c r="F17"/>
  <c r="D17"/>
  <c r="B19"/>
  <c r="E20"/>
  <c r="F20"/>
  <c r="E28"/>
  <c r="F28"/>
  <c r="E26"/>
  <c r="F26"/>
  <c r="D26"/>
  <c r="B27"/>
  <c r="B26" s="1"/>
  <c r="D31"/>
  <c r="B31" s="1"/>
  <c r="B10"/>
  <c r="B30"/>
  <c r="D22"/>
  <c r="D20" s="1"/>
  <c r="E11"/>
  <c r="F11"/>
  <c r="F9"/>
  <c r="F8" s="1"/>
  <c r="E9"/>
  <c r="E8" l="1"/>
  <c r="B22"/>
  <c r="D9"/>
  <c r="D11"/>
  <c r="B12"/>
  <c r="B11" s="1"/>
  <c r="B9"/>
  <c r="D29"/>
  <c r="D28" s="1"/>
  <c r="E23"/>
  <c r="F23"/>
  <c r="B24"/>
  <c r="B23" s="1"/>
  <c r="E14"/>
  <c r="F14"/>
  <c r="F13" s="1"/>
  <c r="E13"/>
  <c r="D14"/>
  <c r="D13" s="1"/>
  <c r="B15"/>
  <c r="B14" s="1"/>
  <c r="B13" s="1"/>
  <c r="D34"/>
  <c r="E37"/>
  <c r="B13" i="52"/>
  <c r="D11"/>
  <c r="D12"/>
  <c r="D9" s="1"/>
  <c r="D31" s="1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10"/>
  <c r="B27"/>
  <c r="B24"/>
  <c r="B19"/>
  <c r="B15"/>
  <c r="B10"/>
  <c r="B9"/>
  <c r="B31" s="1"/>
  <c r="B36" i="51" l="1"/>
  <c r="D8"/>
  <c r="B8"/>
  <c r="B29"/>
  <c r="B28" s="1"/>
  <c r="B21"/>
  <c r="B20" s="1"/>
  <c r="B34" l="1"/>
  <c r="B37"/>
  <c r="F33"/>
  <c r="F16" s="1"/>
  <c r="F38" s="1"/>
  <c r="E33"/>
  <c r="E16" s="1"/>
  <c r="E38" s="1"/>
  <c r="D33" l="1"/>
  <c r="D16" s="1"/>
  <c r="D38" s="1"/>
  <c r="B35"/>
  <c r="B18" l="1"/>
  <c r="B17" s="1"/>
  <c r="B33" l="1"/>
  <c r="B16" s="1"/>
  <c r="B38" s="1"/>
  <c r="B40" s="1"/>
</calcChain>
</file>

<file path=xl/sharedStrings.xml><?xml version="1.0" encoding="utf-8"?>
<sst xmlns="http://schemas.openxmlformats.org/spreadsheetml/2006/main" count="126" uniqueCount="104">
  <si>
    <t>2.</t>
  </si>
  <si>
    <t>1.1.</t>
  </si>
  <si>
    <t>2.1.</t>
  </si>
  <si>
    <t>№ п/п</t>
  </si>
  <si>
    <t>На какие цели</t>
  </si>
  <si>
    <t>ГРБС</t>
  </si>
  <si>
    <t>Администрация города Урай</t>
  </si>
  <si>
    <t>Итого расходов</t>
  </si>
  <si>
    <t xml:space="preserve">Непрограммные направления деятельности </t>
  </si>
  <si>
    <t>Управление образования администрации города Урай</t>
  </si>
  <si>
    <t>Комитет по финансам администрации города Урай</t>
  </si>
  <si>
    <t>Муниципальная программа "Развитие образования и молодежной политики в городе Урай"</t>
  </si>
  <si>
    <t>Решение Думы от 29.11.2024 №81</t>
  </si>
  <si>
    <t>Пополнение резервного фонда администрации города Урай</t>
  </si>
  <si>
    <t>(тыс.рублей)</t>
  </si>
  <si>
    <t xml:space="preserve"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2026 год и на плановый период 2027 и 2028 годов"                                                     </t>
  </si>
  <si>
    <t>Предоставление доп.меры семьям участникам СВО (выплата обучающимся по очной форме обучения в возрасте до 23 лет на проезд с 01.01.2026 до 31.12.2026)</t>
  </si>
  <si>
    <t>Предоставление доп.меры соц.поддержки гражданам РФ, иностранным гражданам, лицам без гражданства, 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</si>
  <si>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 xml:space="preserve">Предоставление доп.меры соц.поддержки гражданам РФ,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</si>
  <si>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Итого расходы бюджета города с учетом корректировки</t>
  </si>
  <si>
    <t>Муниципальная программа "Улучшение жилищных условий жителей, проживающих на территории муниципального образования города Урай"</t>
  </si>
  <si>
    <t>Приобретение квартиры для инвалида (решение Урайского городского суда от 03.02.2025 86RS0014-01-2024-001048-11)</t>
  </si>
  <si>
    <t>3.</t>
  </si>
  <si>
    <t>3.1.</t>
  </si>
  <si>
    <t>3.2.</t>
  </si>
  <si>
    <t>3.3.</t>
  </si>
  <si>
    <t>Таблица 2 к пояснительной записке</t>
  </si>
  <si>
    <t>1.</t>
  </si>
  <si>
    <t>1.1.1.</t>
  </si>
  <si>
    <t>1.2.</t>
  </si>
  <si>
    <t>Местный бюджет</t>
  </si>
  <si>
    <t>2.1.1.</t>
  </si>
  <si>
    <t>Муниципальная программа "Развитие транспортной системы города Урай"</t>
  </si>
  <si>
    <t>Сумма корректировки  на 2026 год</t>
  </si>
  <si>
    <t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2026 год и на плановый период 2027 и 2028 годов" (переходящие БО 2025 года)</t>
  </si>
  <si>
    <t>Муниципальная программа "Культура города Урай"</t>
  </si>
  <si>
    <t>Выполнение работ по текущему ремонту помещений в библиотеке №1, адрес 1Г, дом 18Г</t>
  </si>
  <si>
    <t xml:space="preserve">Муниципальная программа "Формирование современной городской среды муниципального образования город Урай" </t>
  </si>
  <si>
    <t>Оказание услуг по подготовке документов для регистрации горок в Гостехнадзоре</t>
  </si>
  <si>
    <t>Муниципальная программа "Развитие жилищно-коммунального комплекса и повышение энергетической эффективности в городе Урай"</t>
  </si>
  <si>
    <t>Поставка изделий из стекла для остановочных комплексов</t>
  </si>
  <si>
    <t>Оказание услуг, направленных на энергосбережение и повышение энергетической эффективности при эксплуатации объектов уличного (наружного) освещения на территории г.Урай</t>
  </si>
  <si>
    <t xml:space="preserve">Муниципальная программа "Совершенствование и развитие муниципального управления в городе Урай" </t>
  </si>
  <si>
    <t>Оценка объектов оценки</t>
  </si>
  <si>
    <t>Содержание муниципального имущества в период простоя</t>
  </si>
  <si>
    <t>Оплата за обучение сотрудник Думы г.Урай</t>
  </si>
  <si>
    <t xml:space="preserve">Муниципальная программа "Развитие образования в городе Урай" </t>
  </si>
  <si>
    <t>За поставку оборудования: магнитные мешалки и кондуктометр  на объект "Строительство школы в мкр.1А"</t>
  </si>
  <si>
    <t>Подготовка проектной и рабочей документации на объект "Капитальный ремонт МБОУ СОШ №12"</t>
  </si>
  <si>
    <t xml:space="preserve">Выполнение СМР хранно-пожарной сигнализации на объекте "Капитальный ремонт МБОУ "Гимназия им. А.И.Яковлева" </t>
  </si>
  <si>
    <t>1.3.</t>
  </si>
  <si>
    <t>За выполненные работы по осуществлению регулярных перевозок пассажиров автомобильным транспортом прегулярным тарифам (пассажирские перевозки) оплата за декабрь 2025 года по факту оказанных услуг (маршрут №11 Микрорайон Юго-Восточный, маршрут №2 мкр.3-Профилакторий,маршрут №7 "Новинка-Рябинушка"маршрут №17 "Звезды Югры-мкр.Солнечный-Звезды Югры", маршрут №1 "АэропортУЭС"</t>
  </si>
  <si>
    <t>Субсидия на частичное возмещение затрат по организации проезда через переправу, оплата за декабрь 2025 года</t>
  </si>
  <si>
    <t>Оплата за электроэнергию по факту за декабрь 2025 года система "БГ"</t>
  </si>
  <si>
    <t>4.</t>
  </si>
  <si>
    <t>4.1.</t>
  </si>
  <si>
    <t>4.2.</t>
  </si>
  <si>
    <t>4.3.</t>
  </si>
  <si>
    <t>Оказание услуг по содержанию новогоднего ледового городка (период содержания с 20.12.2025 по 20.02.2026)</t>
  </si>
  <si>
    <t>Выполнение работ по демонтажу новогоднего ледового городка (в том числе новогодней ели и основания с площади "Планета Звезд")</t>
  </si>
  <si>
    <t>Осуществление технологического присоединения энергопринимающих устройств объект "Пешеходная зона в микрорайоне 1А (вдоль новой школы) уличное освещение кол-во опор 20, видеонаблюдение 12 видеокамер</t>
  </si>
  <si>
    <t>4.4.</t>
  </si>
  <si>
    <t>5.</t>
  </si>
  <si>
    <t>5.1.</t>
  </si>
  <si>
    <t>5.2.</t>
  </si>
  <si>
    <t>6.</t>
  </si>
  <si>
    <t>6.1.</t>
  </si>
  <si>
    <t>6.2.</t>
  </si>
  <si>
    <t>6.3.</t>
  </si>
  <si>
    <t>Поощрение мобилизационных групп городского округа Урай</t>
  </si>
  <si>
    <t>Иные межбюджетные трансферты</t>
  </si>
  <si>
    <t>Таблица 3 к пояснительной записке</t>
  </si>
  <si>
    <t>Субсидии ОБ</t>
  </si>
  <si>
    <t>1.2.1.</t>
  </si>
  <si>
    <t>Выполнение работ по демонтажу новогодней иллюминации (средства перераспределены с МП "Развитие жилищно-коммунального комплекса и повышение энергетической эффективности в городе Урай"</t>
  </si>
  <si>
    <t>3.1.1.</t>
  </si>
  <si>
    <t>3.2.1.</t>
  </si>
  <si>
    <t>3.2.2.</t>
  </si>
  <si>
    <t>3.3.1.</t>
  </si>
  <si>
    <t>3.4.</t>
  </si>
  <si>
    <t>3.4.1.</t>
  </si>
  <si>
    <t>3.5.</t>
  </si>
  <si>
    <t>3.5.1.</t>
  </si>
  <si>
    <t>3.5.2.</t>
  </si>
  <si>
    <t>3.5.3.</t>
  </si>
  <si>
    <t>3.6.</t>
  </si>
  <si>
    <t>3.6.1.</t>
  </si>
  <si>
    <t>3.6.2.</t>
  </si>
  <si>
    <t>3.6.3.</t>
  </si>
  <si>
    <t>3.6.4.</t>
  </si>
  <si>
    <t>Оказание услуг по экспертизе сметной документации на выполнение работ по ремонту автомобильных дорог (перераспределены с МП "Развитие жилищно-коммунального комплекса и повышение энергетической эффективности в городе Урай" экономия средств в результате конкурсных процедур)</t>
  </si>
  <si>
    <t xml:space="preserve">Перераспределение экономии средств,  в результате конкурсных процедур по выполнению работ по техническому обслуживанию уличного освещения на МП "Формирование современной городской среды муниципального образования город Урай" </t>
  </si>
  <si>
    <t>Перераспределение экономии средств в результате конкурсных процедур на выполнение работ по замене барьерного ограждения на МП "Развитие транспортной системы города Урай"</t>
  </si>
  <si>
    <t>Выполнение работ по сносу, доля софинансирования местного бюджета  (освобождению земельных участков), единая субсидия (перераспределены с МП "Улучшение жилищных условий жителей, проживающих на территории муниципального образования города Урай")</t>
  </si>
  <si>
    <t>3.1.2.</t>
  </si>
  <si>
    <t>Выполнение работ по дооборудованию автономной системой оповещения и управления эвакуацией людей на объекте МБОУ Гимназия им.А.И.Яковлева</t>
  </si>
  <si>
    <t>3.5.4.</t>
  </si>
  <si>
    <t>Уточнение реализации МП по выполнению работ по заменен барьерного ограждения по ул.Ивана Шестакова</t>
  </si>
  <si>
    <t>3.3.2.</t>
  </si>
  <si>
    <t>Уточнение реализации МП по выполнению работ по заменен барьерного ограждения по ул.Ивана Шестакова (перераспределены с МП "Развитие жилищно-коммунального комплекса и повышение энергетической эффективности в городе Урай")</t>
  </si>
  <si>
    <t>Перераспределение средств единой субсидии (приобретение жилья участникам СВО) (перераспределены на МП "Развитие жилищно-коммунального комплекса и повышение энергетической эффективности в городе Урай" на выполнение работ по сносу домов)</t>
  </si>
  <si>
    <t>Выполнение работ по сносу домов единая субсидия (перераспределены с МП "Улучшение жилищных условий жителей, проживающих на территории муниципального образования города Урай")</t>
  </si>
  <si>
    <t>Перераспределение доли софинансирования местного бюджета (приобретение жилья участникам СВО) (перераспределены на МП "Развитие жилищно-коммунального комплекса и повышение энергетической эффективности в городе Урай"на выполнение работ по сносу  домов)</t>
  </si>
  <si>
    <t>Использование (перераспределение) средств резервного фонда администрации города Урай (выплаты гражданам СВО и оказавшим содействие в привлечении "+" 3100,0 т.р. , административные штрафы "+"150,0 т.р., прочие расходы связанные с СВО -2249,5 т.р)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</si>
</sst>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000\.00\.000\.0"/>
    <numFmt numFmtId="167" formatCode="&quot;+&quot;\ #,##0.0;&quot;-&quot;\ #,##0.0;&quot;&quot;\ 0.0"/>
  </numFmts>
  <fonts count="2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2" borderId="1">
      <alignment horizontal="left" vertical="top" wrapText="1"/>
    </xf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2" fillId="0" borderId="0"/>
    <xf numFmtId="43" fontId="13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70">
    <xf numFmtId="0" fontId="0" fillId="0" borderId="0" xfId="0"/>
    <xf numFmtId="0" fontId="10" fillId="3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0" xfId="0" applyFont="1" applyFill="1"/>
    <xf numFmtId="167" fontId="8" fillId="3" borderId="2" xfId="0" applyNumberFormat="1" applyFont="1" applyFill="1" applyBorder="1"/>
    <xf numFmtId="0" fontId="7" fillId="3" borderId="2" xfId="0" applyFont="1" applyFill="1" applyBorder="1" applyAlignment="1">
      <alignment horizontal="center" vertical="top" wrapText="1"/>
    </xf>
    <xf numFmtId="0" fontId="7" fillId="3" borderId="0" xfId="0" applyFont="1" applyFill="1" applyAlignment="1"/>
    <xf numFmtId="0" fontId="9" fillId="3" borderId="2" xfId="0" applyFont="1" applyFill="1" applyBorder="1" applyAlignment="1">
      <alignment horizontal="center"/>
    </xf>
    <xf numFmtId="0" fontId="8" fillId="3" borderId="2" xfId="8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 wrapText="1"/>
    </xf>
    <xf numFmtId="0" fontId="14" fillId="3" borderId="0" xfId="0" applyFont="1" applyFill="1"/>
    <xf numFmtId="0" fontId="15" fillId="3" borderId="0" xfId="0" applyFont="1" applyFill="1"/>
    <xf numFmtId="0" fontId="15" fillId="3" borderId="0" xfId="0" applyFont="1" applyFill="1" applyAlignment="1"/>
    <xf numFmtId="165" fontId="14" fillId="3" borderId="0" xfId="0" applyNumberFormat="1" applyFont="1" applyFill="1"/>
    <xf numFmtId="14" fontId="8" fillId="3" borderId="2" xfId="0" applyNumberFormat="1" applyFont="1" applyFill="1" applyBorder="1" applyAlignment="1">
      <alignment horizontal="center"/>
    </xf>
    <xf numFmtId="0" fontId="17" fillId="3" borderId="0" xfId="0" applyFont="1" applyFill="1"/>
    <xf numFmtId="0" fontId="16" fillId="4" borderId="2" xfId="0" applyFont="1" applyFill="1" applyBorder="1" applyAlignment="1">
      <alignment horizontal="center"/>
    </xf>
    <xf numFmtId="167" fontId="16" fillId="4" borderId="2" xfId="0" applyNumberFormat="1" applyFont="1" applyFill="1" applyBorder="1"/>
    <xf numFmtId="166" fontId="16" fillId="4" borderId="2" xfId="10" applyNumberFormat="1" applyFont="1" applyFill="1" applyBorder="1" applyAlignment="1" applyProtection="1">
      <alignment wrapText="1"/>
      <protection hidden="1"/>
    </xf>
    <xf numFmtId="0" fontId="9" fillId="4" borderId="2" xfId="0" applyFont="1" applyFill="1" applyBorder="1" applyAlignment="1">
      <alignment horizontal="center"/>
    </xf>
    <xf numFmtId="167" fontId="9" fillId="4" borderId="2" xfId="0" applyNumberFormat="1" applyFont="1" applyFill="1" applyBorder="1"/>
    <xf numFmtId="167" fontId="8" fillId="3" borderId="2" xfId="1" applyNumberFormat="1" applyFont="1" applyFill="1" applyBorder="1" applyAlignment="1" applyProtection="1">
      <alignment horizontal="right" wrapText="1"/>
      <protection hidden="1"/>
    </xf>
    <xf numFmtId="0" fontId="8" fillId="3" borderId="2" xfId="8" applyFont="1" applyFill="1" applyBorder="1" applyAlignment="1">
      <alignment wrapText="1"/>
    </xf>
    <xf numFmtId="0" fontId="9" fillId="3" borderId="2" xfId="8" applyFont="1" applyFill="1" applyBorder="1" applyAlignment="1">
      <alignment horizontal="left" wrapText="1"/>
    </xf>
    <xf numFmtId="166" fontId="9" fillId="4" borderId="2" xfId="1" applyNumberFormat="1" applyFont="1" applyFill="1" applyBorder="1" applyAlignment="1" applyProtection="1">
      <alignment horizontal="left" wrapText="1"/>
      <protection hidden="1"/>
    </xf>
    <xf numFmtId="167" fontId="9" fillId="4" borderId="2" xfId="1" applyNumberFormat="1" applyFont="1" applyFill="1" applyBorder="1" applyAlignment="1" applyProtection="1">
      <alignment horizontal="right" wrapText="1"/>
      <protection hidden="1"/>
    </xf>
    <xf numFmtId="167" fontId="9" fillId="3" borderId="2" xfId="0" applyNumberFormat="1" applyFont="1" applyFill="1" applyBorder="1" applyAlignment="1"/>
    <xf numFmtId="165" fontId="7" fillId="3" borderId="2" xfId="0" applyNumberFormat="1" applyFont="1" applyFill="1" applyBorder="1" applyAlignment="1"/>
    <xf numFmtId="0" fontId="9" fillId="3" borderId="2" xfId="8" applyFont="1" applyFill="1" applyBorder="1" applyAlignment="1"/>
    <xf numFmtId="0" fontId="9" fillId="3" borderId="2" xfId="0" applyFont="1" applyFill="1" applyBorder="1" applyAlignment="1"/>
    <xf numFmtId="0" fontId="8" fillId="3" borderId="2" xfId="0" applyFont="1" applyFill="1" applyBorder="1" applyAlignment="1"/>
    <xf numFmtId="0" fontId="8" fillId="3" borderId="0" xfId="0" applyFont="1" applyFill="1" applyAlignment="1">
      <alignment horizontal="right"/>
    </xf>
    <xf numFmtId="14" fontId="9" fillId="3" borderId="2" xfId="0" applyNumberFormat="1" applyFont="1" applyFill="1" applyBorder="1" applyAlignment="1">
      <alignment horizontal="center"/>
    </xf>
    <xf numFmtId="167" fontId="9" fillId="3" borderId="2" xfId="0" applyNumberFormat="1" applyFont="1" applyFill="1" applyBorder="1"/>
    <xf numFmtId="0" fontId="8" fillId="3" borderId="0" xfId="0" applyFont="1" applyFill="1" applyAlignment="1">
      <alignment horizontal="right"/>
    </xf>
    <xf numFmtId="0" fontId="7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right"/>
    </xf>
    <xf numFmtId="167" fontId="9" fillId="4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left" wrapText="1"/>
    </xf>
    <xf numFmtId="4" fontId="8" fillId="3" borderId="2" xfId="0" applyNumberFormat="1" applyFont="1" applyFill="1" applyBorder="1" applyAlignment="1">
      <alignment horizontal="left" wrapText="1"/>
    </xf>
    <xf numFmtId="14" fontId="19" fillId="3" borderId="2" xfId="0" applyNumberFormat="1" applyFont="1" applyFill="1" applyBorder="1" applyAlignment="1">
      <alignment horizontal="center"/>
    </xf>
    <xf numFmtId="167" fontId="19" fillId="3" borderId="2" xfId="0" applyNumberFormat="1" applyFont="1" applyFill="1" applyBorder="1"/>
    <xf numFmtId="0" fontId="20" fillId="3" borderId="0" xfId="0" applyFont="1" applyFill="1"/>
    <xf numFmtId="0" fontId="19" fillId="3" borderId="2" xfId="0" applyFont="1" applyFill="1" applyBorder="1" applyAlignment="1">
      <alignment horizontal="center"/>
    </xf>
    <xf numFmtId="0" fontId="19" fillId="3" borderId="2" xfId="0" applyFont="1" applyFill="1" applyBorder="1" applyAlignment="1">
      <alignment wrapText="1"/>
    </xf>
    <xf numFmtId="0" fontId="9" fillId="4" borderId="2" xfId="8" applyFont="1" applyFill="1" applyBorder="1" applyAlignment="1">
      <alignment wrapText="1"/>
    </xf>
    <xf numFmtId="166" fontId="8" fillId="3" borderId="2" xfId="0" applyNumberFormat="1" applyFont="1" applyFill="1" applyBorder="1" applyAlignment="1" applyProtection="1">
      <alignment horizontal="left" vertical="center" wrapText="1"/>
      <protection hidden="1"/>
    </xf>
    <xf numFmtId="167" fontId="16" fillId="3" borderId="2" xfId="0" applyNumberFormat="1" applyFont="1" applyFill="1" applyBorder="1"/>
    <xf numFmtId="0" fontId="8" fillId="4" borderId="2" xfId="0" applyFont="1" applyFill="1" applyBorder="1" applyAlignment="1">
      <alignment horizontal="center"/>
    </xf>
    <xf numFmtId="167" fontId="8" fillId="4" borderId="2" xfId="0" applyNumberFormat="1" applyFont="1" applyFill="1" applyBorder="1" applyAlignment="1">
      <alignment horizontal="right"/>
    </xf>
    <xf numFmtId="0" fontId="16" fillId="3" borderId="2" xfId="0" applyFont="1" applyFill="1" applyBorder="1" applyAlignment="1">
      <alignment wrapText="1"/>
    </xf>
    <xf numFmtId="0" fontId="16" fillId="3" borderId="2" xfId="0" applyFont="1" applyFill="1" applyBorder="1" applyAlignment="1">
      <alignment horizontal="center"/>
    </xf>
    <xf numFmtId="167" fontId="8" fillId="3" borderId="2" xfId="0" applyNumberFormat="1" applyFont="1" applyFill="1" applyBorder="1" applyAlignment="1">
      <alignment horizontal="right"/>
    </xf>
    <xf numFmtId="166" fontId="19" fillId="3" borderId="2" xfId="0" applyNumberFormat="1" applyFont="1" applyFill="1" applyBorder="1" applyAlignment="1" applyProtection="1">
      <alignment horizontal="left" wrapText="1"/>
      <protection hidden="1"/>
    </xf>
    <xf numFmtId="167" fontId="9" fillId="3" borderId="2" xfId="0" applyNumberFormat="1" applyFont="1" applyFill="1" applyBorder="1" applyAlignment="1">
      <alignment horizontal="right"/>
    </xf>
    <xf numFmtId="167" fontId="19" fillId="3" borderId="2" xfId="0" applyNumberFormat="1" applyFont="1" applyFill="1" applyBorder="1" applyAlignment="1">
      <alignment horizontal="right"/>
    </xf>
    <xf numFmtId="166" fontId="9" fillId="3" borderId="2" xfId="0" applyNumberFormat="1" applyFont="1" applyFill="1" applyBorder="1" applyAlignment="1" applyProtection="1">
      <alignment horizontal="left" vertical="center" wrapText="1"/>
      <protection hidden="1"/>
    </xf>
    <xf numFmtId="0" fontId="9" fillId="3" borderId="2" xfId="0" applyFont="1" applyFill="1" applyBorder="1" applyAlignment="1">
      <alignment wrapText="1"/>
    </xf>
    <xf numFmtId="0" fontId="19" fillId="3" borderId="2" xfId="0" applyNumberFormat="1" applyFont="1" applyFill="1" applyBorder="1" applyAlignment="1">
      <alignment horizontal="left" vertical="center" wrapText="1"/>
    </xf>
    <xf numFmtId="167" fontId="8" fillId="3" borderId="2" xfId="24" applyNumberFormat="1" applyFont="1" applyFill="1" applyBorder="1" applyAlignment="1">
      <alignment horizontal="right"/>
    </xf>
    <xf numFmtId="0" fontId="16" fillId="3" borderId="2" xfId="0" applyNumberFormat="1" applyFont="1" applyFill="1" applyBorder="1" applyAlignment="1">
      <alignment horizontal="left" wrapText="1"/>
    </xf>
    <xf numFmtId="165" fontId="9" fillId="4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left"/>
    </xf>
    <xf numFmtId="0" fontId="8" fillId="3" borderId="0" xfId="0" applyFont="1" applyFill="1" applyAlignment="1">
      <alignment horizontal="right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25">
    <cellStyle name="Обычный" xfId="0" builtinId="0"/>
    <cellStyle name="Обычный 2" xfId="1"/>
    <cellStyle name="Обычный 2 2" xfId="8"/>
    <cellStyle name="Обычный 2 3" xfId="21"/>
    <cellStyle name="Обычный 2 4" xfId="20"/>
    <cellStyle name="Обычный 3" xfId="2"/>
    <cellStyle name="Обычный 3 2" xfId="9"/>
    <cellStyle name="Обычный 3 3" xfId="14"/>
    <cellStyle name="Обычный 3 3 2" xfId="22"/>
    <cellStyle name="Обычный 4" xfId="6"/>
    <cellStyle name="Обычный 5" xfId="7"/>
    <cellStyle name="Обычный 5 2" xfId="19"/>
    <cellStyle name="Обычный_tmp 2" xfId="10"/>
    <cellStyle name="Финансовый" xfId="24" builtinId="3"/>
    <cellStyle name="Финансовый 2" xfId="3"/>
    <cellStyle name="Финансовый 2 2" xfId="12"/>
    <cellStyle name="Финансовый 2 2 2" xfId="17"/>
    <cellStyle name="Финансовый 3" xfId="4"/>
    <cellStyle name="Финансовый 3 2" xfId="13"/>
    <cellStyle name="Финансовый 3 2 2" xfId="18"/>
    <cellStyle name="Финансовый 4" xfId="11"/>
    <cellStyle name="Финансовый 4 2" xfId="16"/>
    <cellStyle name="Финансовый 5" xfId="15"/>
    <cellStyle name="Финансовый 6" xfId="23"/>
    <cellStyle name="Элементы осей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zoomScale="80" zoomScaleNormal="80" workbookViewId="0">
      <pane xSplit="2" ySplit="7" topLeftCell="C29" activePane="bottomRight" state="frozen"/>
      <selection pane="topRight" activeCell="E1" sqref="E1"/>
      <selection pane="bottomLeft" activeCell="A7" sqref="A7"/>
      <selection pane="bottomRight" sqref="A1:F40"/>
    </sheetView>
  </sheetViews>
  <sheetFormatPr defaultRowHeight="15.75"/>
  <cols>
    <col min="1" max="1" width="9.5703125" style="10" customWidth="1"/>
    <col min="2" max="2" width="15.7109375" style="10" customWidth="1"/>
    <col min="3" max="3" width="78.28515625" style="10" customWidth="1"/>
    <col min="4" max="4" width="16.42578125" style="10" customWidth="1"/>
    <col min="5" max="5" width="16.140625" style="10" customWidth="1"/>
    <col min="6" max="6" width="14.5703125" style="10" customWidth="1"/>
    <col min="7" max="7" width="20.5703125" style="11" customWidth="1"/>
    <col min="8" max="16" width="9.140625" style="11"/>
    <col min="17" max="17" width="9.5703125" style="11" customWidth="1"/>
    <col min="18" max="16384" width="9.140625" style="11"/>
  </cols>
  <sheetData>
    <row r="1" spans="1:6" s="1" customFormat="1">
      <c r="A1" s="3"/>
      <c r="B1" s="3"/>
      <c r="C1" s="3"/>
      <c r="D1" s="64" t="s">
        <v>26</v>
      </c>
      <c r="E1" s="64"/>
      <c r="F1" s="64"/>
    </row>
    <row r="2" spans="1:6" s="1" customFormat="1">
      <c r="A2" s="3"/>
      <c r="B2" s="3"/>
      <c r="C2" s="3"/>
      <c r="D2" s="31"/>
      <c r="E2" s="31"/>
      <c r="F2" s="31"/>
    </row>
    <row r="3" spans="1:6" s="6" customFormat="1" ht="33.75" customHeight="1">
      <c r="A3" s="67" t="s">
        <v>15</v>
      </c>
      <c r="B3" s="67"/>
      <c r="C3" s="67"/>
      <c r="D3" s="67"/>
      <c r="E3" s="67"/>
      <c r="F3" s="67"/>
    </row>
    <row r="4" spans="1:6" s="1" customFormat="1">
      <c r="A4" s="3"/>
      <c r="B4" s="3"/>
      <c r="C4" s="3"/>
      <c r="D4" s="3"/>
      <c r="E4" s="3"/>
      <c r="F4" s="3" t="s">
        <v>14</v>
      </c>
    </row>
    <row r="5" spans="1:6" s="1" customFormat="1" ht="15" customHeight="1">
      <c r="A5" s="65" t="s">
        <v>3</v>
      </c>
      <c r="B5" s="68" t="s">
        <v>33</v>
      </c>
      <c r="C5" s="66" t="s">
        <v>4</v>
      </c>
      <c r="D5" s="66" t="s">
        <v>5</v>
      </c>
      <c r="E5" s="66"/>
      <c r="F5" s="66"/>
    </row>
    <row r="6" spans="1:6" s="1" customFormat="1" ht="71.25">
      <c r="A6" s="65"/>
      <c r="B6" s="69"/>
      <c r="C6" s="66"/>
      <c r="D6" s="5" t="s">
        <v>6</v>
      </c>
      <c r="E6" s="5" t="s">
        <v>10</v>
      </c>
      <c r="F6" s="5" t="s">
        <v>9</v>
      </c>
    </row>
    <row r="7" spans="1:6" s="1" customFormat="1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</row>
    <row r="8" spans="1:6" s="1" customFormat="1" ht="25.5" customHeight="1">
      <c r="A8" s="19" t="s">
        <v>27</v>
      </c>
      <c r="B8" s="62">
        <f>B9+B11</f>
        <v>0</v>
      </c>
      <c r="C8" s="63" t="s">
        <v>72</v>
      </c>
      <c r="D8" s="62">
        <f>D9+D11</f>
        <v>0</v>
      </c>
      <c r="E8" s="62">
        <f t="shared" ref="E8:F8" si="0">E9+E11</f>
        <v>0</v>
      </c>
      <c r="F8" s="62">
        <f t="shared" si="0"/>
        <v>0</v>
      </c>
    </row>
    <row r="9" spans="1:6" s="1" customFormat="1" ht="31.5" customHeight="1">
      <c r="A9" s="7" t="s">
        <v>1</v>
      </c>
      <c r="B9" s="55">
        <f>B10</f>
        <v>-28514.5</v>
      </c>
      <c r="C9" s="23" t="s">
        <v>20</v>
      </c>
      <c r="D9" s="55">
        <f>D10</f>
        <v>-28514.5</v>
      </c>
      <c r="E9" s="55">
        <f>SUM(E10)</f>
        <v>0</v>
      </c>
      <c r="F9" s="55">
        <f>SUM(F10)</f>
        <v>0</v>
      </c>
    </row>
    <row r="10" spans="1:6" s="1" customFormat="1" ht="63">
      <c r="A10" s="2" t="s">
        <v>28</v>
      </c>
      <c r="B10" s="53">
        <f>D10+E10+F10</f>
        <v>-28514.5</v>
      </c>
      <c r="C10" s="9" t="s">
        <v>100</v>
      </c>
      <c r="D10" s="53">
        <v>-28514.5</v>
      </c>
      <c r="E10" s="53">
        <v>0</v>
      </c>
      <c r="F10" s="53">
        <v>0</v>
      </c>
    </row>
    <row r="11" spans="1:6" s="1" customFormat="1" ht="47.25">
      <c r="A11" s="7" t="s">
        <v>29</v>
      </c>
      <c r="B11" s="55">
        <f>B12</f>
        <v>28514.5</v>
      </c>
      <c r="C11" s="51" t="s">
        <v>39</v>
      </c>
      <c r="D11" s="55">
        <f>D12</f>
        <v>28514.5</v>
      </c>
      <c r="E11" s="55">
        <f t="shared" ref="E11:F11" si="1">E12</f>
        <v>0</v>
      </c>
      <c r="F11" s="55">
        <f t="shared" si="1"/>
        <v>0</v>
      </c>
    </row>
    <row r="12" spans="1:6" s="1" customFormat="1" ht="47.25">
      <c r="A12" s="2" t="s">
        <v>73</v>
      </c>
      <c r="B12" s="53">
        <f>D12+E12+F12</f>
        <v>28514.5</v>
      </c>
      <c r="C12" s="9" t="s">
        <v>101</v>
      </c>
      <c r="D12" s="53">
        <v>28514.5</v>
      </c>
      <c r="E12" s="53">
        <v>0</v>
      </c>
      <c r="F12" s="53">
        <v>0</v>
      </c>
    </row>
    <row r="13" spans="1:6" s="1" customFormat="1" ht="24" customHeight="1">
      <c r="A13" s="19" t="s">
        <v>0</v>
      </c>
      <c r="B13" s="38">
        <f>B14</f>
        <v>90</v>
      </c>
      <c r="C13" s="39" t="s">
        <v>70</v>
      </c>
      <c r="D13" s="38">
        <f>D14</f>
        <v>90</v>
      </c>
      <c r="E13" s="38">
        <f t="shared" ref="E13:F14" si="2">E14</f>
        <v>0</v>
      </c>
      <c r="F13" s="38">
        <f t="shared" si="2"/>
        <v>0</v>
      </c>
    </row>
    <row r="14" spans="1:6" s="1" customFormat="1">
      <c r="A14" s="49" t="s">
        <v>2</v>
      </c>
      <c r="B14" s="50">
        <f>B15</f>
        <v>90</v>
      </c>
      <c r="C14" s="46" t="s">
        <v>8</v>
      </c>
      <c r="D14" s="50">
        <f>D15</f>
        <v>90</v>
      </c>
      <c r="E14" s="50">
        <f t="shared" si="2"/>
        <v>0</v>
      </c>
      <c r="F14" s="50">
        <f t="shared" si="2"/>
        <v>0</v>
      </c>
    </row>
    <row r="15" spans="1:6" s="1" customFormat="1">
      <c r="A15" s="2" t="s">
        <v>31</v>
      </c>
      <c r="B15" s="53">
        <f>D15+E15+F15</f>
        <v>90</v>
      </c>
      <c r="C15" s="59" t="s">
        <v>69</v>
      </c>
      <c r="D15" s="60">
        <v>90</v>
      </c>
      <c r="E15" s="60">
        <v>0</v>
      </c>
      <c r="F15" s="60">
        <v>0</v>
      </c>
    </row>
    <row r="16" spans="1:6" s="1" customFormat="1" ht="30" customHeight="1">
      <c r="A16" s="7" t="s">
        <v>22</v>
      </c>
      <c r="B16" s="55">
        <f>B17+B20+B23+B26+B28+B33</f>
        <v>75191.8</v>
      </c>
      <c r="C16" s="61" t="s">
        <v>30</v>
      </c>
      <c r="D16" s="55">
        <f>D17+D20+D23+D26+D28+D33</f>
        <v>57867.7</v>
      </c>
      <c r="E16" s="55">
        <f>E17+E20+E23+E26+E28+E33</f>
        <v>14500.5</v>
      </c>
      <c r="F16" s="55">
        <f>F17+F20+F23+F26+F28+F33</f>
        <v>2823.6</v>
      </c>
    </row>
    <row r="17" spans="1:6" s="15" customFormat="1" ht="31.5">
      <c r="A17" s="16" t="s">
        <v>23</v>
      </c>
      <c r="B17" s="17">
        <f>SUM(B18:B19)</f>
        <v>3403.5</v>
      </c>
      <c r="C17" s="18" t="s">
        <v>11</v>
      </c>
      <c r="D17" s="17">
        <f>SUM(D18:D19)</f>
        <v>579.9</v>
      </c>
      <c r="E17" s="17">
        <f t="shared" ref="E17:F17" si="3">SUM(E18:E19)</f>
        <v>0</v>
      </c>
      <c r="F17" s="17">
        <f t="shared" si="3"/>
        <v>2823.6</v>
      </c>
    </row>
    <row r="18" spans="1:6" ht="49.5" customHeight="1">
      <c r="A18" s="14" t="s">
        <v>75</v>
      </c>
      <c r="B18" s="4">
        <f t="shared" ref="B18:B19" si="4">D18+E18+F18</f>
        <v>2823.6</v>
      </c>
      <c r="C18" s="8" t="s">
        <v>16</v>
      </c>
      <c r="D18" s="4">
        <v>0</v>
      </c>
      <c r="E18" s="4">
        <v>0</v>
      </c>
      <c r="F18" s="4">
        <v>2823.6</v>
      </c>
    </row>
    <row r="19" spans="1:6" ht="35.25" customHeight="1">
      <c r="A19" s="14" t="s">
        <v>94</v>
      </c>
      <c r="B19" s="4">
        <f t="shared" si="4"/>
        <v>579.9</v>
      </c>
      <c r="C19" s="8" t="s">
        <v>95</v>
      </c>
      <c r="D19" s="4">
        <v>579.9</v>
      </c>
      <c r="E19" s="4">
        <v>0</v>
      </c>
      <c r="F19" s="4">
        <v>0</v>
      </c>
    </row>
    <row r="20" spans="1:6" ht="30.75" customHeight="1">
      <c r="A20" s="32" t="s">
        <v>24</v>
      </c>
      <c r="B20" s="33">
        <f>SUM(B21:B22)</f>
        <v>3837.5</v>
      </c>
      <c r="C20" s="23" t="s">
        <v>20</v>
      </c>
      <c r="D20" s="33">
        <f>SUM(D21:D22)</f>
        <v>3837.5</v>
      </c>
      <c r="E20" s="33">
        <f t="shared" ref="E20:F20" si="5">SUM(E21:E22)</f>
        <v>0</v>
      </c>
      <c r="F20" s="33">
        <f t="shared" si="5"/>
        <v>0</v>
      </c>
    </row>
    <row r="21" spans="1:6" ht="34.5" customHeight="1">
      <c r="A21" s="14" t="s">
        <v>76</v>
      </c>
      <c r="B21" s="4">
        <f>D21+E21+F21</f>
        <v>5338.3</v>
      </c>
      <c r="C21" s="8" t="s">
        <v>21</v>
      </c>
      <c r="D21" s="4">
        <v>5338.3</v>
      </c>
      <c r="E21" s="4">
        <v>0</v>
      </c>
      <c r="F21" s="4">
        <v>0</v>
      </c>
    </row>
    <row r="22" spans="1:6" ht="63" customHeight="1">
      <c r="A22" s="14" t="s">
        <v>77</v>
      </c>
      <c r="B22" s="4">
        <f>D22+E22+F22</f>
        <v>-1500.8</v>
      </c>
      <c r="C22" s="9" t="s">
        <v>102</v>
      </c>
      <c r="D22" s="4">
        <f>-1500.8</f>
        <v>-1500.8</v>
      </c>
      <c r="E22" s="4">
        <v>0</v>
      </c>
      <c r="F22" s="4">
        <v>0</v>
      </c>
    </row>
    <row r="23" spans="1:6" ht="34.5" customHeight="1">
      <c r="A23" s="32" t="s">
        <v>25</v>
      </c>
      <c r="B23" s="33">
        <f>SUM(B24:B25)</f>
        <v>19707.599999999999</v>
      </c>
      <c r="C23" s="58" t="s">
        <v>32</v>
      </c>
      <c r="D23" s="33">
        <f>SUM(D24:D25)</f>
        <v>19707.599999999999</v>
      </c>
      <c r="E23" s="33">
        <f t="shared" ref="E23:F23" si="6">E24</f>
        <v>0</v>
      </c>
      <c r="F23" s="33">
        <f t="shared" si="6"/>
        <v>0</v>
      </c>
    </row>
    <row r="24" spans="1:6" ht="78.75">
      <c r="A24" s="14" t="s">
        <v>78</v>
      </c>
      <c r="B24" s="4">
        <f>D24+E24+F24</f>
        <v>30</v>
      </c>
      <c r="C24" s="8" t="s">
        <v>90</v>
      </c>
      <c r="D24" s="4">
        <v>30</v>
      </c>
      <c r="E24" s="4">
        <v>0</v>
      </c>
      <c r="F24" s="4">
        <v>0</v>
      </c>
    </row>
    <row r="25" spans="1:6" ht="63">
      <c r="A25" s="14" t="s">
        <v>98</v>
      </c>
      <c r="B25" s="4">
        <f>D25+E25+F25</f>
        <v>19677.599999999999</v>
      </c>
      <c r="C25" s="9" t="s">
        <v>99</v>
      </c>
      <c r="D25" s="4">
        <v>19677.599999999999</v>
      </c>
      <c r="E25" s="4">
        <v>0</v>
      </c>
      <c r="F25" s="4">
        <v>0</v>
      </c>
    </row>
    <row r="26" spans="1:6" ht="31.5">
      <c r="A26" s="32" t="s">
        <v>79</v>
      </c>
      <c r="B26" s="33">
        <f>B27</f>
        <v>165</v>
      </c>
      <c r="C26" s="51" t="s">
        <v>37</v>
      </c>
      <c r="D26" s="33">
        <f>D27</f>
        <v>165</v>
      </c>
      <c r="E26" s="33">
        <f t="shared" ref="E26:F26" si="7">E27</f>
        <v>0</v>
      </c>
      <c r="F26" s="33">
        <f t="shared" si="7"/>
        <v>0</v>
      </c>
    </row>
    <row r="27" spans="1:6" ht="47.25">
      <c r="A27" s="14" t="s">
        <v>80</v>
      </c>
      <c r="B27" s="4">
        <f>D27+E27+F27</f>
        <v>165</v>
      </c>
      <c r="C27" s="8" t="s">
        <v>74</v>
      </c>
      <c r="D27" s="4">
        <v>165</v>
      </c>
      <c r="E27" s="4">
        <v>0</v>
      </c>
      <c r="F27" s="4">
        <v>0</v>
      </c>
    </row>
    <row r="28" spans="1:6" ht="37.5" customHeight="1">
      <c r="A28" s="32" t="s">
        <v>81</v>
      </c>
      <c r="B28" s="33">
        <f>SUM(B29:B32)</f>
        <v>-18371.8</v>
      </c>
      <c r="C28" s="51" t="s">
        <v>39</v>
      </c>
      <c r="D28" s="33">
        <f>SUM(D29:D32)</f>
        <v>-18371.8</v>
      </c>
      <c r="E28" s="33">
        <f t="shared" ref="E28:F28" si="8">SUM(E29:E31)</f>
        <v>0</v>
      </c>
      <c r="F28" s="33">
        <f t="shared" si="8"/>
        <v>0</v>
      </c>
    </row>
    <row r="29" spans="1:6" ht="47.25">
      <c r="A29" s="14" t="s">
        <v>82</v>
      </c>
      <c r="B29" s="4">
        <f>D29+E29+F29</f>
        <v>-30</v>
      </c>
      <c r="C29" s="8" t="s">
        <v>92</v>
      </c>
      <c r="D29" s="4">
        <f>-30</f>
        <v>-30</v>
      </c>
      <c r="E29" s="4">
        <v>0</v>
      </c>
      <c r="F29" s="4">
        <v>0</v>
      </c>
    </row>
    <row r="30" spans="1:6" ht="63">
      <c r="A30" s="14" t="s">
        <v>83</v>
      </c>
      <c r="B30" s="4">
        <f>D30+E30+F30</f>
        <v>1500.8</v>
      </c>
      <c r="C30" s="9" t="s">
        <v>93</v>
      </c>
      <c r="D30" s="4">
        <v>1500.8</v>
      </c>
      <c r="E30" s="4">
        <v>0</v>
      </c>
      <c r="F30" s="4">
        <v>0</v>
      </c>
    </row>
    <row r="31" spans="1:6" ht="69" customHeight="1">
      <c r="A31" s="14" t="s">
        <v>84</v>
      </c>
      <c r="B31" s="4">
        <f>D31+E31+F31</f>
        <v>-165</v>
      </c>
      <c r="C31" s="9" t="s">
        <v>91</v>
      </c>
      <c r="D31" s="4">
        <f>-165</f>
        <v>-165</v>
      </c>
      <c r="E31" s="4">
        <v>0</v>
      </c>
      <c r="F31" s="4">
        <v>0</v>
      </c>
    </row>
    <row r="32" spans="1:6" ht="42.75" customHeight="1">
      <c r="A32" s="14" t="s">
        <v>96</v>
      </c>
      <c r="B32" s="4">
        <f>D32+E32+F32</f>
        <v>-19677.599999999999</v>
      </c>
      <c r="C32" s="9" t="s">
        <v>97</v>
      </c>
      <c r="D32" s="4">
        <v>-19677.599999999999</v>
      </c>
      <c r="E32" s="4">
        <v>0</v>
      </c>
      <c r="F32" s="4">
        <v>0</v>
      </c>
    </row>
    <row r="33" spans="1:6" ht="23.25" customHeight="1">
      <c r="A33" s="19" t="s">
        <v>85</v>
      </c>
      <c r="B33" s="20">
        <f>SUM(B34:B37)</f>
        <v>66450</v>
      </c>
      <c r="C33" s="24" t="s">
        <v>8</v>
      </c>
      <c r="D33" s="25">
        <f>SUM(D34:D37)</f>
        <v>51949.5</v>
      </c>
      <c r="E33" s="25">
        <f>SUM(E34:E37)</f>
        <v>14500.5</v>
      </c>
      <c r="F33" s="25">
        <f>SUM(F34:F37)</f>
        <v>0</v>
      </c>
    </row>
    <row r="34" spans="1:6" s="1" customFormat="1" ht="94.5">
      <c r="A34" s="2" t="s">
        <v>86</v>
      </c>
      <c r="B34" s="4">
        <f t="shared" ref="B34:B37" si="9">D34+E34+F34</f>
        <v>19650</v>
      </c>
      <c r="C34" s="22" t="s">
        <v>17</v>
      </c>
      <c r="D34" s="21">
        <f>141*150-600-900</f>
        <v>19650</v>
      </c>
      <c r="E34" s="21">
        <v>0</v>
      </c>
      <c r="F34" s="21">
        <v>0</v>
      </c>
    </row>
    <row r="35" spans="1:6" s="1" customFormat="1" ht="63">
      <c r="A35" s="2" t="s">
        <v>87</v>
      </c>
      <c r="B35" s="4">
        <f t="shared" si="9"/>
        <v>26800</v>
      </c>
      <c r="C35" s="22" t="s">
        <v>18</v>
      </c>
      <c r="D35" s="21">
        <f>141*200-1600+200</f>
        <v>26800</v>
      </c>
      <c r="E35" s="21">
        <v>0</v>
      </c>
      <c r="F35" s="21">
        <v>0</v>
      </c>
    </row>
    <row r="36" spans="1:6" s="1" customFormat="1" ht="63">
      <c r="A36" s="2" t="s">
        <v>88</v>
      </c>
      <c r="B36" s="4">
        <f t="shared" si="9"/>
        <v>0</v>
      </c>
      <c r="C36" s="40" t="s">
        <v>103</v>
      </c>
      <c r="D36" s="21">
        <f>594+510+600+375+2500+600+75+170.5+75</f>
        <v>5499.5</v>
      </c>
      <c r="E36" s="21">
        <f>-594-510-600-375-600-2500-75-170.5-75</f>
        <v>-5499.5</v>
      </c>
      <c r="F36" s="21">
        <v>0</v>
      </c>
    </row>
    <row r="37" spans="1:6" s="1" customFormat="1">
      <c r="A37" s="2" t="s">
        <v>89</v>
      </c>
      <c r="B37" s="4">
        <f t="shared" si="9"/>
        <v>20000</v>
      </c>
      <c r="C37" s="9" t="s">
        <v>13</v>
      </c>
      <c r="D37" s="21">
        <v>0</v>
      </c>
      <c r="E37" s="21">
        <f>20000</f>
        <v>20000</v>
      </c>
      <c r="F37" s="21">
        <v>0</v>
      </c>
    </row>
    <row r="38" spans="1:6" s="12" customFormat="1">
      <c r="A38" s="7"/>
      <c r="B38" s="26">
        <f>B8+B13+B16</f>
        <v>75281.8</v>
      </c>
      <c r="C38" s="23" t="s">
        <v>7</v>
      </c>
      <c r="D38" s="26">
        <f>D8+D13+D16</f>
        <v>57957.7</v>
      </c>
      <c r="E38" s="26">
        <f>E8+E13+E16</f>
        <v>14500.5</v>
      </c>
      <c r="F38" s="26">
        <f>F8+F13+F16</f>
        <v>2823.6</v>
      </c>
    </row>
    <row r="39" spans="1:6" s="12" customFormat="1">
      <c r="A39" s="7"/>
      <c r="B39" s="27">
        <v>5649670.7999999998</v>
      </c>
      <c r="C39" s="28" t="s">
        <v>12</v>
      </c>
      <c r="D39" s="26"/>
      <c r="E39" s="29"/>
      <c r="F39" s="29"/>
    </row>
    <row r="40" spans="1:6" s="12" customFormat="1" ht="22.5" customHeight="1">
      <c r="A40" s="2"/>
      <c r="B40" s="27">
        <f>B38+B39+'таблица 3'!B31</f>
        <v>5769708.5</v>
      </c>
      <c r="C40" s="28" t="s">
        <v>19</v>
      </c>
      <c r="D40" s="30"/>
      <c r="E40" s="30"/>
      <c r="F40" s="30"/>
    </row>
    <row r="41" spans="1:6">
      <c r="B41" s="13"/>
    </row>
  </sheetData>
  <mergeCells count="6">
    <mergeCell ref="D1:F1"/>
    <mergeCell ref="A5:A6"/>
    <mergeCell ref="C5:C6"/>
    <mergeCell ref="D5:F5"/>
    <mergeCell ref="A3:F3"/>
    <mergeCell ref="B5:B6"/>
  </mergeCells>
  <pageMargins left="0.19685039370078741" right="0.19685039370078741" top="0.19685039370078741" bottom="0.19685039370078741" header="0.31496062992125984" footer="0.31496062992125984"/>
  <pageSetup paperSize="9" scale="65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tabSelected="1" workbookViewId="0">
      <selection activeCell="F14" sqref="F14"/>
    </sheetView>
  </sheetViews>
  <sheetFormatPr defaultRowHeight="15.75"/>
  <cols>
    <col min="1" max="1" width="9.5703125" style="10" customWidth="1"/>
    <col min="2" max="2" width="16.28515625" style="10" customWidth="1"/>
    <col min="3" max="3" width="80" style="10" customWidth="1"/>
    <col min="4" max="4" width="18.7109375" style="10" customWidth="1"/>
    <col min="5" max="5" width="20.5703125" style="11" customWidth="1"/>
    <col min="6" max="14" width="9.140625" style="11"/>
    <col min="15" max="15" width="9.5703125" style="11" customWidth="1"/>
    <col min="16" max="16384" width="9.140625" style="11"/>
  </cols>
  <sheetData>
    <row r="1" spans="1:4" s="1" customFormat="1">
      <c r="A1" s="3"/>
      <c r="B1" s="3"/>
      <c r="C1" s="3"/>
      <c r="D1" s="37" t="s">
        <v>71</v>
      </c>
    </row>
    <row r="2" spans="1:4" s="1" customFormat="1">
      <c r="A2" s="3"/>
      <c r="B2" s="3"/>
      <c r="C2" s="3"/>
      <c r="D2" s="34"/>
    </row>
    <row r="3" spans="1:4" s="6" customFormat="1" ht="45.75" customHeight="1">
      <c r="A3" s="67" t="s">
        <v>34</v>
      </c>
      <c r="B3" s="67"/>
      <c r="C3" s="67"/>
      <c r="D3" s="67"/>
    </row>
    <row r="4" spans="1:4" s="6" customFormat="1">
      <c r="A4" s="36"/>
      <c r="B4" s="36"/>
      <c r="C4" s="36"/>
      <c r="D4" s="36"/>
    </row>
    <row r="5" spans="1:4" s="1" customFormat="1">
      <c r="A5" s="3"/>
      <c r="B5" s="3"/>
      <c r="C5" s="3"/>
      <c r="D5" s="34" t="s">
        <v>14</v>
      </c>
    </row>
    <row r="6" spans="1:4" s="1" customFormat="1" ht="15">
      <c r="A6" s="65" t="s">
        <v>3</v>
      </c>
      <c r="B6" s="68" t="s">
        <v>33</v>
      </c>
      <c r="C6" s="66" t="s">
        <v>4</v>
      </c>
      <c r="D6" s="35" t="s">
        <v>5</v>
      </c>
    </row>
    <row r="7" spans="1:4" s="1" customFormat="1" ht="28.5">
      <c r="A7" s="65"/>
      <c r="B7" s="69"/>
      <c r="C7" s="66"/>
      <c r="D7" s="5" t="s">
        <v>6</v>
      </c>
    </row>
    <row r="8" spans="1:4" s="1" customFormat="1">
      <c r="A8" s="2">
        <v>1</v>
      </c>
      <c r="B8" s="2">
        <v>2</v>
      </c>
      <c r="C8" s="2">
        <v>3</v>
      </c>
      <c r="D8" s="2">
        <v>4</v>
      </c>
    </row>
    <row r="9" spans="1:4" s="1" customFormat="1">
      <c r="A9" s="7" t="s">
        <v>27</v>
      </c>
      <c r="B9" s="55">
        <f>SUM(B10:B12)</f>
        <v>24266.9</v>
      </c>
      <c r="C9" s="51" t="s">
        <v>46</v>
      </c>
      <c r="D9" s="33">
        <f>SUM(D10:D12)</f>
        <v>24266.9</v>
      </c>
    </row>
    <row r="10" spans="1:4" s="1" customFormat="1" ht="31.5">
      <c r="A10" s="2" t="s">
        <v>1</v>
      </c>
      <c r="B10" s="56">
        <f>29.5+265.4</f>
        <v>294.89999999999998</v>
      </c>
      <c r="C10" s="54" t="s">
        <v>47</v>
      </c>
      <c r="D10" s="4">
        <f>B10</f>
        <v>294.89999999999998</v>
      </c>
    </row>
    <row r="11" spans="1:4" s="1" customFormat="1" ht="31.5">
      <c r="A11" s="2" t="s">
        <v>29</v>
      </c>
      <c r="B11" s="56">
        <v>17009.400000000001</v>
      </c>
      <c r="C11" s="54" t="s">
        <v>49</v>
      </c>
      <c r="D11" s="4">
        <f t="shared" ref="D11:D30" si="0">B11</f>
        <v>17009.400000000001</v>
      </c>
    </row>
    <row r="12" spans="1:4" s="1" customFormat="1" ht="31.5">
      <c r="A12" s="2" t="s">
        <v>50</v>
      </c>
      <c r="B12" s="56">
        <f>7542.4-579.8</f>
        <v>6962.5999999999995</v>
      </c>
      <c r="C12" s="54" t="s">
        <v>48</v>
      </c>
      <c r="D12" s="4">
        <f t="shared" si="0"/>
        <v>6962.5999999999995</v>
      </c>
    </row>
    <row r="13" spans="1:4" s="1" customFormat="1">
      <c r="A13" s="7" t="s">
        <v>0</v>
      </c>
      <c r="B13" s="33">
        <f>SUM(B14)</f>
        <v>2490</v>
      </c>
      <c r="C13" s="57" t="s">
        <v>35</v>
      </c>
      <c r="D13" s="33">
        <f t="shared" si="0"/>
        <v>2490</v>
      </c>
    </row>
    <row r="14" spans="1:4" s="1" customFormat="1" ht="31.5">
      <c r="A14" s="2" t="s">
        <v>2</v>
      </c>
      <c r="B14" s="4">
        <v>2490</v>
      </c>
      <c r="C14" s="47" t="s">
        <v>36</v>
      </c>
      <c r="D14" s="4">
        <f t="shared" si="0"/>
        <v>2490</v>
      </c>
    </row>
    <row r="15" spans="1:4" s="15" customFormat="1" ht="31.5">
      <c r="A15" s="52" t="s">
        <v>22</v>
      </c>
      <c r="B15" s="48">
        <f>SUM(B16:B18)</f>
        <v>3013.6</v>
      </c>
      <c r="C15" s="58" t="s">
        <v>32</v>
      </c>
      <c r="D15" s="33">
        <f t="shared" si="0"/>
        <v>3013.6</v>
      </c>
    </row>
    <row r="16" spans="1:4" s="15" customFormat="1" ht="94.5">
      <c r="A16" s="44" t="s">
        <v>23</v>
      </c>
      <c r="B16" s="42">
        <v>2350.1999999999998</v>
      </c>
      <c r="C16" s="47" t="s">
        <v>51</v>
      </c>
      <c r="D16" s="4">
        <f t="shared" si="0"/>
        <v>2350.1999999999998</v>
      </c>
    </row>
    <row r="17" spans="1:4" ht="31.5">
      <c r="A17" s="14" t="s">
        <v>24</v>
      </c>
      <c r="B17" s="4">
        <v>663</v>
      </c>
      <c r="C17" s="47" t="s">
        <v>52</v>
      </c>
      <c r="D17" s="4">
        <f t="shared" si="0"/>
        <v>663</v>
      </c>
    </row>
    <row r="18" spans="1:4">
      <c r="A18" s="14" t="s">
        <v>25</v>
      </c>
      <c r="B18" s="4">
        <v>0.4</v>
      </c>
      <c r="C18" s="47" t="s">
        <v>53</v>
      </c>
      <c r="D18" s="4">
        <f t="shared" si="0"/>
        <v>0.4</v>
      </c>
    </row>
    <row r="19" spans="1:4" ht="31.5">
      <c r="A19" s="32" t="s">
        <v>54</v>
      </c>
      <c r="B19" s="33">
        <f>SUM(B20:B23)</f>
        <v>1357.4</v>
      </c>
      <c r="C19" s="51" t="s">
        <v>37</v>
      </c>
      <c r="D19" s="33">
        <f t="shared" si="0"/>
        <v>1357.4</v>
      </c>
    </row>
    <row r="20" spans="1:4" ht="31.5">
      <c r="A20" s="41" t="s">
        <v>55</v>
      </c>
      <c r="B20" s="4">
        <v>600</v>
      </c>
      <c r="C20" s="45" t="s">
        <v>58</v>
      </c>
      <c r="D20" s="4">
        <f t="shared" si="0"/>
        <v>600</v>
      </c>
    </row>
    <row r="21" spans="1:4" s="43" customFormat="1" ht="31.5">
      <c r="A21" s="44" t="s">
        <v>56</v>
      </c>
      <c r="B21" s="42">
        <v>600</v>
      </c>
      <c r="C21" s="45" t="s">
        <v>59</v>
      </c>
      <c r="D21" s="4">
        <f t="shared" si="0"/>
        <v>600</v>
      </c>
    </row>
    <row r="22" spans="1:4" s="15" customFormat="1" ht="31.5">
      <c r="A22" s="44" t="s">
        <v>57</v>
      </c>
      <c r="B22" s="42">
        <v>130</v>
      </c>
      <c r="C22" s="45" t="s">
        <v>38</v>
      </c>
      <c r="D22" s="4">
        <f t="shared" si="0"/>
        <v>130</v>
      </c>
    </row>
    <row r="23" spans="1:4" s="15" customFormat="1" ht="47.25">
      <c r="A23" s="44" t="s">
        <v>61</v>
      </c>
      <c r="B23" s="42">
        <v>27.4</v>
      </c>
      <c r="C23" s="54" t="s">
        <v>60</v>
      </c>
      <c r="D23" s="4">
        <f t="shared" si="0"/>
        <v>27.4</v>
      </c>
    </row>
    <row r="24" spans="1:4" s="15" customFormat="1" ht="31.5">
      <c r="A24" s="52" t="s">
        <v>62</v>
      </c>
      <c r="B24" s="48">
        <f>SUM(B25:B26)</f>
        <v>13490.4</v>
      </c>
      <c r="C24" s="51" t="s">
        <v>39</v>
      </c>
      <c r="D24" s="33">
        <f t="shared" si="0"/>
        <v>13490.4</v>
      </c>
    </row>
    <row r="25" spans="1:4" s="43" customFormat="1">
      <c r="A25" s="44" t="s">
        <v>63</v>
      </c>
      <c r="B25" s="42">
        <v>311.8</v>
      </c>
      <c r="C25" s="45" t="s">
        <v>40</v>
      </c>
      <c r="D25" s="4">
        <f t="shared" si="0"/>
        <v>311.8</v>
      </c>
    </row>
    <row r="26" spans="1:4" s="15" customFormat="1" ht="47.25">
      <c r="A26" s="44" t="s">
        <v>64</v>
      </c>
      <c r="B26" s="42">
        <v>13178.6</v>
      </c>
      <c r="C26" s="45" t="s">
        <v>41</v>
      </c>
      <c r="D26" s="4">
        <f t="shared" si="0"/>
        <v>13178.6</v>
      </c>
    </row>
    <row r="27" spans="1:4" s="43" customFormat="1" ht="31.5">
      <c r="A27" s="52" t="s">
        <v>65</v>
      </c>
      <c r="B27" s="48">
        <f>SUM(B28:B30)</f>
        <v>137.6</v>
      </c>
      <c r="C27" s="58" t="s">
        <v>42</v>
      </c>
      <c r="D27" s="33">
        <f t="shared" si="0"/>
        <v>137.6</v>
      </c>
    </row>
    <row r="28" spans="1:4" s="1" customFormat="1">
      <c r="A28" s="2" t="s">
        <v>66</v>
      </c>
      <c r="B28" s="4">
        <v>119.6</v>
      </c>
      <c r="C28" s="47" t="s">
        <v>43</v>
      </c>
      <c r="D28" s="4">
        <f t="shared" si="0"/>
        <v>119.6</v>
      </c>
    </row>
    <row r="29" spans="1:4" s="1" customFormat="1">
      <c r="A29" s="2" t="s">
        <v>67</v>
      </c>
      <c r="B29" s="4">
        <v>8.3000000000000007</v>
      </c>
      <c r="C29" s="47" t="s">
        <v>44</v>
      </c>
      <c r="D29" s="4">
        <f t="shared" si="0"/>
        <v>8.3000000000000007</v>
      </c>
    </row>
    <row r="30" spans="1:4" s="1" customFormat="1">
      <c r="A30" s="2" t="s">
        <v>68</v>
      </c>
      <c r="B30" s="4">
        <v>9.6999999999999993</v>
      </c>
      <c r="C30" s="47" t="s">
        <v>45</v>
      </c>
      <c r="D30" s="4">
        <f t="shared" si="0"/>
        <v>9.6999999999999993</v>
      </c>
    </row>
    <row r="31" spans="1:4" s="12" customFormat="1">
      <c r="A31" s="7"/>
      <c r="B31" s="26">
        <f>B9+B13+B15+B19+B24+B27</f>
        <v>44755.9</v>
      </c>
      <c r="C31" s="23" t="s">
        <v>7</v>
      </c>
      <c r="D31" s="26">
        <f>D9+D13+D15+D19+D24+D27</f>
        <v>44755.9</v>
      </c>
    </row>
    <row r="32" spans="1:4">
      <c r="B32" s="13"/>
    </row>
  </sheetData>
  <mergeCells count="4">
    <mergeCell ref="A3:D3"/>
    <mergeCell ref="A6:A7"/>
    <mergeCell ref="B6:B7"/>
    <mergeCell ref="C6:C7"/>
  </mergeCells>
  <pageMargins left="0.39370078740157483" right="0.39370078740157483" top="0.39370078740157483" bottom="0.3937007874015748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таблица 2</vt:lpstr>
      <vt:lpstr>таблица 3</vt:lpstr>
      <vt:lpstr>'таблица 2'!Заголовки_для_печати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ZorinaLV</cp:lastModifiedBy>
  <cp:lastPrinted>2026-02-20T09:00:01Z</cp:lastPrinted>
  <dcterms:created xsi:type="dcterms:W3CDTF">1996-10-08T23:32:33Z</dcterms:created>
  <dcterms:modified xsi:type="dcterms:W3CDTF">2026-02-20T09:03:59Z</dcterms:modified>
</cp:coreProperties>
</file>