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360" windowWidth="9720" windowHeight="7080"/>
  </bookViews>
  <sheets>
    <sheet name="таблица 2" sheetId="51" r:id="rId1"/>
  </sheets>
  <definedNames>
    <definedName name="_xlnm.Print_Titles" localSheetId="0">'таблица 2'!$4:$7</definedName>
  </definedNames>
  <calcPr calcId="125725"/>
</workbook>
</file>

<file path=xl/calcChain.xml><?xml version="1.0" encoding="utf-8"?>
<calcChain xmlns="http://schemas.openxmlformats.org/spreadsheetml/2006/main">
  <c r="B35" i="51"/>
  <c r="B12"/>
  <c r="G57"/>
  <c r="B57" s="1"/>
  <c r="F123" l="1"/>
  <c r="B124"/>
  <c r="H124"/>
  <c r="H120" s="1"/>
  <c r="E99"/>
  <c r="E92"/>
  <c r="E82"/>
  <c r="E87"/>
  <c r="E89"/>
  <c r="F91"/>
  <c r="G91"/>
  <c r="H91"/>
  <c r="D91"/>
  <c r="B98"/>
  <c r="E119"/>
  <c r="G120"/>
  <c r="D120"/>
  <c r="B121"/>
  <c r="B27" l="1"/>
  <c r="B25"/>
  <c r="G26"/>
  <c r="B26" s="1"/>
  <c r="E95"/>
  <c r="F85"/>
  <c r="G85"/>
  <c r="H85"/>
  <c r="D85"/>
  <c r="B86"/>
  <c r="E85"/>
  <c r="E63"/>
  <c r="B63" s="1"/>
  <c r="B119"/>
  <c r="B92"/>
  <c r="B91" s="1"/>
  <c r="B82"/>
  <c r="E81"/>
  <c r="B81" s="1"/>
  <c r="B99"/>
  <c r="F83"/>
  <c r="G83"/>
  <c r="H83"/>
  <c r="D83"/>
  <c r="E84"/>
  <c r="E83" s="1"/>
  <c r="B52"/>
  <c r="F113"/>
  <c r="G113"/>
  <c r="H113"/>
  <c r="D113"/>
  <c r="F105"/>
  <c r="G105"/>
  <c r="H105"/>
  <c r="D105"/>
  <c r="F94"/>
  <c r="G94"/>
  <c r="H94"/>
  <c r="D94"/>
  <c r="F88"/>
  <c r="G88"/>
  <c r="H88"/>
  <c r="D88"/>
  <c r="F71"/>
  <c r="G71"/>
  <c r="H71"/>
  <c r="D71"/>
  <c r="B71"/>
  <c r="F78"/>
  <c r="G78"/>
  <c r="H78"/>
  <c r="D78"/>
  <c r="F64"/>
  <c r="G64"/>
  <c r="H64"/>
  <c r="D64"/>
  <c r="F50"/>
  <c r="H50"/>
  <c r="D50"/>
  <c r="B51"/>
  <c r="E69"/>
  <c r="F69"/>
  <c r="G69"/>
  <c r="H69"/>
  <c r="D69"/>
  <c r="B70"/>
  <c r="B69" s="1"/>
  <c r="B89"/>
  <c r="B88" s="1"/>
  <c r="B65"/>
  <c r="B96"/>
  <c r="B95"/>
  <c r="B114"/>
  <c r="E102"/>
  <c r="F102"/>
  <c r="G102"/>
  <c r="H102"/>
  <c r="D102"/>
  <c r="B104"/>
  <c r="B103"/>
  <c r="B108"/>
  <c r="E111"/>
  <c r="B111" s="1"/>
  <c r="B107"/>
  <c r="E109"/>
  <c r="B109" s="1"/>
  <c r="B87" l="1"/>
  <c r="B85" s="1"/>
  <c r="B84"/>
  <c r="B83" s="1"/>
  <c r="B105"/>
  <c r="B113"/>
  <c r="B94"/>
  <c r="B102"/>
  <c r="B56" l="1"/>
  <c r="F40"/>
  <c r="G40"/>
  <c r="H40"/>
  <c r="D40"/>
  <c r="B40"/>
  <c r="E42"/>
  <c r="E33"/>
  <c r="F33"/>
  <c r="H33"/>
  <c r="D33"/>
  <c r="B33"/>
  <c r="G36"/>
  <c r="D43"/>
  <c r="F43"/>
  <c r="G43"/>
  <c r="H43"/>
  <c r="B43"/>
  <c r="E45"/>
  <c r="E24"/>
  <c r="F24"/>
  <c r="H24"/>
  <c r="D24"/>
  <c r="F28"/>
  <c r="G28"/>
  <c r="H28"/>
  <c r="D28"/>
  <c r="B28"/>
  <c r="F30"/>
  <c r="G30"/>
  <c r="H30"/>
  <c r="D30"/>
  <c r="B30"/>
  <c r="E31"/>
  <c r="E30" s="1"/>
  <c r="E29"/>
  <c r="E28" s="1"/>
  <c r="D18"/>
  <c r="F18"/>
  <c r="G18"/>
  <c r="H18"/>
  <c r="B18"/>
  <c r="E19"/>
  <c r="E18" s="1"/>
  <c r="F20"/>
  <c r="G20"/>
  <c r="H20"/>
  <c r="D20"/>
  <c r="E22"/>
  <c r="E10"/>
  <c r="F10"/>
  <c r="H10"/>
  <c r="D10"/>
  <c r="B11"/>
  <c r="B10" s="1"/>
  <c r="E80"/>
  <c r="B78"/>
  <c r="F13"/>
  <c r="G13"/>
  <c r="H13"/>
  <c r="D13"/>
  <c r="B21"/>
  <c r="E21" s="1"/>
  <c r="E72"/>
  <c r="E20" l="1"/>
  <c r="H9"/>
  <c r="H23"/>
  <c r="D9"/>
  <c r="F9"/>
  <c r="D23"/>
  <c r="F23"/>
  <c r="E23"/>
  <c r="G11"/>
  <c r="G10" s="1"/>
  <c r="G9" s="1"/>
  <c r="B20"/>
  <c r="E38"/>
  <c r="B66" l="1"/>
  <c r="E59"/>
  <c r="B59" s="1"/>
  <c r="E73"/>
  <c r="E93"/>
  <c r="E91" s="1"/>
  <c r="E106"/>
  <c r="E110"/>
  <c r="E116"/>
  <c r="E117"/>
  <c r="B60" l="1"/>
  <c r="E126"/>
  <c r="G58"/>
  <c r="B50" l="1"/>
  <c r="G60"/>
  <c r="G61"/>
  <c r="G62"/>
  <c r="H37"/>
  <c r="G37"/>
  <c r="F37"/>
  <c r="D37"/>
  <c r="B37"/>
  <c r="E118"/>
  <c r="G50" l="1"/>
  <c r="E101"/>
  <c r="E90"/>
  <c r="E88" s="1"/>
  <c r="E74"/>
  <c r="E17"/>
  <c r="B67"/>
  <c r="E54"/>
  <c r="E50" s="1"/>
  <c r="E67" l="1"/>
  <c r="B64"/>
  <c r="B125"/>
  <c r="E112"/>
  <c r="E105" s="1"/>
  <c r="E44" l="1"/>
  <c r="E43" s="1"/>
  <c r="G34"/>
  <c r="G33" s="1"/>
  <c r="E16" l="1"/>
  <c r="F120" l="1"/>
  <c r="E123" l="1"/>
  <c r="E68" l="1"/>
  <c r="E66"/>
  <c r="E41"/>
  <c r="E40" s="1"/>
  <c r="E64" l="1"/>
  <c r="E79"/>
  <c r="E78" s="1"/>
  <c r="E97"/>
  <c r="E115"/>
  <c r="E113" s="1"/>
  <c r="E77"/>
  <c r="E76" s="1"/>
  <c r="H76"/>
  <c r="H49" s="1"/>
  <c r="G76"/>
  <c r="G49" s="1"/>
  <c r="F76"/>
  <c r="F49" s="1"/>
  <c r="D76"/>
  <c r="D49" s="1"/>
  <c r="B76"/>
  <c r="E75"/>
  <c r="E71" s="1"/>
  <c r="E100"/>
  <c r="B122"/>
  <c r="E94" l="1"/>
  <c r="E122"/>
  <c r="E120" s="1"/>
  <c r="B48"/>
  <c r="E47"/>
  <c r="E46" s="1"/>
  <c r="E39"/>
  <c r="E37" s="1"/>
  <c r="E14"/>
  <c r="G46"/>
  <c r="G32" s="1"/>
  <c r="F46"/>
  <c r="F32" s="1"/>
  <c r="E49" l="1"/>
  <c r="E32"/>
  <c r="F8"/>
  <c r="G8"/>
  <c r="B15" l="1"/>
  <c r="B13" s="1"/>
  <c r="B9" l="1"/>
  <c r="E15"/>
  <c r="E13" s="1"/>
  <c r="E9" s="1"/>
  <c r="B123"/>
  <c r="B120" l="1"/>
  <c r="B49" s="1"/>
  <c r="E8"/>
  <c r="D46"/>
  <c r="D32" s="1"/>
  <c r="D8" l="1"/>
  <c r="D127" l="1"/>
  <c r="H46" l="1"/>
  <c r="H32" s="1"/>
  <c r="H8" l="1"/>
  <c r="B46"/>
  <c r="B32" l="1"/>
  <c r="B8"/>
  <c r="F127" l="1"/>
  <c r="E127"/>
  <c r="H127"/>
  <c r="G24" l="1"/>
  <c r="G23" s="1"/>
  <c r="G127" s="1"/>
  <c r="B24"/>
  <c r="B23" l="1"/>
  <c r="B127" s="1"/>
  <c r="B129" s="1"/>
</calcChain>
</file>

<file path=xl/sharedStrings.xml><?xml version="1.0" encoding="utf-8"?>
<sst xmlns="http://schemas.openxmlformats.org/spreadsheetml/2006/main" count="167" uniqueCount="157">
  <si>
    <t>1.</t>
  </si>
  <si>
    <t>2.</t>
  </si>
  <si>
    <t>1.1.</t>
  </si>
  <si>
    <t>2.1.</t>
  </si>
  <si>
    <t>№ п/п</t>
  </si>
  <si>
    <t>На какие цели</t>
  </si>
  <si>
    <t>ГРБС</t>
  </si>
  <si>
    <t>Администрация города Урай</t>
  </si>
  <si>
    <t>Местный бюджет</t>
  </si>
  <si>
    <t>Таблица 2 к пояснительной записке</t>
  </si>
  <si>
    <t>Управление образования администрации города Урай</t>
  </si>
  <si>
    <t>Комитет по финансам администрации города Урай</t>
  </si>
  <si>
    <t xml:space="preserve">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2025 год и на плановый период 2026 и 2027 годов"                                                     </t>
  </si>
  <si>
    <t>(тыс.рублей)</t>
  </si>
  <si>
    <t>Всего расходов</t>
  </si>
  <si>
    <t>3.</t>
  </si>
  <si>
    <t xml:space="preserve">Непрограммные направления деятельности </t>
  </si>
  <si>
    <t>Поощрение мобилизационных групп городского округа Урай</t>
  </si>
  <si>
    <t>4.</t>
  </si>
  <si>
    <t>Иные межбюджетные трансферты</t>
  </si>
  <si>
    <t>Непрограммные направления деятельности</t>
  </si>
  <si>
    <t xml:space="preserve">Сумма корректировки </t>
  </si>
  <si>
    <t>2025 год</t>
  </si>
  <si>
    <t>2.2.</t>
  </si>
  <si>
    <t xml:space="preserve">Муниципальная программа «Культура города Урай» </t>
  </si>
  <si>
    <t>Дотации для финансового обеспечения расходных обязательств по решению вопросов местного значения (поощрение муниципальных управленческих команд)</t>
  </si>
  <si>
    <t>Дума города Урай</t>
  </si>
  <si>
    <t>Контрольно-счетная палата города Урай</t>
  </si>
  <si>
    <t>Решение Думы от 29.11.2024 №81 (в ред.решения Думы от 06.10.2025 №71)</t>
  </si>
  <si>
    <t>Уменьшение ассигнований на обеспечение жильем граждан из числа коренных малочисленных народов ХМАО-Югры (реализация программы начнется с 2026 года)</t>
  </si>
  <si>
    <t>2.3.</t>
  </si>
  <si>
    <t>Уменьшение ассигнований (ОБ, ФБ) на реализацию мероприятий по обеспечению жильем молодых семей (согласно фактической потребности)</t>
  </si>
  <si>
    <t>МБТ</t>
  </si>
  <si>
    <t>Для заключения МК на выполнение исполнительной съемки по определению местоположения минерализованных полос (противопожарных разрывов) на территории городских лесов города Урай (перераспределены с МП «Обеспечение градостроительной деятельности на территории города Урай»)</t>
  </si>
  <si>
    <t>Экономия средств, предусмотренных на выполнение кадастровых работ (осуществляются по заявлениям граждан)</t>
  </si>
  <si>
    <t>Экономия средств: "-" 598,2 т.р. в связи с оказанием услуг по предоставлению койко-мест в общежитии жителям МКД на период ремонта крыши МКД (мкр.Западный-19) с учетом фактической потребности; "-" 150,7 тыс. руб. на финансовое обеспечение затрат Югорскому фонду кап.ремонта МКД (мкр.Западный-19) в соответствии с Соглашением и фактом выполненных работ</t>
  </si>
  <si>
    <t>Экономия средств по результатам проведения конкурса "Цветовая палитра"</t>
  </si>
  <si>
    <t>Экономия средств по факту выполненных работ по объекту «Инженерные сети и проезды микрорайона Солнечный»</t>
  </si>
  <si>
    <t>Итого расходы бюджета города с учетом корректировки на декабрь 2025 года</t>
  </si>
  <si>
    <t>Экономия средств по организации питания 5-11 классы (карантинные мероприятия, уменьшение кол-ва детодней питания)</t>
  </si>
  <si>
    <t xml:space="preserve">Экономия средств согласно фактическим затратам на организацию работы лагеря с дневным пребыванием детей (экономия по прохождению м/осмотров, уменьшение суммы страхования детей, выплата з/платы сотрудников лагерей согласно квалификации) </t>
  </si>
  <si>
    <t>Субсидии ФБ,ОБ</t>
  </si>
  <si>
    <t>Уточнение исполнителя мероприятия и МП по содействию трудоустройству граждан в связи с заключением договоров с КУ "Центр занятости населения" (перераспределение с МКУ "УМТО" для оснащения рабочего места инвалида в д/с №21 и рабочего места многодетного родителя в МАУ ДО "СШ "Старт")</t>
  </si>
  <si>
    <t>Реализация наказов избирателей депутатам Думы ХМАО - Югры  - 4 квартал 2025 года (оказание финансовой помощи МАУ ДО "СШ "Старт" на приобретение спортивных матов, беговой дорожки)</t>
  </si>
  <si>
    <t>Реализация наказов избирателей депутатам Думы ХМАО - Югры - 4 квартал 2025 года (оказание финансовой помощи МАУ "Культура" на приобретение сплит-системы, оргтехники)</t>
  </si>
  <si>
    <t>Уменьшение бюджетных ассигнований в рамках выполнения МЗ МБОУ ДОД "ЦМДО" (уменьшение среднесписочной численности с 15 до 13,1 ед.)</t>
  </si>
  <si>
    <t>Экономия средств на проведение городских мероприятий (согласно фактических выставленных счетов на оплату по приобретению парадной кадетской формы)</t>
  </si>
  <si>
    <t>Уменьшение бюджетных ассигнований на выполнение МЗ МБОУ ДОД "ДШИ" (уменьшение среднесписочной численности, план 45 ед. факт 35,6 ед., экономия по коммунальным услугам)</t>
  </si>
  <si>
    <t>Экономия средств по результатам проведения конкурсных процедур на выполнение работ по внесению изменений в проект планировки территории в районе КОС (перераспределены на МП "Защита населения и территории от чрезвычайных ситуаций, совершенствование гражданской обороны и обеспечение первичных мер пожарной безопасности")</t>
  </si>
  <si>
    <t xml:space="preserve">Муниципальная программа "Развитие образования и молодежной политики в городе Урай" </t>
  </si>
  <si>
    <t xml:space="preserve">Оказание услуг по разработке паспорта обеспечения транспортной безопасности (перераспределены с МП "Защита населения и территории от чрезвычайных ситуаций, совершенствование гражданской обороны и обеспечение первичных мер пожарной безопасности") </t>
  </si>
  <si>
    <t>Выполнение работ по установке беседки в районе ж/д №96 по ул.Ленина (перераспределены с МП "Развитие жилищно-коммунального комплекса и повышение энергетической эффективности в городе Урай")</t>
  </si>
  <si>
    <t xml:space="preserve">Экономия средств по содержанию ПКЗ (перераспределены на МП  "Обеспечение градостроительной деятельности на территории города Урай") </t>
  </si>
  <si>
    <t>Увеличение ассигнований (доля софинансирования МБ) на приобретение квартир в муниципальную собственность, выплаты выкупной стоимости за изымаемые помещения (перераспределены с МП "Развитие жилищно-коммунального комплекса и повышение энергетической эффективности в городе Урай")</t>
  </si>
  <si>
    <t>1.2.</t>
  </si>
  <si>
    <t>Муниципальная программа "Улучшение жилищных условий жителей, проживающих на территории города Урай"</t>
  </si>
  <si>
    <t>Уменьшение ассигнований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(уменьшение кол-ва дней питания)</t>
  </si>
  <si>
    <t>1.3.</t>
  </si>
  <si>
    <t>Уменьшение ассигнований на реализацию полномочий в сфере жилищно-коммунальной инфраструктуры ХМАО-Югры (экономия средств по результатам проведения конкурсных процедур на подготовку сетей к ОЗП)</t>
  </si>
  <si>
    <t>1.4.</t>
  </si>
  <si>
    <t>Муниципальная программа "Развитие транспортной системы города Урай"</t>
  </si>
  <si>
    <t>Увеличение ассигнований на реализацию полномочий в области строительства и жилищных отношений (единая субсидия, согласно фактической потребности предоставление субсидии участникам СВО, членам их семей, состоящих на учете в качестве нуждающихся в жилых помещениях)</t>
  </si>
  <si>
    <t xml:space="preserve">Муниципальная программа "Развитие жилищно-коммунального комплекса и повышение энергетической эффективности в городе Урай" </t>
  </si>
  <si>
    <t xml:space="preserve">Субвенции </t>
  </si>
  <si>
    <t>Увеличение ассигнований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– Югры отдельных государственных полномочий в области образования (увеличение норматива на содержание ребенка в образовательных организациях)</t>
  </si>
  <si>
    <t>Уменьшение ассигнований на социальную поддержку отдельных категорий обучающихся (предоставление обучающимся социальной поддержки в виде предоставления завтраков и обедов) в связи с карантинными мероприятиями и заболеваемостью детей (уменьшалось кол-во детодней питания)</t>
  </si>
  <si>
    <t>Увеличение ассигнований  на реализацию гос.полномочия на поддержку сельскохозяйственного производства и деятельности по заготовке и переработке дикоросов (согласно ожидаемых показателей производства молока)</t>
  </si>
  <si>
    <t>Уменьшение ассигнований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(согласно ожидаемого фактического потребления газа населением)</t>
  </si>
  <si>
    <t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</t>
  </si>
  <si>
    <t xml:space="preserve">Муниципальная программа "Совершенствование и развитие муниципального управления в городе Урай" </t>
  </si>
  <si>
    <t>Уменьшение ассигнований на реализацию мероприятий по содействию трудоустройству граждан (ввиду отсутствия потребности в обеспечении рабочего места и трудоустройства, выплатой заработной платы за фактически отработанное время (больничные листы))</t>
  </si>
  <si>
    <t>3.1.</t>
  </si>
  <si>
    <t>3.2.</t>
  </si>
  <si>
    <t xml:space="preserve">Муниципальная программа "Развитие физической культуры, спорта и туризма в городе Урай и укрепление здоровья граждан города Урай" </t>
  </si>
  <si>
    <t>3.4.</t>
  </si>
  <si>
    <t>3.3.</t>
  </si>
  <si>
    <t>3.5.</t>
  </si>
  <si>
    <t>5.</t>
  </si>
  <si>
    <t>5.1.</t>
  </si>
  <si>
    <t xml:space="preserve">Муниципальная программа "Управление муниципальными финансами в городе Урай" </t>
  </si>
  <si>
    <t xml:space="preserve">Экономия средств по текущему содержанию </t>
  </si>
  <si>
    <t>5.2.</t>
  </si>
  <si>
    <t xml:space="preserve">Муниципальная программа "Культура города Урай" </t>
  </si>
  <si>
    <t>5.3.</t>
  </si>
  <si>
    <t>5.4.</t>
  </si>
  <si>
    <t>5.5.</t>
  </si>
  <si>
    <t xml:space="preserve">Муниципальная программа "Развитие гражданского общества на территории города Урай" </t>
  </si>
  <si>
    <t xml:space="preserve"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</t>
  </si>
  <si>
    <t>5.6.</t>
  </si>
  <si>
    <t>5.7.</t>
  </si>
  <si>
    <t>Предоставление дополнительной меры соц.поддержки гражданам,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областей, и гражданам, оказавшим содействие в привлечении граждан к заключению контракта с Министерством обороны от военного комиссариата города Урай</t>
  </si>
  <si>
    <t>5.8.</t>
  </si>
  <si>
    <t>5.9.</t>
  </si>
  <si>
    <t>5.10.</t>
  </si>
  <si>
    <t xml:space="preserve">Экономия средств по результатам проведения конкурсных процедур на выполнение работ: "-" 814,5 т.р. объект «Благоустройство зоны захоронения с установкой мемориала памяти на кладбище № 4»; "-" 805,8 т.р. объект «Пешеходная зона по ул. Ленина, ограниченная ул. Яковлева и территорией жилого дома №46 мкр.2» </t>
  </si>
  <si>
    <t>5.11.</t>
  </si>
  <si>
    <t xml:space="preserve">Муниципальная программа "Развитие транспортной системы города Урай" </t>
  </si>
  <si>
    <t xml:space="preserve">Муниципальная программа "Охрана окружающей среды в границах города Урай" </t>
  </si>
  <si>
    <t xml:space="preserve">Муниципальная программа "Информационное общество – Урай" </t>
  </si>
  <si>
    <t>Муниципальная программа "Формирование комфортной  городской среды города Урай"</t>
  </si>
  <si>
    <t>Муниципальная программа "Обеспечение градостроительной деятельности на территории города Урай"</t>
  </si>
  <si>
    <t>5.12.</t>
  </si>
  <si>
    <t>5.13.</t>
  </si>
  <si>
    <t>5.14.</t>
  </si>
  <si>
    <t>5.15.</t>
  </si>
  <si>
    <t>Экономия средств по факту оказанных услуг по вывозу ТКО и ликвидации МНРО</t>
  </si>
  <si>
    <t>Изготовление информационных аншлагов в кол-ве 25 шт. (предписание прокуратуры)</t>
  </si>
  <si>
    <t>Экономия средств по текущему содержанию Контрольно-счетной палаты города Урай (согласно ожидаемых фактических расходов)</t>
  </si>
  <si>
    <t>Использование (перераспределение) средств резервного фонда администрации города Урай (закупка услуг по тех.сопровождению, обновлению, продвижению сайта "хмао-контракт.рф "+" 600,0 т.р., приобретение материальных ценностей, необходимых для обеспечения мероприятий по увековечению памяти погибших защитников Отечества "+" 96,6 т.р. по заявке Военного комиссариата города Урай, закупка на оказание услуг по вскрытию, дезинфекции и утилизации цинковых гробов "+" 375,0 т.р., судебные расходы "+" 260,5 т.р., уплата адм.штрафов  "+" 125,0 т.р.)</t>
  </si>
  <si>
    <t>Возврат неиспользованных средств, выделенных из резервного фонда администрации города Урай (ремонт кабинетов в здании администрации города Урай)</t>
  </si>
  <si>
    <t xml:space="preserve">Уменьшение бюджетных ассигнований в связи с расторжением МК на ремонт кровли по решению суда: мкр.1, дом 5. </t>
  </si>
  <si>
    <t>Уменьшение ассигнований (ОБ, ФБ) на организацию бесплатного горячего питания обучающихся (в связи с уменьшением среднегодового контингента, количества детодней питания на 2025 год - карантинные мероприятия и заболеваемость детей)</t>
  </si>
  <si>
    <t>Уменьшение ассигнований в части приведения автомобильных дорог местного значения в нормативное состояние (экономия средств согласно фактически выполненных работ по ремонту городских дорог)</t>
  </si>
  <si>
    <t>Перераспределение средств в рамках единой субсидии (мероприятие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строительства) на МП "Улучшение жилищных условий жителей, проживающих на территории города Урай»</t>
  </si>
  <si>
    <t>Перераспределение средств в рамках единой субсидии на приобретение квартир в муниципальную собственность, выплаты выкупной стоимости за изымаемые помещения (с МП "Развитие жилищно-коммунального комплекса и повышение энергетической эффективности в городе Урай")</t>
  </si>
  <si>
    <t>Уменьшение ассигнований на организацию и обеспечение отдыха и оздоровления детей, в том числе в этнической среде (согласно фактически оказанным услугам)</t>
  </si>
  <si>
    <t xml:space="preserve">Увеличение ассигнований на реализацию мероприятий по содействию трудоустройству граждан в связи с заключением договора с КУ "Центр занятости населения" для оснащения рабочего места инвалида в д/с №21 (перераспределение средств с МП "Совершенствование и развитие муниципального управления в городе Урай", смена исполнителя мероприятия) </t>
  </si>
  <si>
    <t>Уменьшение ассигнований (ФБ)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(уменьшение среднегодового количества классов-комплектов)</t>
  </si>
  <si>
    <t xml:space="preserve">Увеличение ассигнований на реализацию мероприятий по содействию трудоустройству граждан в связи с заключением договора с КУ "Центр занятости населения" для оснащения рабочего места многодетного родителя в МАУ ДО "СШ "Старт"(перераспределение средств с МП "Совершенствование и развитие муниципального управления в городе Урай", смена исполнителя мероприятий) </t>
  </si>
  <si>
    <t xml:space="preserve">Перераспределение бюджетных ассигнований между ГРБС в части реализации социального сертификата по фактически заключенным Соглашениям (с МБУ ДО "ЦДО" на МАУ ДО СШ "Старт") </t>
  </si>
  <si>
    <t>Экономия средств на реализацию мероприятия по содействию трудоустройству граждан (выплата заработной платы произведена за фактически отработанное время МАУ "ЦМИГИ")</t>
  </si>
  <si>
    <t>Экономия средств (доля софинансирования МБ)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(уменьшение среднегодового контингента, количества детодней питания на 2025 год - карантинные мероприятия и заболеваемость детей)</t>
  </si>
  <si>
    <t>Экономия средств (доля софинансирования МБ)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(уменьшение кол-ва дней питания)</t>
  </si>
  <si>
    <t>Экономия средств в рамках выполнения МЗ школами города (кроме, того содержание новой школы в связи с изменением срока ввода здания в эксплуатацию, сокращение ставок МОП )</t>
  </si>
  <si>
    <t>Экономия средств по результатам проведения конкурсных процедур (выполнение работ по кап.ремонту ОПС МБОУ "Гимназия им. А.И. Яковлева" "-" 12 023,8 т.р.; разработка ПСД на кап.ремонт ОПС д/с №10 "-" 558,6 т.р.), кроме того в связи с расторжением МК на разработку ПСД на кап.ремонт ОПС д/с №19 в одностороннем порядке (работы не выполнены) "-" 1 149,9 т.р.</t>
  </si>
  <si>
    <t xml:space="preserve">Экономия по факту выставленных счетов на оплату услуг на проведение городских мероприятий к празднованию Юбилея города и Дня Победы "-" 7 476,1 т.р. Уменьшение бюджетных ассигнований на выполнение МЗ МАУ "Культура" (уменьшение среднесписочной численности план 123,5 ед. факт 119,0 ед. "-" 6 549,2 т.р.; </t>
  </si>
  <si>
    <t>Уменьшение ассигнований в связи с отсутствие потребности в средствах на разработку ПСД по объекту "Культурно-образовательный комплекс" (Дворец искусств на 500 мест, Детская школа искусств на 900 мест), работы будет выполнять ПАО ЛУКОЙЛ. Расторжение договоров на выполнение проектных работ по кап.ремонту кровли и фасада зданий МБОУ ДШИ</t>
  </si>
  <si>
    <t>Уменьшение ассигнований, предусмотренных для обеспечения доли софинансирования МБ к доп.средствам на приобретение жилья</t>
  </si>
  <si>
    <t>Уменьшение ассигнований (доля софинансирования МБ) на реализацию мероприятий по обеспечению жильем молодых семей (согласно фактической потребности)</t>
  </si>
  <si>
    <t>Уменьшение ассигнований (доля софинансирования МБ) на обеспечение жильем граждан из числа коренных малочисленных народов ХМАО-Югры  (реализация программы начнется с 2026 года)</t>
  </si>
  <si>
    <t xml:space="preserve">Уменьшение ассигнований в связи с отсутствием заявок по итогам проводимых отборов на предоставление грантов СОНКО, на организацию благоустройства в границах территории ТОС </t>
  </si>
  <si>
    <t>Экономия средств (доля софинансирования МБ) на приведение автомобильных дорог местного значения в нормативное состояние  (согласно фактически выполненных работ по ремонту городских дорог)</t>
  </si>
  <si>
    <t>Экономия средств по текущему содержанию МКУ "УГЗиП" (компенсация проезда к месту отдыха и обратно, оплата санаторно-курортного лечения и проезда к месту санаторно-курортного лечения сотрудников и членов семей в меньшем объеме)</t>
  </si>
  <si>
    <t xml:space="preserve">Обновление медиа-оборудования (перераспределены с МП "Информационное общество – Урай") </t>
  </si>
  <si>
    <t>Экономия средств в результате проведения конкурсных процедур по оказанию услуг по оценке объектов оценки,  по поставке МФУ, по итогам проведения конкурса по охране труда; невыполнение подрядчиком условий заключенного договора на выполнение кадастровых работ (договор расторгнут)</t>
  </si>
  <si>
    <t>Уменьшение ассигнований (доля софинансирования МБ) на реализацию мероприятий по содействию трудоустройству граждан</t>
  </si>
  <si>
    <t xml:space="preserve">Перераспределение средств (доли софинансирования МБ) в рамках единой субсидии (мероприятие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строительства)на МП «Улучшение жилищных условий жителей, проживающих на территории города Урай» </t>
  </si>
  <si>
    <t>Уменьшение ассигнований в связи с отсутствием потребности на разработку ПСД по МАК с наружными инженерными сетями в мкр.Шаимский; оплатой по факту выполненных работ по ремонту тротуаров в районе МБДОУ №8, мкр3 район КНС,  оплата по факту выполнения работ по капитальному ремонту сетей водоснабжения, водоотведения</t>
  </si>
  <si>
    <t>Увеличение ассигнований на МЗ МАУ МП г.Урая "Центр молодежных и гражданских инициатив"(премирование сотрудников к праздничной дате - ко Дню образования ХМАО-Югры)</t>
  </si>
  <si>
    <t>Увеличение ассигнований на текущее содержание аппарат Управление образования (премирование сотрудников к праздничной дате - ко Дню образования ХМАО-Югры)</t>
  </si>
  <si>
    <t>Экономия средств по предоставлению доп.меры социальной поддержки обучающимся, относящимся к категории членов семей участников СВО (ежемесячная денежная выплата на проезд, согласно фактической потребности, носит заявительный характер)</t>
  </si>
  <si>
    <t>Увеличение ассигнований на МЗ МБУ ДО "Детская школа искусств" (премирование сотрудников к праздничной дате - ко Дню образования ХМАО-Югры)</t>
  </si>
  <si>
    <t>Увеличение ассигнований на МЗ МАУ ДО "Спортивная школа "Старт" (премирование сотрудников к праздничной дате - ко Дню образования ХМАО-Югры)</t>
  </si>
  <si>
    <t>Увеличение ассигнований на текущее содержание МКУ "ЕДДС" (премирование сотрудников к праздничной дате - ко Дню образования ХМАО-Югры)</t>
  </si>
  <si>
    <t xml:space="preserve">Экономия средств по результатам проведения конкурсных процедур на поставку аварийно-спасательного автомобиля, оказание услуг по утилизации средств индивидуальной защиты (14,7 т.р. перераспределены в МП "Развитие транспортной системы города Урай" для заключения договора на оказание услуг по разработке паспорта обеспечения транспортной безопасности)   </t>
  </si>
  <si>
    <t>Увеличение ассигнований на текущее содержание МБУ "Газета Знамя" (премирование сотрудников к праздничной дате - ко Дню образования ХМАО-Югры, льготный проезд по факту предоставленных авансовых отчетов)</t>
  </si>
  <si>
    <t>Уменьшение ассигнований (перераспределение) согласно фактически оказанных услуг по информированию населения через СМИ (перераспределены на МП "Совершенствование и развитие муниципального управления в городе Урай")</t>
  </si>
  <si>
    <t>Увеличение ассигнований на текущее содержание МКУ "УКС" (премирование сотрудников к праздничной дате - ко Дню образования ХМАО-Югры)</t>
  </si>
  <si>
    <t>Увеличение ассигнований на текущее содержание МКУ "УГЗиП" (премирование сотрудников к праздничной дате - ко Дню образования ХМАО-Югры)</t>
  </si>
  <si>
    <t xml:space="preserve">Уменьшение ассигнований, предусмотренных на обслуживание муниципального долга на случай привлечения кредитных ресурсов на покрытие дефицита бюджета города (отсутствие кредита у МО) </t>
  </si>
  <si>
    <t>Увеличение ассигнований на текущее содержание МКУ "ЦБУ" (премирование сотрудников к праздничной дате - ко Дню образования ХМАО-Югры)</t>
  </si>
  <si>
    <t>Увеличение ассигнований на текущее содержание МКУ "УМТО" (премирование сотрудников к праздничной дате - ко Дню образования ХМАО-Югры)</t>
  </si>
  <si>
    <t xml:space="preserve">Увеличение ассигнований на текущее содержание администрации города (проведение единовременных выплат связанных с выходом на пенсию, премирование сотрудников к праздничной дате - ко Дню образования ХМАО-Югры, льготный проезд - согласно фактически предоставленных документов на оплату, командировочные расходы, оплата за работу в выходные и праздничные дни) </t>
  </si>
  <si>
    <t>Экономия средств по текущему содержанию МКУ "УМТО г.Урай" (по результатам конкурсных процедур на ремонт автотранспортных средств, на поставку емкости для воды; на приобретение и установку дизельного генератора с автозапуском, т.к генератор приобретен за счет средств ЛУКОЙЛа и передан учреждению в безвозмездное пользование)</t>
  </si>
  <si>
    <t>Увеличение ассигнований на текущее содержание МКУ "УЖКХ" (премирование сотрудников к праздничной дате - ко Дню образования ХМАО-Югры)</t>
  </si>
  <si>
    <t>Увеличение ассигнований на текущее содержание аппарат Думы города Урай (премирование сотрудников к праздничной дате - ко Дню образования ХМАО-Югры)</t>
  </si>
  <si>
    <t xml:space="preserve">Уменьшение ассигнований, предусмотренных на разработку стратегического мастер-плана города Урай, в связи с не принятием на уровне законодательства РФ (Градостроительный кодекс РФ) нормативных документов, устанавливающих определение "мастер-план", порядок по его разработке и содержанию 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</si>
</sst>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_(* #,##0.00_);_(* \(#,##0.00\);_(* &quot;-&quot;??_);_(@_)"/>
    <numFmt numFmtId="165" formatCode="#,##0.0"/>
    <numFmt numFmtId="166" formatCode="000\.00\.000\.0"/>
    <numFmt numFmtId="167" formatCode="&quot;+&quot;\ #,##0.0;&quot;-&quot;\ #,##0.0;&quot;&quot;\ 0.0"/>
    <numFmt numFmtId="168" formatCode="0000000000"/>
    <numFmt numFmtId="169" formatCode="0.0"/>
  </numFmts>
  <fonts count="2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5" fillId="0" borderId="0"/>
    <xf numFmtId="0" fontId="5" fillId="0" borderId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2" borderId="1">
      <alignment horizontal="left" vertical="top" wrapText="1"/>
    </xf>
    <xf numFmtId="0" fontId="4" fillId="0" borderId="0"/>
    <xf numFmtId="0" fontId="3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14" fillId="0" borderId="0"/>
    <xf numFmtId="43" fontId="15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02">
    <xf numFmtId="0" fontId="0" fillId="0" borderId="0" xfId="0"/>
    <xf numFmtId="0" fontId="11" fillId="3" borderId="0" xfId="0" applyFont="1" applyFill="1"/>
    <xf numFmtId="0" fontId="9" fillId="3" borderId="0" xfId="0" applyFont="1" applyFill="1"/>
    <xf numFmtId="0" fontId="8" fillId="3" borderId="0" xfId="0" applyFont="1" applyFill="1" applyAlignment="1"/>
    <xf numFmtId="0" fontId="16" fillId="3" borderId="0" xfId="0" applyFont="1" applyFill="1"/>
    <xf numFmtId="0" fontId="17" fillId="3" borderId="0" xfId="0" applyFont="1" applyFill="1"/>
    <xf numFmtId="0" fontId="19" fillId="3" borderId="0" xfId="0" applyFont="1" applyFill="1"/>
    <xf numFmtId="0" fontId="18" fillId="4" borderId="2" xfId="0" applyFont="1" applyFill="1" applyBorder="1" applyAlignment="1">
      <alignment horizontal="center"/>
    </xf>
    <xf numFmtId="0" fontId="20" fillId="3" borderId="0" xfId="0" applyFont="1" applyFill="1"/>
    <xf numFmtId="0" fontId="12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left" wrapText="1"/>
    </xf>
    <xf numFmtId="0" fontId="21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  <xf numFmtId="167" fontId="16" fillId="3" borderId="0" xfId="0" applyNumberFormat="1" applyFont="1" applyFill="1"/>
    <xf numFmtId="4" fontId="12" fillId="3" borderId="2" xfId="0" applyNumberFormat="1" applyFont="1" applyFill="1" applyBorder="1" applyAlignment="1">
      <alignment horizontal="left" wrapText="1"/>
    </xf>
    <xf numFmtId="0" fontId="12" fillId="3" borderId="2" xfId="8" applyFont="1" applyFill="1" applyBorder="1" applyAlignment="1">
      <alignment horizontal="left" wrapText="1"/>
    </xf>
    <xf numFmtId="0" fontId="12" fillId="3" borderId="2" xfId="0" applyFont="1" applyFill="1" applyBorder="1" applyAlignment="1">
      <alignment wrapText="1"/>
    </xf>
    <xf numFmtId="0" fontId="22" fillId="3" borderId="0" xfId="0" applyFont="1" applyFill="1"/>
    <xf numFmtId="0" fontId="16" fillId="3" borderId="2" xfId="0" applyFont="1" applyFill="1" applyBorder="1" applyAlignment="1">
      <alignment horizontal="center"/>
    </xf>
    <xf numFmtId="167" fontId="18" fillId="4" borderId="2" xfId="0" applyNumberFormat="1" applyFont="1" applyFill="1" applyBorder="1" applyAlignment="1">
      <alignment horizontal="right"/>
    </xf>
    <xf numFmtId="0" fontId="18" fillId="4" borderId="2" xfId="0" applyFont="1" applyFill="1" applyBorder="1" applyAlignment="1">
      <alignment horizontal="left" wrapText="1"/>
    </xf>
    <xf numFmtId="167" fontId="18" fillId="4" borderId="2" xfId="0" applyNumberFormat="1" applyFont="1" applyFill="1" applyBorder="1" applyAlignment="1"/>
    <xf numFmtId="0" fontId="18" fillId="5" borderId="2" xfId="0" applyFont="1" applyFill="1" applyBorder="1" applyAlignment="1">
      <alignment horizontal="center"/>
    </xf>
    <xf numFmtId="0" fontId="10" fillId="5" borderId="2" xfId="8" applyFont="1" applyFill="1" applyBorder="1" applyAlignment="1"/>
    <xf numFmtId="168" fontId="18" fillId="4" borderId="2" xfId="8" applyNumberFormat="1" applyFont="1" applyFill="1" applyBorder="1" applyAlignment="1" applyProtection="1">
      <alignment wrapText="1"/>
      <protection hidden="1"/>
    </xf>
    <xf numFmtId="0" fontId="18" fillId="4" borderId="2" xfId="8" applyFont="1" applyFill="1" applyBorder="1" applyAlignment="1">
      <alignment wrapText="1"/>
    </xf>
    <xf numFmtId="0" fontId="18" fillId="4" borderId="2" xfId="0" applyFont="1" applyFill="1" applyBorder="1" applyAlignment="1">
      <alignment wrapText="1"/>
    </xf>
    <xf numFmtId="0" fontId="8" fillId="3" borderId="0" xfId="0" applyFont="1" applyFill="1" applyAlignment="1">
      <alignment vertical="center"/>
    </xf>
    <xf numFmtId="165" fontId="11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0" borderId="2" xfId="0" applyFont="1" applyBorder="1" applyAlignment="1">
      <alignment wrapText="1"/>
    </xf>
    <xf numFmtId="165" fontId="16" fillId="3" borderId="2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4" fontId="9" fillId="3" borderId="2" xfId="8" applyNumberFormat="1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center"/>
    </xf>
    <xf numFmtId="0" fontId="19" fillId="0" borderId="0" xfId="0" applyFont="1" applyFill="1"/>
    <xf numFmtId="0" fontId="17" fillId="0" borderId="0" xfId="0" applyFont="1" applyFill="1"/>
    <xf numFmtId="167" fontId="19" fillId="3" borderId="0" xfId="0" applyNumberFormat="1" applyFont="1" applyFill="1"/>
    <xf numFmtId="167" fontId="19" fillId="0" borderId="0" xfId="0" applyNumberFormat="1" applyFont="1" applyFill="1"/>
    <xf numFmtId="0" fontId="17" fillId="0" borderId="2" xfId="0" applyFont="1" applyFill="1" applyBorder="1" applyAlignment="1">
      <alignment horizontal="center" wrapText="1"/>
    </xf>
    <xf numFmtId="168" fontId="12" fillId="3" borderId="8" xfId="0" applyNumberFormat="1" applyFont="1" applyFill="1" applyBorder="1" applyAlignment="1" applyProtection="1">
      <alignment wrapText="1"/>
      <protection hidden="1"/>
    </xf>
    <xf numFmtId="0" fontId="12" fillId="0" borderId="8" xfId="0" applyFont="1" applyFill="1" applyBorder="1" applyAlignment="1">
      <alignment horizontal="left" wrapText="1"/>
    </xf>
    <xf numFmtId="166" fontId="12" fillId="3" borderId="2" xfId="0" applyNumberFormat="1" applyFont="1" applyFill="1" applyBorder="1" applyAlignment="1" applyProtection="1">
      <alignment horizontal="left" wrapText="1"/>
      <protection hidden="1"/>
    </xf>
    <xf numFmtId="0" fontId="18" fillId="5" borderId="2" xfId="0" applyFont="1" applyFill="1" applyBorder="1" applyAlignment="1">
      <alignment wrapText="1"/>
    </xf>
    <xf numFmtId="0" fontId="19" fillId="3" borderId="0" xfId="0" applyFont="1" applyFill="1" applyAlignment="1">
      <alignment wrapText="1"/>
    </xf>
    <xf numFmtId="165" fontId="18" fillId="5" borderId="2" xfId="0" applyNumberFormat="1" applyFont="1" applyFill="1" applyBorder="1" applyAlignment="1"/>
    <xf numFmtId="167" fontId="18" fillId="5" borderId="2" xfId="0" applyNumberFormat="1" applyFont="1" applyFill="1" applyBorder="1" applyAlignment="1"/>
    <xf numFmtId="0" fontId="10" fillId="5" borderId="2" xfId="0" applyFont="1" applyFill="1" applyBorder="1" applyAlignment="1">
      <alignment horizontal="center"/>
    </xf>
    <xf numFmtId="167" fontId="10" fillId="5" borderId="2" xfId="0" applyNumberFormat="1" applyFont="1" applyFill="1" applyBorder="1" applyAlignment="1">
      <alignment horizontal="right"/>
    </xf>
    <xf numFmtId="0" fontId="10" fillId="5" borderId="2" xfId="8" applyFont="1" applyFill="1" applyBorder="1" applyAlignment="1">
      <alignment horizontal="left" wrapText="1"/>
    </xf>
    <xf numFmtId="0" fontId="10" fillId="3" borderId="2" xfId="0" applyFont="1" applyFill="1" applyBorder="1" applyAlignment="1">
      <alignment horizontal="center"/>
    </xf>
    <xf numFmtId="167" fontId="10" fillId="3" borderId="2" xfId="0" applyNumberFormat="1" applyFont="1" applyFill="1" applyBorder="1" applyAlignment="1">
      <alignment horizontal="right"/>
    </xf>
    <xf numFmtId="167" fontId="9" fillId="3" borderId="2" xfId="0" applyNumberFormat="1" applyFont="1" applyFill="1" applyBorder="1" applyAlignment="1">
      <alignment horizontal="right"/>
    </xf>
    <xf numFmtId="167" fontId="12" fillId="3" borderId="2" xfId="0" applyNumberFormat="1" applyFont="1" applyFill="1" applyBorder="1" applyAlignment="1"/>
    <xf numFmtId="0" fontId="12" fillId="3" borderId="2" xfId="0" applyFont="1" applyFill="1" applyBorder="1" applyAlignment="1"/>
    <xf numFmtId="167" fontId="12" fillId="0" borderId="2" xfId="0" applyNumberFormat="1" applyFont="1" applyFill="1" applyBorder="1" applyAlignment="1"/>
    <xf numFmtId="0" fontId="12" fillId="0" borderId="2" xfId="8" applyNumberFormat="1" applyFont="1" applyFill="1" applyBorder="1" applyAlignment="1">
      <alignment horizontal="left" wrapText="1"/>
    </xf>
    <xf numFmtId="0" fontId="12" fillId="0" borderId="2" xfId="0" applyFont="1" applyFill="1" applyBorder="1" applyAlignment="1"/>
    <xf numFmtId="0" fontId="12" fillId="0" borderId="8" xfId="8" applyNumberFormat="1" applyFont="1" applyFill="1" applyBorder="1" applyAlignment="1">
      <alignment horizontal="left" wrapText="1"/>
    </xf>
    <xf numFmtId="167" fontId="16" fillId="3" borderId="2" xfId="0" applyNumberFormat="1" applyFont="1" applyFill="1" applyBorder="1" applyAlignment="1"/>
    <xf numFmtId="167" fontId="18" fillId="3" borderId="2" xfId="0" applyNumberFormat="1" applyFont="1" applyFill="1" applyBorder="1" applyAlignment="1"/>
    <xf numFmtId="165" fontId="12" fillId="3" borderId="2" xfId="0" applyNumberFormat="1" applyFont="1" applyFill="1" applyBorder="1" applyAlignment="1"/>
    <xf numFmtId="169" fontId="12" fillId="3" borderId="2" xfId="0" applyNumberFormat="1" applyFont="1" applyFill="1" applyBorder="1" applyAlignment="1"/>
    <xf numFmtId="0" fontId="9" fillId="5" borderId="2" xfId="0" applyFont="1" applyFill="1" applyBorder="1" applyAlignment="1"/>
    <xf numFmtId="167" fontId="10" fillId="5" borderId="2" xfId="0" applyNumberFormat="1" applyFont="1" applyFill="1" applyBorder="1" applyAlignment="1"/>
    <xf numFmtId="0" fontId="10" fillId="5" borderId="2" xfId="0" applyFont="1" applyFill="1" applyBorder="1" applyAlignment="1"/>
    <xf numFmtId="0" fontId="16" fillId="5" borderId="2" xfId="0" applyFont="1" applyFill="1" applyBorder="1" applyAlignment="1"/>
    <xf numFmtId="165" fontId="10" fillId="5" borderId="2" xfId="0" applyNumberFormat="1" applyFont="1" applyFill="1" applyBorder="1" applyAlignment="1"/>
    <xf numFmtId="167" fontId="12" fillId="3" borderId="2" xfId="0" applyNumberFormat="1" applyFont="1" applyFill="1" applyBorder="1" applyAlignment="1">
      <alignment horizontal="right"/>
    </xf>
    <xf numFmtId="0" fontId="12" fillId="3" borderId="2" xfId="35" applyFont="1" applyFill="1" applyBorder="1" applyAlignment="1">
      <alignment wrapText="1"/>
    </xf>
    <xf numFmtId="0" fontId="18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left" wrapText="1"/>
    </xf>
    <xf numFmtId="0" fontId="18" fillId="5" borderId="2" xfId="8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wrapText="1"/>
    </xf>
    <xf numFmtId="167" fontId="18" fillId="5" borderId="2" xfId="0" applyNumberFormat="1" applyFont="1" applyFill="1" applyBorder="1" applyAlignment="1">
      <alignment horizontal="right"/>
    </xf>
    <xf numFmtId="167" fontId="12" fillId="3" borderId="2" xfId="11" applyNumberFormat="1" applyFont="1" applyFill="1" applyBorder="1" applyAlignment="1">
      <alignment horizontal="right"/>
    </xf>
    <xf numFmtId="0" fontId="12" fillId="3" borderId="2" xfId="8" applyFont="1" applyFill="1" applyBorder="1" applyAlignment="1">
      <alignment vertical="center" wrapText="1"/>
    </xf>
    <xf numFmtId="0" fontId="9" fillId="3" borderId="2" xfId="8" applyFont="1" applyFill="1" applyBorder="1" applyAlignment="1">
      <alignment horizontal="left" wrapText="1"/>
    </xf>
    <xf numFmtId="0" fontId="12" fillId="3" borderId="2" xfId="8" applyNumberFormat="1" applyFont="1" applyFill="1" applyBorder="1" applyAlignment="1">
      <alignment horizontal="left" wrapText="1"/>
    </xf>
    <xf numFmtId="0" fontId="12" fillId="3" borderId="2" xfId="8" applyNumberFormat="1" applyFont="1" applyFill="1" applyBorder="1" applyAlignment="1">
      <alignment horizontal="left" vertical="center" wrapText="1"/>
    </xf>
    <xf numFmtId="0" fontId="12" fillId="3" borderId="2" xfId="0" applyNumberFormat="1" applyFont="1" applyFill="1" applyBorder="1" applyAlignment="1">
      <alignment horizontal="left" wrapText="1"/>
    </xf>
    <xf numFmtId="0" fontId="12" fillId="3" borderId="8" xfId="0" applyNumberFormat="1" applyFont="1" applyFill="1" applyBorder="1" applyAlignment="1">
      <alignment horizontal="left" wrapText="1"/>
    </xf>
    <xf numFmtId="0" fontId="17" fillId="3" borderId="2" xfId="0" applyFont="1" applyFill="1" applyBorder="1" applyAlignment="1">
      <alignment horizontal="center" wrapText="1"/>
    </xf>
    <xf numFmtId="167" fontId="12" fillId="3" borderId="2" xfId="8" applyNumberFormat="1" applyFont="1" applyFill="1" applyBorder="1" applyAlignment="1" applyProtection="1">
      <alignment horizontal="right" wrapText="1"/>
      <protection hidden="1"/>
    </xf>
    <xf numFmtId="0" fontId="9" fillId="3" borderId="2" xfId="0" applyFont="1" applyFill="1" applyBorder="1" applyAlignment="1">
      <alignment horizontal="center"/>
    </xf>
    <xf numFmtId="167" fontId="9" fillId="3" borderId="2" xfId="0" applyNumberFormat="1" applyFont="1" applyFill="1" applyBorder="1" applyAlignment="1"/>
    <xf numFmtId="166" fontId="9" fillId="3" borderId="2" xfId="0" applyNumberFormat="1" applyFont="1" applyFill="1" applyBorder="1" applyAlignment="1" applyProtection="1">
      <alignment horizontal="left" wrapText="1"/>
      <protection hidden="1"/>
    </xf>
    <xf numFmtId="0" fontId="9" fillId="3" borderId="2" xfId="0" applyFont="1" applyFill="1" applyBorder="1" applyAlignment="1"/>
    <xf numFmtId="4" fontId="12" fillId="3" borderId="2" xfId="8" applyNumberFormat="1" applyFont="1" applyFill="1" applyBorder="1" applyAlignment="1">
      <alignment horizontal="left" wrapText="1"/>
    </xf>
    <xf numFmtId="169" fontId="16" fillId="3" borderId="2" xfId="0" applyNumberFormat="1" applyFont="1" applyFill="1" applyBorder="1" applyAlignment="1"/>
    <xf numFmtId="167" fontId="12" fillId="3" borderId="2" xfId="0" applyNumberFormat="1" applyFont="1" applyFill="1" applyBorder="1"/>
    <xf numFmtId="0" fontId="9" fillId="3" borderId="0" xfId="0" applyFont="1" applyFill="1" applyAlignment="1">
      <alignment horizontal="right"/>
    </xf>
    <xf numFmtId="0" fontId="8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</cellXfs>
  <cellStyles count="36">
    <cellStyle name="Обычный" xfId="0" builtinId="0"/>
    <cellStyle name="Обычный 2" xfId="1"/>
    <cellStyle name="Обычный 2 2" xfId="8"/>
    <cellStyle name="Обычный 2 3" xfId="20"/>
    <cellStyle name="Обычный 2 4" xfId="19"/>
    <cellStyle name="Обычный 3" xfId="2"/>
    <cellStyle name="Обычный 3 2" xfId="9"/>
    <cellStyle name="Обычный 3 3" xfId="13"/>
    <cellStyle name="Обычный 3 3 2" xfId="21"/>
    <cellStyle name="Обычный 3 3 3" xfId="27"/>
    <cellStyle name="Обычный 4" xfId="6"/>
    <cellStyle name="Обычный 5" xfId="7"/>
    <cellStyle name="Обычный 5 2" xfId="18"/>
    <cellStyle name="Обычный 5 2 2" xfId="32"/>
    <cellStyle name="Обычный 5 3" xfId="23"/>
    <cellStyle name="Обычный 6" xfId="35"/>
    <cellStyle name="Финансовый 2" xfId="3"/>
    <cellStyle name="Финансовый 2 2" xfId="11"/>
    <cellStyle name="Финансовый 2 2 2" xfId="16"/>
    <cellStyle name="Финансовый 2 2 2 2" xfId="30"/>
    <cellStyle name="Финансовый 2 2 3" xfId="25"/>
    <cellStyle name="Финансовый 3" xfId="4"/>
    <cellStyle name="Финансовый 3 2" xfId="12"/>
    <cellStyle name="Финансовый 3 2 2" xfId="17"/>
    <cellStyle name="Финансовый 3 2 2 2" xfId="31"/>
    <cellStyle name="Финансовый 3 2 3" xfId="26"/>
    <cellStyle name="Финансовый 4" xfId="10"/>
    <cellStyle name="Финансовый 4 2" xfId="15"/>
    <cellStyle name="Финансовый 4 2 2" xfId="29"/>
    <cellStyle name="Финансовый 4 3" xfId="24"/>
    <cellStyle name="Финансовый 5" xfId="14"/>
    <cellStyle name="Финансовый 5 2" xfId="28"/>
    <cellStyle name="Финансовый 6" xfId="22"/>
    <cellStyle name="Финансовый 6 2" xfId="33"/>
    <cellStyle name="Финансовый 7" xfId="34"/>
    <cellStyle name="Элементы осей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0"/>
  <sheetViews>
    <sheetView tabSelected="1" zoomScale="90" zoomScaleNormal="90" workbookViewId="0">
      <pane xSplit="2" ySplit="7" topLeftCell="C8" activePane="bottomRight" state="frozen"/>
      <selection pane="topRight" activeCell="E1" sqref="E1"/>
      <selection pane="bottomLeft" activeCell="A7" sqref="A7"/>
      <selection pane="bottomRight" activeCell="E138" sqref="E138"/>
    </sheetView>
  </sheetViews>
  <sheetFormatPr defaultRowHeight="15.75"/>
  <cols>
    <col min="1" max="1" width="8" style="4" customWidth="1"/>
    <col min="2" max="2" width="14.140625" style="4" customWidth="1"/>
    <col min="3" max="3" width="62.85546875" style="4" customWidth="1"/>
    <col min="4" max="4" width="13.5703125" style="4" customWidth="1"/>
    <col min="5" max="6" width="15.28515625" style="4" customWidth="1"/>
    <col min="7" max="7" width="14.85546875" style="4" customWidth="1"/>
    <col min="8" max="8" width="12.5703125" style="4" customWidth="1"/>
    <col min="9" max="9" width="13.85546875" style="5" customWidth="1"/>
    <col min="10" max="18" width="9.140625" style="5"/>
    <col min="19" max="19" width="9.5703125" style="5" customWidth="1"/>
    <col min="20" max="16384" width="9.140625" style="5"/>
  </cols>
  <sheetData>
    <row r="1" spans="1:9" s="1" customFormat="1">
      <c r="A1" s="2"/>
      <c r="B1" s="2"/>
      <c r="C1" s="2"/>
      <c r="D1" s="91" t="s">
        <v>9</v>
      </c>
      <c r="E1" s="91"/>
      <c r="F1" s="91"/>
      <c r="G1" s="91"/>
      <c r="H1" s="91"/>
    </row>
    <row r="2" spans="1:9" s="3" customFormat="1" ht="39" customHeight="1">
      <c r="A2" s="93" t="s">
        <v>12</v>
      </c>
      <c r="B2" s="93"/>
      <c r="C2" s="93"/>
      <c r="D2" s="93"/>
      <c r="E2" s="93"/>
      <c r="F2" s="93"/>
      <c r="G2" s="93"/>
      <c r="H2" s="93"/>
    </row>
    <row r="3" spans="1:9" s="1" customFormat="1">
      <c r="A3" s="2"/>
      <c r="B3" s="2"/>
      <c r="C3" s="2"/>
      <c r="D3" s="2"/>
      <c r="E3" s="2"/>
      <c r="F3" s="2"/>
      <c r="G3" s="2"/>
      <c r="H3" s="2" t="s">
        <v>13</v>
      </c>
    </row>
    <row r="4" spans="1:9" s="1" customFormat="1" ht="15" customHeight="1">
      <c r="A4" s="99" t="s">
        <v>4</v>
      </c>
      <c r="B4" s="94" t="s">
        <v>21</v>
      </c>
      <c r="C4" s="96" t="s">
        <v>5</v>
      </c>
      <c r="D4" s="92" t="s">
        <v>6</v>
      </c>
      <c r="E4" s="92"/>
      <c r="F4" s="92"/>
      <c r="G4" s="92"/>
      <c r="H4" s="92"/>
    </row>
    <row r="5" spans="1:9" s="1" customFormat="1" ht="50.25" customHeight="1">
      <c r="A5" s="101"/>
      <c r="B5" s="95"/>
      <c r="C5" s="97"/>
      <c r="D5" s="99" t="s">
        <v>26</v>
      </c>
      <c r="E5" s="99" t="s">
        <v>7</v>
      </c>
      <c r="F5" s="99" t="s">
        <v>11</v>
      </c>
      <c r="G5" s="99" t="s">
        <v>10</v>
      </c>
      <c r="H5" s="99" t="s">
        <v>27</v>
      </c>
    </row>
    <row r="6" spans="1:9" s="1" customFormat="1" ht="18" customHeight="1">
      <c r="A6" s="100"/>
      <c r="B6" s="12" t="s">
        <v>22</v>
      </c>
      <c r="C6" s="98"/>
      <c r="D6" s="100"/>
      <c r="E6" s="100"/>
      <c r="F6" s="100"/>
      <c r="G6" s="100"/>
      <c r="H6" s="100"/>
    </row>
    <row r="7" spans="1:9" s="1" customFormat="1" ht="1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9" s="1" customFormat="1" ht="22.5" hidden="1" customHeight="1">
      <c r="A8" s="32" t="s">
        <v>32</v>
      </c>
      <c r="B8" s="31" t="e">
        <f>B9+#REF!+B32+B48</f>
        <v>#REF!</v>
      </c>
      <c r="C8" s="11"/>
      <c r="D8" s="31" t="e">
        <f>D9+#REF!+D32+D48</f>
        <v>#REF!</v>
      </c>
      <c r="E8" s="31" t="e">
        <f>E9+#REF!+E32+E48</f>
        <v>#REF!</v>
      </c>
      <c r="F8" s="31" t="e">
        <f>F9+#REF!+F32+F48</f>
        <v>#REF!</v>
      </c>
      <c r="G8" s="31" t="e">
        <f>G9+#REF!+G32+G48</f>
        <v>#REF!</v>
      </c>
      <c r="H8" s="31" t="e">
        <f>H9+#REF!+H32+H48</f>
        <v>#REF!</v>
      </c>
    </row>
    <row r="9" spans="1:9" s="29" customFormat="1" ht="19.5" customHeight="1">
      <c r="A9" s="47" t="s">
        <v>0</v>
      </c>
      <c r="B9" s="48">
        <f>B10+B13+B18+B20</f>
        <v>-52345.1</v>
      </c>
      <c r="C9" s="49" t="s">
        <v>41</v>
      </c>
      <c r="D9" s="48">
        <f>D10+D13+D18+D20</f>
        <v>0</v>
      </c>
      <c r="E9" s="48">
        <f t="shared" ref="E9:H9" si="0">E10+E13+E18+E20</f>
        <v>-41522.299999999996</v>
      </c>
      <c r="F9" s="48">
        <f t="shared" si="0"/>
        <v>0</v>
      </c>
      <c r="G9" s="48">
        <f t="shared" si="0"/>
        <v>-10822.800000000001</v>
      </c>
      <c r="H9" s="48">
        <f t="shared" si="0"/>
        <v>0</v>
      </c>
      <c r="I9" s="28"/>
    </row>
    <row r="10" spans="1:9" s="29" customFormat="1" ht="31.5">
      <c r="A10" s="50" t="s">
        <v>2</v>
      </c>
      <c r="B10" s="51">
        <f>SUM(B11:B12)</f>
        <v>-10886.900000000001</v>
      </c>
      <c r="C10" s="24" t="s">
        <v>49</v>
      </c>
      <c r="D10" s="51">
        <f>SUM(D11:D12)</f>
        <v>0</v>
      </c>
      <c r="E10" s="51">
        <f t="shared" ref="E10:H10" si="1">SUM(E11:E12)</f>
        <v>-64.099999999999994</v>
      </c>
      <c r="F10" s="51">
        <f t="shared" si="1"/>
        <v>0</v>
      </c>
      <c r="G10" s="51">
        <f t="shared" si="1"/>
        <v>-10822.800000000001</v>
      </c>
      <c r="H10" s="51">
        <f t="shared" si="1"/>
        <v>0</v>
      </c>
      <c r="I10" s="28"/>
    </row>
    <row r="11" spans="1:9" s="29" customFormat="1" ht="78.75">
      <c r="A11" s="50"/>
      <c r="B11" s="68">
        <f>-5876.1-3085.8</f>
        <v>-8961.9000000000015</v>
      </c>
      <c r="C11" s="69" t="s">
        <v>111</v>
      </c>
      <c r="D11" s="51"/>
      <c r="E11" s="51"/>
      <c r="F11" s="51"/>
      <c r="G11" s="52">
        <f>B11</f>
        <v>-8961.9000000000015</v>
      </c>
      <c r="H11" s="51"/>
      <c r="I11" s="28"/>
    </row>
    <row r="12" spans="1:9" s="29" customFormat="1" ht="94.5">
      <c r="A12" s="50"/>
      <c r="B12" s="68">
        <f>D12+E12+F12+G12+H12</f>
        <v>-1925</v>
      </c>
      <c r="C12" s="69" t="s">
        <v>56</v>
      </c>
      <c r="D12" s="51"/>
      <c r="E12" s="52">
        <v>-64.099999999999994</v>
      </c>
      <c r="F12" s="51"/>
      <c r="G12" s="52">
        <v>-1860.9</v>
      </c>
      <c r="H12" s="51"/>
      <c r="I12" s="28"/>
    </row>
    <row r="13" spans="1:9" s="6" customFormat="1" ht="50.25" customHeight="1">
      <c r="A13" s="7" t="s">
        <v>54</v>
      </c>
      <c r="B13" s="19">
        <f>SUM(B14:B17)</f>
        <v>-4431.5</v>
      </c>
      <c r="C13" s="20" t="s">
        <v>55</v>
      </c>
      <c r="D13" s="19">
        <f>SUM(D14:D17)</f>
        <v>0</v>
      </c>
      <c r="E13" s="19">
        <f t="shared" ref="E13:H13" si="2">SUM(E14:E17)</f>
        <v>-4431.5</v>
      </c>
      <c r="F13" s="19">
        <f t="shared" si="2"/>
        <v>0</v>
      </c>
      <c r="G13" s="19">
        <f t="shared" si="2"/>
        <v>0</v>
      </c>
      <c r="H13" s="19">
        <f t="shared" si="2"/>
        <v>0</v>
      </c>
    </row>
    <row r="14" spans="1:9" s="6" customFormat="1" ht="81.75" customHeight="1">
      <c r="A14" s="9"/>
      <c r="B14" s="68">
        <v>1980</v>
      </c>
      <c r="C14" s="10" t="s">
        <v>61</v>
      </c>
      <c r="D14" s="53"/>
      <c r="E14" s="53">
        <f>B14</f>
        <v>1980</v>
      </c>
      <c r="F14" s="53"/>
      <c r="G14" s="53"/>
      <c r="H14" s="53"/>
    </row>
    <row r="15" spans="1:9" s="6" customFormat="1" ht="49.5" customHeight="1">
      <c r="A15" s="9"/>
      <c r="B15" s="68">
        <f>-1114-70</f>
        <v>-1184</v>
      </c>
      <c r="C15" s="10" t="s">
        <v>31</v>
      </c>
      <c r="D15" s="53"/>
      <c r="E15" s="53">
        <f t="shared" ref="E15" si="3">B15</f>
        <v>-1184</v>
      </c>
      <c r="F15" s="60"/>
      <c r="G15" s="60"/>
      <c r="H15" s="60"/>
    </row>
    <row r="16" spans="1:9" s="6" customFormat="1" ht="51" customHeight="1">
      <c r="A16" s="9"/>
      <c r="B16" s="68">
        <v>-11510.4</v>
      </c>
      <c r="C16" s="10" t="s">
        <v>29</v>
      </c>
      <c r="D16" s="53"/>
      <c r="E16" s="53">
        <f t="shared" ref="E16" si="4">B16</f>
        <v>-11510.4</v>
      </c>
      <c r="F16" s="53"/>
      <c r="G16" s="53"/>
      <c r="H16" s="53"/>
    </row>
    <row r="17" spans="1:8" s="6" customFormat="1" ht="81" customHeight="1">
      <c r="A17" s="9"/>
      <c r="B17" s="53">
        <v>6282.9</v>
      </c>
      <c r="C17" s="16" t="s">
        <v>114</v>
      </c>
      <c r="D17" s="53"/>
      <c r="E17" s="53">
        <f>B17</f>
        <v>6282.9</v>
      </c>
      <c r="F17" s="54"/>
      <c r="G17" s="54"/>
      <c r="H17" s="54"/>
    </row>
    <row r="18" spans="1:8" s="6" customFormat="1" ht="31.5">
      <c r="A18" s="7" t="s">
        <v>57</v>
      </c>
      <c r="B18" s="21">
        <f>B19</f>
        <v>-950.5</v>
      </c>
      <c r="C18" s="26" t="s">
        <v>60</v>
      </c>
      <c r="D18" s="21">
        <f>D19</f>
        <v>0</v>
      </c>
      <c r="E18" s="21">
        <f>E19</f>
        <v>-950.5</v>
      </c>
      <c r="F18" s="21">
        <f t="shared" ref="F18:H18" si="5">F19</f>
        <v>0</v>
      </c>
      <c r="G18" s="21">
        <f t="shared" si="5"/>
        <v>0</v>
      </c>
      <c r="H18" s="21">
        <f t="shared" si="5"/>
        <v>0</v>
      </c>
    </row>
    <row r="19" spans="1:8" s="6" customFormat="1" ht="62.25" customHeight="1">
      <c r="A19" s="9"/>
      <c r="B19" s="68">
        <v>-950.5</v>
      </c>
      <c r="C19" s="69" t="s">
        <v>112</v>
      </c>
      <c r="D19" s="53"/>
      <c r="E19" s="53">
        <f>B19</f>
        <v>-950.5</v>
      </c>
      <c r="F19" s="54"/>
      <c r="G19" s="54"/>
      <c r="H19" s="54"/>
    </row>
    <row r="20" spans="1:8" s="6" customFormat="1" ht="47.25">
      <c r="A20" s="7" t="s">
        <v>59</v>
      </c>
      <c r="B20" s="21">
        <f>SUM(B21:B22)</f>
        <v>-36076.199999999997</v>
      </c>
      <c r="C20" s="24" t="s">
        <v>62</v>
      </c>
      <c r="D20" s="21">
        <f>SUM(D21:D22)</f>
        <v>0</v>
      </c>
      <c r="E20" s="21">
        <f t="shared" ref="E20:H20" si="6">SUM(E21:E22)</f>
        <v>-36076.199999999997</v>
      </c>
      <c r="F20" s="21">
        <f t="shared" si="6"/>
        <v>0</v>
      </c>
      <c r="G20" s="21">
        <f t="shared" si="6"/>
        <v>0</v>
      </c>
      <c r="H20" s="21">
        <f t="shared" si="6"/>
        <v>0</v>
      </c>
    </row>
    <row r="21" spans="1:8" s="6" customFormat="1" ht="114.75" customHeight="1">
      <c r="A21" s="9"/>
      <c r="B21" s="53">
        <f>-6282.9</f>
        <v>-6282.9</v>
      </c>
      <c r="C21" s="71" t="s">
        <v>113</v>
      </c>
      <c r="D21" s="53"/>
      <c r="E21" s="53">
        <f>B21</f>
        <v>-6282.9</v>
      </c>
      <c r="F21" s="54"/>
      <c r="G21" s="54"/>
      <c r="H21" s="54"/>
    </row>
    <row r="22" spans="1:8" s="6" customFormat="1" ht="63">
      <c r="A22" s="9"/>
      <c r="B22" s="68">
        <v>-29793.3</v>
      </c>
      <c r="C22" s="69" t="s">
        <v>58</v>
      </c>
      <c r="D22" s="53"/>
      <c r="E22" s="53">
        <f>B22</f>
        <v>-29793.3</v>
      </c>
      <c r="F22" s="54"/>
      <c r="G22" s="54"/>
      <c r="H22" s="54"/>
    </row>
    <row r="23" spans="1:8" s="6" customFormat="1">
      <c r="A23" s="22" t="s">
        <v>1</v>
      </c>
      <c r="B23" s="74">
        <f>B24+B28+B30</f>
        <v>-15657.3</v>
      </c>
      <c r="C23" s="72" t="s">
        <v>63</v>
      </c>
      <c r="D23" s="46">
        <f>D24+D28+D30</f>
        <v>0</v>
      </c>
      <c r="E23" s="46">
        <f t="shared" ref="E23:H23" si="7">E24+E28+E30</f>
        <v>681.1</v>
      </c>
      <c r="F23" s="46">
        <f t="shared" si="7"/>
        <v>0</v>
      </c>
      <c r="G23" s="46">
        <f t="shared" si="7"/>
        <v>-16338.4</v>
      </c>
      <c r="H23" s="46">
        <f t="shared" si="7"/>
        <v>0</v>
      </c>
    </row>
    <row r="24" spans="1:8" s="6" customFormat="1" ht="31.5">
      <c r="A24" s="7" t="s">
        <v>3</v>
      </c>
      <c r="B24" s="19">
        <f>SUM(B25:B27)</f>
        <v>-16338.4</v>
      </c>
      <c r="C24" s="24" t="s">
        <v>49</v>
      </c>
      <c r="D24" s="21">
        <f>SUM(D25:D27)</f>
        <v>0</v>
      </c>
      <c r="E24" s="21">
        <f t="shared" ref="E24:H24" si="8">SUM(E25:E27)</f>
        <v>0</v>
      </c>
      <c r="F24" s="21">
        <f t="shared" si="8"/>
        <v>0</v>
      </c>
      <c r="G24" s="21">
        <f t="shared" si="8"/>
        <v>-16338.4</v>
      </c>
      <c r="H24" s="21">
        <f t="shared" si="8"/>
        <v>0</v>
      </c>
    </row>
    <row r="25" spans="1:8" s="6" customFormat="1" ht="110.25">
      <c r="A25" s="9"/>
      <c r="B25" s="75">
        <f>D25+E25+F25+G25+H25</f>
        <v>5153.1000000000004</v>
      </c>
      <c r="C25" s="76" t="s">
        <v>64</v>
      </c>
      <c r="D25" s="53"/>
      <c r="E25" s="53"/>
      <c r="F25" s="54"/>
      <c r="G25" s="53">
        <v>5153.1000000000004</v>
      </c>
      <c r="H25" s="54"/>
    </row>
    <row r="26" spans="1:8" s="6" customFormat="1" ht="77.25" customHeight="1">
      <c r="A26" s="9"/>
      <c r="B26" s="75">
        <f>D26+E26+F26+G26+H26</f>
        <v>-21147.5</v>
      </c>
      <c r="C26" s="10" t="s">
        <v>65</v>
      </c>
      <c r="D26" s="53"/>
      <c r="E26" s="53"/>
      <c r="F26" s="54"/>
      <c r="G26" s="53">
        <f>-30458.9+9311.4</f>
        <v>-21147.5</v>
      </c>
      <c r="H26" s="54"/>
    </row>
    <row r="27" spans="1:8" s="6" customFormat="1" ht="47.25">
      <c r="A27" s="9"/>
      <c r="B27" s="75">
        <f>D27+E27+F27+G27+H27</f>
        <v>-344</v>
      </c>
      <c r="C27" s="77" t="s">
        <v>115</v>
      </c>
      <c r="D27" s="53"/>
      <c r="E27" s="53"/>
      <c r="F27" s="54"/>
      <c r="G27" s="53">
        <v>-344</v>
      </c>
      <c r="H27" s="54"/>
    </row>
    <row r="28" spans="1:8" s="6" customFormat="1" ht="51" customHeight="1">
      <c r="A28" s="7" t="s">
        <v>23</v>
      </c>
      <c r="B28" s="19">
        <f>B29</f>
        <v>1292</v>
      </c>
      <c r="C28" s="73" t="s">
        <v>68</v>
      </c>
      <c r="D28" s="21">
        <f>SUM(D29)</f>
        <v>0</v>
      </c>
      <c r="E28" s="21">
        <f t="shared" ref="E28:H28" si="9">SUM(E29)</f>
        <v>1292</v>
      </c>
      <c r="F28" s="21">
        <f t="shared" si="9"/>
        <v>0</v>
      </c>
      <c r="G28" s="21">
        <f t="shared" si="9"/>
        <v>0</v>
      </c>
      <c r="H28" s="21">
        <f t="shared" si="9"/>
        <v>0</v>
      </c>
    </row>
    <row r="29" spans="1:8" s="6" customFormat="1" ht="63">
      <c r="A29" s="9"/>
      <c r="B29" s="52">
        <v>1292</v>
      </c>
      <c r="C29" s="71" t="s">
        <v>66</v>
      </c>
      <c r="D29" s="53"/>
      <c r="E29" s="53">
        <f>B29</f>
        <v>1292</v>
      </c>
      <c r="F29" s="53"/>
      <c r="G29" s="54"/>
      <c r="H29" s="54"/>
    </row>
    <row r="30" spans="1:8" s="6" customFormat="1" ht="47.25">
      <c r="A30" s="7" t="s">
        <v>30</v>
      </c>
      <c r="B30" s="19">
        <f>B31</f>
        <v>-610.9</v>
      </c>
      <c r="C30" s="24" t="s">
        <v>62</v>
      </c>
      <c r="D30" s="21">
        <f>D31</f>
        <v>0</v>
      </c>
      <c r="E30" s="21">
        <f t="shared" ref="E30:H30" si="10">E31</f>
        <v>-610.9</v>
      </c>
      <c r="F30" s="21">
        <f t="shared" si="10"/>
        <v>0</v>
      </c>
      <c r="G30" s="21">
        <f t="shared" si="10"/>
        <v>0</v>
      </c>
      <c r="H30" s="21">
        <f t="shared" si="10"/>
        <v>0</v>
      </c>
    </row>
    <row r="31" spans="1:8" s="6" customFormat="1" ht="78.75">
      <c r="A31" s="9"/>
      <c r="B31" s="52">
        <v>-610.9</v>
      </c>
      <c r="C31" s="71" t="s">
        <v>67</v>
      </c>
      <c r="D31" s="53"/>
      <c r="E31" s="53">
        <f>B31</f>
        <v>-610.9</v>
      </c>
      <c r="F31" s="54"/>
      <c r="G31" s="54"/>
      <c r="H31" s="54"/>
    </row>
    <row r="32" spans="1:8" s="27" customFormat="1" ht="22.5" customHeight="1">
      <c r="A32" s="47" t="s">
        <v>15</v>
      </c>
      <c r="B32" s="48">
        <f>B33+B37++B40+B43+B46</f>
        <v>-1752.3000000000002</v>
      </c>
      <c r="C32" s="49" t="s">
        <v>19</v>
      </c>
      <c r="D32" s="48">
        <f>D33+D37+D40+D43+D46</f>
        <v>0</v>
      </c>
      <c r="E32" s="48">
        <f t="shared" ref="E32:H32" si="11">E33+E37+E40+E43+E46</f>
        <v>263.10000000000002</v>
      </c>
      <c r="F32" s="48">
        <f t="shared" si="11"/>
        <v>0</v>
      </c>
      <c r="G32" s="48">
        <f t="shared" si="11"/>
        <v>-2015.4</v>
      </c>
      <c r="H32" s="48">
        <f t="shared" si="11"/>
        <v>0</v>
      </c>
    </row>
    <row r="33" spans="1:9" s="8" customFormat="1" ht="35.25" customHeight="1">
      <c r="A33" s="7" t="s">
        <v>71</v>
      </c>
      <c r="B33" s="19">
        <f>SUM(B34:B36)</f>
        <v>-2047.8000000000002</v>
      </c>
      <c r="C33" s="24" t="s">
        <v>49</v>
      </c>
      <c r="D33" s="19">
        <f>SUM(D34:D36)</f>
        <v>0</v>
      </c>
      <c r="E33" s="19">
        <f t="shared" ref="E33:H33" si="12">SUM(E34:E36)</f>
        <v>-32.4</v>
      </c>
      <c r="F33" s="19">
        <f t="shared" si="12"/>
        <v>0</v>
      </c>
      <c r="G33" s="19">
        <f t="shared" si="12"/>
        <v>-2015.4</v>
      </c>
      <c r="H33" s="19">
        <f t="shared" si="12"/>
        <v>0</v>
      </c>
    </row>
    <row r="34" spans="1:9" s="8" customFormat="1" ht="95.25" customHeight="1">
      <c r="A34" s="9"/>
      <c r="B34" s="68">
        <v>100</v>
      </c>
      <c r="C34" s="78" t="s">
        <v>116</v>
      </c>
      <c r="D34" s="53"/>
      <c r="E34" s="53"/>
      <c r="F34" s="53"/>
      <c r="G34" s="53">
        <f>B34</f>
        <v>100</v>
      </c>
      <c r="H34" s="53"/>
      <c r="I34" s="6"/>
    </row>
    <row r="35" spans="1:9" s="8" customFormat="1" ht="78.75">
      <c r="A35" s="9"/>
      <c r="B35" s="68">
        <f>D35+E35+F35+G35+H35</f>
        <v>-39.5</v>
      </c>
      <c r="C35" s="79" t="s">
        <v>70</v>
      </c>
      <c r="D35" s="53"/>
      <c r="E35" s="53">
        <v>-32.4</v>
      </c>
      <c r="F35" s="53"/>
      <c r="G35" s="53">
        <v>-7.1</v>
      </c>
      <c r="H35" s="53"/>
      <c r="I35" s="6"/>
    </row>
    <row r="36" spans="1:9" s="8" customFormat="1" ht="78.75">
      <c r="A36" s="9"/>
      <c r="B36" s="68">
        <v>-2108.3000000000002</v>
      </c>
      <c r="C36" s="76" t="s">
        <v>117</v>
      </c>
      <c r="D36" s="53"/>
      <c r="E36" s="53"/>
      <c r="F36" s="53"/>
      <c r="G36" s="53">
        <f>B36</f>
        <v>-2108.3000000000002</v>
      </c>
      <c r="H36" s="53"/>
      <c r="I36" s="6"/>
    </row>
    <row r="37" spans="1:9" s="8" customFormat="1" ht="50.25" customHeight="1">
      <c r="A37" s="7" t="s">
        <v>72</v>
      </c>
      <c r="B37" s="19">
        <f>SUM(B38:B39)</f>
        <v>400</v>
      </c>
      <c r="C37" s="25" t="s">
        <v>73</v>
      </c>
      <c r="D37" s="19">
        <f t="shared" ref="D37:H37" si="13">SUM(D38:D39)</f>
        <v>0</v>
      </c>
      <c r="E37" s="19">
        <f t="shared" si="13"/>
        <v>400</v>
      </c>
      <c r="F37" s="19">
        <f t="shared" si="13"/>
        <v>0</v>
      </c>
      <c r="G37" s="19">
        <f t="shared" si="13"/>
        <v>0</v>
      </c>
      <c r="H37" s="19">
        <f t="shared" si="13"/>
        <v>0</v>
      </c>
    </row>
    <row r="38" spans="1:9" s="8" customFormat="1" ht="114" customHeight="1">
      <c r="A38" s="9"/>
      <c r="B38" s="68">
        <v>100</v>
      </c>
      <c r="C38" s="78" t="s">
        <v>118</v>
      </c>
      <c r="D38" s="60"/>
      <c r="E38" s="53">
        <f>B38</f>
        <v>100</v>
      </c>
      <c r="F38" s="60"/>
      <c r="G38" s="53"/>
      <c r="H38" s="60"/>
      <c r="I38" s="6"/>
    </row>
    <row r="39" spans="1:9" s="8" customFormat="1" ht="61.5" customHeight="1">
      <c r="A39" s="9"/>
      <c r="B39" s="68">
        <v>300</v>
      </c>
      <c r="C39" s="78" t="s">
        <v>43</v>
      </c>
      <c r="D39" s="53"/>
      <c r="E39" s="53">
        <f>B39</f>
        <v>300</v>
      </c>
      <c r="F39" s="53"/>
      <c r="G39" s="53"/>
      <c r="H39" s="53"/>
      <c r="I39" s="6"/>
    </row>
    <row r="40" spans="1:9" s="8" customFormat="1" ht="24.75" customHeight="1">
      <c r="A40" s="7" t="s">
        <v>75</v>
      </c>
      <c r="B40" s="19">
        <f>SUM(B41:B42)</f>
        <v>66</v>
      </c>
      <c r="C40" s="25" t="s">
        <v>24</v>
      </c>
      <c r="D40" s="19">
        <f>SUM(D41:D42)</f>
        <v>0</v>
      </c>
      <c r="E40" s="19">
        <f t="shared" ref="E40:H40" si="14">SUM(E41:E42)</f>
        <v>66</v>
      </c>
      <c r="F40" s="19">
        <f t="shared" si="14"/>
        <v>0</v>
      </c>
      <c r="G40" s="19">
        <f t="shared" si="14"/>
        <v>0</v>
      </c>
      <c r="H40" s="19">
        <f t="shared" si="14"/>
        <v>0</v>
      </c>
    </row>
    <row r="41" spans="1:9" s="8" customFormat="1" ht="48" customHeight="1">
      <c r="A41" s="9"/>
      <c r="B41" s="68">
        <v>200</v>
      </c>
      <c r="C41" s="78" t="s">
        <v>44</v>
      </c>
      <c r="D41" s="53"/>
      <c r="E41" s="53">
        <f>B41</f>
        <v>200</v>
      </c>
      <c r="F41" s="53"/>
      <c r="G41" s="53"/>
      <c r="H41" s="53"/>
      <c r="I41" s="6"/>
    </row>
    <row r="42" spans="1:9" s="8" customFormat="1" ht="84" customHeight="1">
      <c r="A42" s="9"/>
      <c r="B42" s="68">
        <v>-134</v>
      </c>
      <c r="C42" s="79" t="s">
        <v>70</v>
      </c>
      <c r="D42" s="53"/>
      <c r="E42" s="53">
        <f>B42</f>
        <v>-134</v>
      </c>
      <c r="F42" s="53"/>
      <c r="G42" s="53"/>
      <c r="H42" s="53"/>
      <c r="I42" s="6"/>
    </row>
    <row r="43" spans="1:9" s="8" customFormat="1" ht="33" customHeight="1">
      <c r="A43" s="7" t="s">
        <v>74</v>
      </c>
      <c r="B43" s="19">
        <f>SUM(B44:B45)</f>
        <v>-260.5</v>
      </c>
      <c r="C43" s="25" t="s">
        <v>69</v>
      </c>
      <c r="D43" s="19">
        <f>SUM(D44:D45)</f>
        <v>0</v>
      </c>
      <c r="E43" s="19">
        <f>SUM(E44:E45)</f>
        <v>-260.5</v>
      </c>
      <c r="F43" s="19">
        <f t="shared" ref="F43:H43" si="15">SUM(F44:F45)</f>
        <v>0</v>
      </c>
      <c r="G43" s="19">
        <f t="shared" si="15"/>
        <v>0</v>
      </c>
      <c r="H43" s="19">
        <f t="shared" si="15"/>
        <v>0</v>
      </c>
    </row>
    <row r="44" spans="1:9" s="8" customFormat="1" ht="82.5" customHeight="1">
      <c r="A44" s="9"/>
      <c r="B44" s="68">
        <v>-200</v>
      </c>
      <c r="C44" s="78" t="s">
        <v>42</v>
      </c>
      <c r="D44" s="53"/>
      <c r="E44" s="53">
        <f>B44</f>
        <v>-200</v>
      </c>
      <c r="F44" s="53"/>
      <c r="G44" s="53"/>
      <c r="H44" s="53"/>
      <c r="I44" s="6"/>
    </row>
    <row r="45" spans="1:9" s="8" customFormat="1" ht="82.5" customHeight="1">
      <c r="A45" s="9"/>
      <c r="B45" s="68">
        <v>-60.5</v>
      </c>
      <c r="C45" s="79" t="s">
        <v>70</v>
      </c>
      <c r="D45" s="53"/>
      <c r="E45" s="53">
        <f>B45</f>
        <v>-60.5</v>
      </c>
      <c r="F45" s="53"/>
      <c r="G45" s="53"/>
      <c r="H45" s="53"/>
      <c r="I45" s="6"/>
    </row>
    <row r="46" spans="1:9" s="6" customFormat="1" ht="25.5" customHeight="1">
      <c r="A46" s="7" t="s">
        <v>76</v>
      </c>
      <c r="B46" s="19">
        <f>B47</f>
        <v>90</v>
      </c>
      <c r="C46" s="25" t="s">
        <v>16</v>
      </c>
      <c r="D46" s="21">
        <f>D47</f>
        <v>0</v>
      </c>
      <c r="E46" s="21">
        <f>E47</f>
        <v>90</v>
      </c>
      <c r="F46" s="21">
        <f t="shared" ref="F46:H46" si="16">F47</f>
        <v>0</v>
      </c>
      <c r="G46" s="21">
        <f t="shared" si="16"/>
        <v>0</v>
      </c>
      <c r="H46" s="21">
        <f t="shared" si="16"/>
        <v>0</v>
      </c>
    </row>
    <row r="47" spans="1:9" s="6" customFormat="1" ht="21" customHeight="1">
      <c r="A47" s="9"/>
      <c r="B47" s="68">
        <v>90</v>
      </c>
      <c r="C47" s="80" t="s">
        <v>17</v>
      </c>
      <c r="D47" s="53"/>
      <c r="E47" s="53">
        <f>B47</f>
        <v>90</v>
      </c>
      <c r="F47" s="53">
        <v>0</v>
      </c>
      <c r="G47" s="53">
        <v>0</v>
      </c>
      <c r="H47" s="53">
        <v>0</v>
      </c>
    </row>
    <row r="48" spans="1:9" s="6" customFormat="1" ht="50.25" customHeight="1">
      <c r="A48" s="22" t="s">
        <v>18</v>
      </c>
      <c r="B48" s="46">
        <f>D48+E48+F48+G48+H48</f>
        <v>3476.4</v>
      </c>
      <c r="C48" s="43" t="s">
        <v>25</v>
      </c>
      <c r="D48" s="46">
        <v>115</v>
      </c>
      <c r="E48" s="46">
        <v>2484.8000000000002</v>
      </c>
      <c r="F48" s="46">
        <v>351.5</v>
      </c>
      <c r="G48" s="46">
        <v>429.7</v>
      </c>
      <c r="H48" s="46">
        <v>95.4</v>
      </c>
    </row>
    <row r="49" spans="1:8" s="6" customFormat="1" ht="23.25" customHeight="1">
      <c r="A49" s="22" t="s">
        <v>77</v>
      </c>
      <c r="B49" s="45">
        <f>B50+B64+B69+B71+B76+B78+B83+B85+B88+B91+B94+B102+B105+B113+B120</f>
        <v>-178204.3</v>
      </c>
      <c r="C49" s="43" t="s">
        <v>8</v>
      </c>
      <c r="D49" s="45">
        <f>D50+D64+D69+D71+D76+D78+D83+D85+D88+D91+D94+D102+D105+D113+D120</f>
        <v>44</v>
      </c>
      <c r="E49" s="45">
        <f>E50+E64+E69+E71+E76+E78+E83+E85+E88+E91+E94+E102+E105+E113+E120</f>
        <v>-149968.50000000003</v>
      </c>
      <c r="F49" s="45">
        <f>F50+F64+F69+F71+F76+F78+F83+F85+F88+F91+F94+F102+F105+F113+F120</f>
        <v>-3813.9</v>
      </c>
      <c r="G49" s="45">
        <f>G50+G64+G69+G71+G76+G78+G83+G85+G88+G91+G94+G102+G105+G113+G120</f>
        <v>-24065.900000000005</v>
      </c>
      <c r="H49" s="45">
        <f>H50+H64+H69+H71+H76+H78+H83+H85+H88+H91+H94+H102+H105+H113+H120</f>
        <v>-400</v>
      </c>
    </row>
    <row r="50" spans="1:8" s="6" customFormat="1" ht="33.75" customHeight="1">
      <c r="A50" s="7" t="s">
        <v>78</v>
      </c>
      <c r="B50" s="21">
        <f>SUM(B51:B63)</f>
        <v>-37777.800000000003</v>
      </c>
      <c r="C50" s="24" t="s">
        <v>49</v>
      </c>
      <c r="D50" s="21">
        <f>SUM(D51:D63)</f>
        <v>0</v>
      </c>
      <c r="E50" s="21">
        <f t="shared" ref="E50:H50" si="17">SUM(E51:E63)</f>
        <v>-13711.9</v>
      </c>
      <c r="F50" s="21">
        <f t="shared" si="17"/>
        <v>0</v>
      </c>
      <c r="G50" s="21">
        <f t="shared" si="17"/>
        <v>-24065.900000000005</v>
      </c>
      <c r="H50" s="21">
        <f t="shared" si="17"/>
        <v>0</v>
      </c>
    </row>
    <row r="51" spans="1:8" s="6" customFormat="1" ht="63">
      <c r="A51" s="9"/>
      <c r="B51" s="53">
        <f>D51+E51+F51+G51+H51</f>
        <v>127.3</v>
      </c>
      <c r="C51" s="16" t="s">
        <v>138</v>
      </c>
      <c r="D51" s="53"/>
      <c r="E51" s="53">
        <v>127.3</v>
      </c>
      <c r="F51" s="53"/>
      <c r="G51" s="53"/>
      <c r="H51" s="53"/>
    </row>
    <row r="52" spans="1:8" s="6" customFormat="1" ht="47.25">
      <c r="A52" s="9"/>
      <c r="B52" s="53">
        <f>D52+E52+F52+G52+H52</f>
        <v>172.3</v>
      </c>
      <c r="C52" s="16" t="s">
        <v>139</v>
      </c>
      <c r="D52" s="53"/>
      <c r="E52" s="53"/>
      <c r="F52" s="53"/>
      <c r="G52" s="53">
        <v>172.3</v>
      </c>
      <c r="H52" s="53"/>
    </row>
    <row r="53" spans="1:8" s="6" customFormat="1" ht="65.25" customHeight="1">
      <c r="A53" s="9"/>
      <c r="B53" s="53">
        <v>0</v>
      </c>
      <c r="C53" s="16" t="s">
        <v>119</v>
      </c>
      <c r="D53" s="53"/>
      <c r="E53" s="53">
        <v>35.299999999999997</v>
      </c>
      <c r="F53" s="54"/>
      <c r="G53" s="54">
        <v>-35.299999999999997</v>
      </c>
      <c r="H53" s="54"/>
    </row>
    <row r="54" spans="1:8" s="35" customFormat="1" ht="51" customHeight="1">
      <c r="A54" s="34"/>
      <c r="B54" s="55">
        <v>-115.9</v>
      </c>
      <c r="C54" s="56" t="s">
        <v>120</v>
      </c>
      <c r="D54" s="55"/>
      <c r="E54" s="55">
        <f>B54</f>
        <v>-115.9</v>
      </c>
      <c r="F54" s="57"/>
      <c r="G54" s="55"/>
      <c r="H54" s="57"/>
    </row>
    <row r="55" spans="1:8" s="35" customFormat="1" ht="96" customHeight="1">
      <c r="A55" s="34"/>
      <c r="B55" s="90">
        <v>-339.8</v>
      </c>
      <c r="C55" s="69" t="s">
        <v>122</v>
      </c>
      <c r="D55" s="55"/>
      <c r="E55" s="55">
        <v>-11.3</v>
      </c>
      <c r="F55" s="57"/>
      <c r="G55" s="55">
        <v>-328.5</v>
      </c>
      <c r="H55" s="57"/>
    </row>
    <row r="56" spans="1:8" s="35" customFormat="1" ht="96" customHeight="1">
      <c r="A56" s="34"/>
      <c r="B56" s="90">
        <f>-397.9-1256.9</f>
        <v>-1654.8000000000002</v>
      </c>
      <c r="C56" s="69" t="s">
        <v>121</v>
      </c>
      <c r="D56" s="55"/>
      <c r="E56" s="55"/>
      <c r="F56" s="57"/>
      <c r="G56" s="55">
        <v>-1654.8</v>
      </c>
      <c r="H56" s="57"/>
    </row>
    <row r="57" spans="1:8" s="36" customFormat="1" ht="49.5" customHeight="1">
      <c r="A57" s="39"/>
      <c r="B57" s="53">
        <f>D57+E57+F57+G57+H57</f>
        <v>-13169.600000000002</v>
      </c>
      <c r="C57" s="81" t="s">
        <v>123</v>
      </c>
      <c r="D57" s="55"/>
      <c r="E57" s="55"/>
      <c r="F57" s="57"/>
      <c r="G57" s="53">
        <f>500-6952.1-6778.8+61.3</f>
        <v>-13169.600000000002</v>
      </c>
      <c r="H57" s="57"/>
    </row>
    <row r="58" spans="1:8" s="36" customFormat="1" ht="48.75" customHeight="1">
      <c r="A58" s="39"/>
      <c r="B58" s="53">
        <v>-3444.8</v>
      </c>
      <c r="C58" s="56" t="s">
        <v>45</v>
      </c>
      <c r="D58" s="55"/>
      <c r="E58" s="55"/>
      <c r="F58" s="57"/>
      <c r="G58" s="55">
        <f>B58</f>
        <v>-3444.8</v>
      </c>
      <c r="H58" s="57"/>
    </row>
    <row r="59" spans="1:8" s="36" customFormat="1" ht="81.75" customHeight="1">
      <c r="A59" s="39"/>
      <c r="B59" s="53">
        <f>D59+E59+F59+G59+H59</f>
        <v>-514.4</v>
      </c>
      <c r="C59" s="40" t="s">
        <v>40</v>
      </c>
      <c r="D59" s="55"/>
      <c r="E59" s="55">
        <f>-14.6-0.4</f>
        <v>-15</v>
      </c>
      <c r="F59" s="57"/>
      <c r="G59" s="55">
        <v>-499.4</v>
      </c>
      <c r="H59" s="57"/>
    </row>
    <row r="60" spans="1:8" s="36" customFormat="1" ht="47.25">
      <c r="A60" s="39"/>
      <c r="B60" s="53">
        <f>-644.3-1.7+212.8</f>
        <v>-433.2</v>
      </c>
      <c r="C60" s="58" t="s">
        <v>46</v>
      </c>
      <c r="D60" s="55"/>
      <c r="E60" s="55"/>
      <c r="F60" s="57"/>
      <c r="G60" s="55">
        <f>B60</f>
        <v>-433.2</v>
      </c>
      <c r="H60" s="57"/>
    </row>
    <row r="61" spans="1:8" s="36" customFormat="1" ht="81.75" customHeight="1">
      <c r="A61" s="39"/>
      <c r="B61" s="53">
        <v>-947.7</v>
      </c>
      <c r="C61" s="58" t="s">
        <v>140</v>
      </c>
      <c r="D61" s="55"/>
      <c r="E61" s="55"/>
      <c r="F61" s="57"/>
      <c r="G61" s="55">
        <f>B61</f>
        <v>-947.7</v>
      </c>
      <c r="H61" s="57"/>
    </row>
    <row r="62" spans="1:8" s="36" customFormat="1" ht="30.75" customHeight="1">
      <c r="A62" s="39"/>
      <c r="B62" s="53">
        <v>-3724.9</v>
      </c>
      <c r="C62" s="41" t="s">
        <v>39</v>
      </c>
      <c r="D62" s="55"/>
      <c r="E62" s="55"/>
      <c r="F62" s="57"/>
      <c r="G62" s="55">
        <f>B62</f>
        <v>-3724.9</v>
      </c>
      <c r="H62" s="57"/>
    </row>
    <row r="63" spans="1:8" s="36" customFormat="1" ht="115.5" customHeight="1">
      <c r="A63" s="39"/>
      <c r="B63" s="55">
        <f>D63+E63+F63+H63</f>
        <v>-13732.3</v>
      </c>
      <c r="C63" s="78" t="s">
        <v>124</v>
      </c>
      <c r="D63" s="55"/>
      <c r="E63" s="55">
        <f>-12023.8-550-8.6-1149.9</f>
        <v>-13732.3</v>
      </c>
      <c r="F63" s="57"/>
      <c r="G63" s="55"/>
      <c r="H63" s="57"/>
    </row>
    <row r="64" spans="1:8" s="6" customFormat="1" ht="22.5" customHeight="1">
      <c r="A64" s="7" t="s">
        <v>81</v>
      </c>
      <c r="B64" s="21">
        <f>SUM(B65:B68)</f>
        <v>-55294.1</v>
      </c>
      <c r="C64" s="26" t="s">
        <v>82</v>
      </c>
      <c r="D64" s="21">
        <f>SUM(D65:D68)</f>
        <v>0</v>
      </c>
      <c r="E64" s="21">
        <f t="shared" ref="E64:H64" si="18">SUM(E65:E68)</f>
        <v>-55294.1</v>
      </c>
      <c r="F64" s="21">
        <f t="shared" si="18"/>
        <v>0</v>
      </c>
      <c r="G64" s="21">
        <f t="shared" si="18"/>
        <v>0</v>
      </c>
      <c r="H64" s="21">
        <f t="shared" si="18"/>
        <v>0</v>
      </c>
    </row>
    <row r="65" spans="1:9" s="6" customFormat="1" ht="47.25">
      <c r="A65" s="9"/>
      <c r="B65" s="53">
        <f>D65+E65+F65+G65+H65</f>
        <v>194.6</v>
      </c>
      <c r="C65" s="16" t="s">
        <v>141</v>
      </c>
      <c r="D65" s="53"/>
      <c r="E65" s="53">
        <v>194.6</v>
      </c>
      <c r="F65" s="53"/>
      <c r="G65" s="53"/>
      <c r="H65" s="53"/>
    </row>
    <row r="66" spans="1:9" s="6" customFormat="1" ht="95.25" customHeight="1">
      <c r="A66" s="9"/>
      <c r="B66" s="53">
        <f>-6549.2-6115.4-576.4-104.3-680</f>
        <v>-14025.299999999997</v>
      </c>
      <c r="C66" s="78" t="s">
        <v>125</v>
      </c>
      <c r="D66" s="53"/>
      <c r="E66" s="53">
        <f>B66</f>
        <v>-14025.299999999997</v>
      </c>
      <c r="F66" s="54"/>
      <c r="G66" s="54"/>
      <c r="H66" s="54"/>
    </row>
    <row r="67" spans="1:9" s="6" customFormat="1" ht="50.25" customHeight="1">
      <c r="A67" s="9"/>
      <c r="B67" s="53">
        <f>-16453.3-200-27.2</f>
        <v>-16680.5</v>
      </c>
      <c r="C67" s="78" t="s">
        <v>47</v>
      </c>
      <c r="D67" s="53"/>
      <c r="E67" s="53">
        <f>B67</f>
        <v>-16680.5</v>
      </c>
      <c r="F67" s="54"/>
      <c r="G67" s="54"/>
      <c r="H67" s="54"/>
    </row>
    <row r="68" spans="1:9" s="6" customFormat="1" ht="110.25">
      <c r="A68" s="9"/>
      <c r="B68" s="53">
        <v>-24782.9</v>
      </c>
      <c r="C68" s="78" t="s">
        <v>126</v>
      </c>
      <c r="D68" s="53"/>
      <c r="E68" s="53">
        <f>B68</f>
        <v>-24782.9</v>
      </c>
      <c r="F68" s="54"/>
      <c r="G68" s="54"/>
      <c r="H68" s="54"/>
    </row>
    <row r="69" spans="1:9" s="6" customFormat="1" ht="50.25" customHeight="1">
      <c r="A69" s="70" t="s">
        <v>83</v>
      </c>
      <c r="B69" s="60">
        <f>B70</f>
        <v>846</v>
      </c>
      <c r="C69" s="25" t="s">
        <v>73</v>
      </c>
      <c r="D69" s="60">
        <f>D70</f>
        <v>0</v>
      </c>
      <c r="E69" s="60">
        <f t="shared" ref="E69:H69" si="19">E70</f>
        <v>846</v>
      </c>
      <c r="F69" s="60">
        <f t="shared" si="19"/>
        <v>0</v>
      </c>
      <c r="G69" s="60">
        <f t="shared" si="19"/>
        <v>0</v>
      </c>
      <c r="H69" s="60">
        <f t="shared" si="19"/>
        <v>0</v>
      </c>
    </row>
    <row r="70" spans="1:9" s="6" customFormat="1" ht="47.25">
      <c r="A70" s="9"/>
      <c r="B70" s="53">
        <f>D70+E70+F70+G70+H70</f>
        <v>846</v>
      </c>
      <c r="C70" s="16" t="s">
        <v>142</v>
      </c>
      <c r="D70" s="53"/>
      <c r="E70" s="53">
        <v>846</v>
      </c>
      <c r="F70" s="54"/>
      <c r="G70" s="54"/>
      <c r="H70" s="54"/>
    </row>
    <row r="71" spans="1:9" s="6" customFormat="1" ht="48" customHeight="1">
      <c r="A71" s="7" t="s">
        <v>84</v>
      </c>
      <c r="B71" s="21">
        <f>SUM(B72:B75)</f>
        <v>-37862.30000000001</v>
      </c>
      <c r="C71" s="26" t="s">
        <v>55</v>
      </c>
      <c r="D71" s="21">
        <f>SUM(D72:D75)</f>
        <v>0</v>
      </c>
      <c r="E71" s="21">
        <f t="shared" ref="E71:H71" si="20">SUM(E72:E75)</f>
        <v>-37862.30000000001</v>
      </c>
      <c r="F71" s="21">
        <f t="shared" si="20"/>
        <v>0</v>
      </c>
      <c r="G71" s="21">
        <f t="shared" si="20"/>
        <v>0</v>
      </c>
      <c r="H71" s="21">
        <f t="shared" si="20"/>
        <v>0</v>
      </c>
    </row>
    <row r="72" spans="1:9" s="6" customFormat="1" ht="97.5" customHeight="1">
      <c r="A72" s="9"/>
      <c r="B72" s="53">
        <v>330.7</v>
      </c>
      <c r="C72" s="16" t="s">
        <v>53</v>
      </c>
      <c r="D72" s="53"/>
      <c r="E72" s="53">
        <f>B72</f>
        <v>330.7</v>
      </c>
      <c r="F72" s="54"/>
      <c r="G72" s="54"/>
      <c r="H72" s="54"/>
    </row>
    <row r="73" spans="1:9" s="6" customFormat="1" ht="47.25" customHeight="1">
      <c r="A73" s="9"/>
      <c r="B73" s="53">
        <v>-37895.800000000003</v>
      </c>
      <c r="C73" s="10" t="s">
        <v>127</v>
      </c>
      <c r="D73" s="53"/>
      <c r="E73" s="53">
        <f>B73</f>
        <v>-37895.800000000003</v>
      </c>
      <c r="F73" s="54"/>
      <c r="G73" s="54"/>
      <c r="H73" s="54"/>
    </row>
    <row r="74" spans="1:9" s="6" customFormat="1" ht="49.5" customHeight="1">
      <c r="A74" s="9"/>
      <c r="B74" s="53">
        <v>-62.3</v>
      </c>
      <c r="C74" s="15" t="s">
        <v>128</v>
      </c>
      <c r="D74" s="53"/>
      <c r="E74" s="53">
        <f>B74</f>
        <v>-62.3</v>
      </c>
      <c r="F74" s="54"/>
      <c r="G74" s="54"/>
      <c r="H74" s="54"/>
    </row>
    <row r="75" spans="1:9" s="6" customFormat="1" ht="63">
      <c r="A75" s="9"/>
      <c r="B75" s="53">
        <v>-234.9</v>
      </c>
      <c r="C75" s="16" t="s">
        <v>129</v>
      </c>
      <c r="D75" s="53"/>
      <c r="E75" s="53">
        <f>B75</f>
        <v>-234.9</v>
      </c>
      <c r="F75" s="54"/>
      <c r="G75" s="54"/>
      <c r="H75" s="54"/>
    </row>
    <row r="76" spans="1:9" s="6" customFormat="1" ht="35.25" customHeight="1">
      <c r="A76" s="7" t="s">
        <v>85</v>
      </c>
      <c r="B76" s="21">
        <f>B77</f>
        <v>-4586.3999999999996</v>
      </c>
      <c r="C76" s="26" t="s">
        <v>86</v>
      </c>
      <c r="D76" s="21">
        <f t="shared" ref="D76" si="21">D77</f>
        <v>0</v>
      </c>
      <c r="E76" s="21">
        <f t="shared" ref="E76" si="22">E77</f>
        <v>-4586.3999999999996</v>
      </c>
      <c r="F76" s="21">
        <f t="shared" ref="F76" si="23">F77</f>
        <v>0</v>
      </c>
      <c r="G76" s="21">
        <f t="shared" ref="G76" si="24">G77</f>
        <v>0</v>
      </c>
      <c r="H76" s="21">
        <f t="shared" ref="H76" si="25">H77</f>
        <v>0</v>
      </c>
    </row>
    <row r="77" spans="1:9" s="6" customFormat="1" ht="51" customHeight="1">
      <c r="A77" s="9"/>
      <c r="B77" s="53">
        <v>-4586.3999999999996</v>
      </c>
      <c r="C77" s="16" t="s">
        <v>130</v>
      </c>
      <c r="D77" s="53"/>
      <c r="E77" s="53">
        <f>B77</f>
        <v>-4586.3999999999996</v>
      </c>
      <c r="F77" s="54"/>
      <c r="G77" s="54"/>
      <c r="H77" s="54"/>
    </row>
    <row r="78" spans="1:9" s="6" customFormat="1" ht="63">
      <c r="A78" s="7" t="s">
        <v>88</v>
      </c>
      <c r="B78" s="21">
        <f>SUM(B79:B82)</f>
        <v>154.5</v>
      </c>
      <c r="C78" s="26" t="s">
        <v>87</v>
      </c>
      <c r="D78" s="21">
        <f>SUM(D79:D82)</f>
        <v>0</v>
      </c>
      <c r="E78" s="21">
        <f t="shared" ref="E78:H78" si="26">SUM(E79:E82)</f>
        <v>154.5</v>
      </c>
      <c r="F78" s="21">
        <f t="shared" si="26"/>
        <v>0</v>
      </c>
      <c r="G78" s="21">
        <f t="shared" si="26"/>
        <v>0</v>
      </c>
      <c r="H78" s="21">
        <f t="shared" si="26"/>
        <v>0</v>
      </c>
    </row>
    <row r="79" spans="1:9" s="6" customFormat="1" ht="83.25" customHeight="1">
      <c r="A79" s="9"/>
      <c r="B79" s="53">
        <v>203</v>
      </c>
      <c r="C79" s="16" t="s">
        <v>33</v>
      </c>
      <c r="D79" s="53"/>
      <c r="E79" s="53">
        <f>B79</f>
        <v>203</v>
      </c>
      <c r="F79" s="54"/>
      <c r="G79" s="54"/>
      <c r="H79" s="54"/>
      <c r="I79" s="37"/>
    </row>
    <row r="80" spans="1:9" s="6" customFormat="1" ht="47.25">
      <c r="A80" s="9"/>
      <c r="B80" s="53">
        <v>142.19999999999999</v>
      </c>
      <c r="C80" s="16" t="s">
        <v>143</v>
      </c>
      <c r="D80" s="53"/>
      <c r="E80" s="53">
        <f>B80</f>
        <v>142.19999999999999</v>
      </c>
      <c r="F80" s="54"/>
      <c r="G80" s="54"/>
      <c r="H80" s="54"/>
      <c r="I80" s="37"/>
    </row>
    <row r="81" spans="1:11" s="6" customFormat="1" ht="31.5">
      <c r="A81" s="9"/>
      <c r="B81" s="53">
        <f>D81+E81+F81+G81+H81</f>
        <v>121.8</v>
      </c>
      <c r="C81" s="16" t="s">
        <v>106</v>
      </c>
      <c r="D81" s="53"/>
      <c r="E81" s="53">
        <f>121.8</f>
        <v>121.8</v>
      </c>
      <c r="F81" s="54"/>
      <c r="G81" s="54"/>
      <c r="H81" s="54"/>
      <c r="I81" s="37"/>
    </row>
    <row r="82" spans="1:11" s="6" customFormat="1" ht="110.25" customHeight="1">
      <c r="A82" s="9"/>
      <c r="B82" s="53">
        <f>D82+E82+F82+G82+H82</f>
        <v>-312.5</v>
      </c>
      <c r="C82" s="16" t="s">
        <v>144</v>
      </c>
      <c r="D82" s="53"/>
      <c r="E82" s="53">
        <f>-14.6-11.2-286.7</f>
        <v>-312.5</v>
      </c>
      <c r="F82" s="54"/>
      <c r="G82" s="54"/>
      <c r="H82" s="54"/>
      <c r="I82" s="37"/>
      <c r="K82" s="1"/>
    </row>
    <row r="83" spans="1:11" s="6" customFormat="1" ht="34.5" customHeight="1">
      <c r="A83" s="7" t="s">
        <v>89</v>
      </c>
      <c r="B83" s="21">
        <f>B84</f>
        <v>-109.5</v>
      </c>
      <c r="C83" s="26" t="s">
        <v>97</v>
      </c>
      <c r="D83" s="21">
        <f>D84</f>
        <v>0</v>
      </c>
      <c r="E83" s="21">
        <f t="shared" ref="E83:H83" si="27">E84</f>
        <v>-109.5</v>
      </c>
      <c r="F83" s="21">
        <f t="shared" si="27"/>
        <v>0</v>
      </c>
      <c r="G83" s="21">
        <f t="shared" si="27"/>
        <v>0</v>
      </c>
      <c r="H83" s="21">
        <f t="shared" si="27"/>
        <v>0</v>
      </c>
    </row>
    <row r="84" spans="1:11" s="6" customFormat="1" ht="36" customHeight="1">
      <c r="A84" s="9"/>
      <c r="B84" s="53">
        <f>D84+E84+F84+G84+H84</f>
        <v>-109.5</v>
      </c>
      <c r="C84" s="16" t="s">
        <v>105</v>
      </c>
      <c r="D84" s="53"/>
      <c r="E84" s="53">
        <f>-0.8-108.7</f>
        <v>-109.5</v>
      </c>
      <c r="F84" s="54"/>
      <c r="G84" s="54"/>
      <c r="H84" s="54"/>
    </row>
    <row r="85" spans="1:11" s="6" customFormat="1" ht="36" customHeight="1">
      <c r="A85" s="7" t="s">
        <v>91</v>
      </c>
      <c r="B85" s="21">
        <f>SUM(B86:B87)</f>
        <v>-35.6</v>
      </c>
      <c r="C85" s="26" t="s">
        <v>96</v>
      </c>
      <c r="D85" s="21">
        <f>SUM(D86:D87)</f>
        <v>0</v>
      </c>
      <c r="E85" s="21">
        <f t="shared" ref="E85:H85" si="28">SUM(E86:E87)</f>
        <v>-35.6</v>
      </c>
      <c r="F85" s="21">
        <f t="shared" si="28"/>
        <v>0</v>
      </c>
      <c r="G85" s="21">
        <f t="shared" si="28"/>
        <v>0</v>
      </c>
      <c r="H85" s="21">
        <f t="shared" si="28"/>
        <v>0</v>
      </c>
    </row>
    <row r="86" spans="1:11" s="6" customFormat="1" ht="81.75" customHeight="1">
      <c r="A86" s="9"/>
      <c r="B86" s="53">
        <f>D86+E86+F86+G86+H86</f>
        <v>14.6</v>
      </c>
      <c r="C86" s="16" t="s">
        <v>50</v>
      </c>
      <c r="D86" s="53"/>
      <c r="E86" s="53">
        <v>14.6</v>
      </c>
      <c r="F86" s="54"/>
      <c r="G86" s="54"/>
      <c r="H86" s="54"/>
      <c r="I86" s="37"/>
    </row>
    <row r="87" spans="1:11" s="6" customFormat="1" ht="63">
      <c r="A87" s="9"/>
      <c r="B87" s="53">
        <f>D87+E87+F87+G87+H87</f>
        <v>-50.2</v>
      </c>
      <c r="C87" s="16" t="s">
        <v>131</v>
      </c>
      <c r="D87" s="53"/>
      <c r="E87" s="53">
        <f>-50.2</f>
        <v>-50.2</v>
      </c>
      <c r="F87" s="54"/>
      <c r="G87" s="54"/>
      <c r="H87" s="54"/>
      <c r="I87" s="37"/>
    </row>
    <row r="88" spans="1:11" s="6" customFormat="1" ht="36.75" customHeight="1">
      <c r="A88" s="7" t="s">
        <v>92</v>
      </c>
      <c r="B88" s="21">
        <f>SUM(B89:B90)</f>
        <v>-339.4</v>
      </c>
      <c r="C88" s="26" t="s">
        <v>98</v>
      </c>
      <c r="D88" s="21">
        <f>SUM(D89:D90)</f>
        <v>0</v>
      </c>
      <c r="E88" s="21">
        <f t="shared" ref="E88:H88" si="29">SUM(E89:E90)</f>
        <v>-339.4</v>
      </c>
      <c r="F88" s="21">
        <f t="shared" si="29"/>
        <v>0</v>
      </c>
      <c r="G88" s="21">
        <f t="shared" si="29"/>
        <v>0</v>
      </c>
      <c r="H88" s="21">
        <f t="shared" si="29"/>
        <v>0</v>
      </c>
    </row>
    <row r="89" spans="1:11" ht="63">
      <c r="A89" s="84"/>
      <c r="B89" s="85">
        <f>D89+E89+F89+G89+H89</f>
        <v>200.70000000000002</v>
      </c>
      <c r="C89" s="86" t="s">
        <v>145</v>
      </c>
      <c r="D89" s="85"/>
      <c r="E89" s="85">
        <f>118.4+82.4-0.1</f>
        <v>200.70000000000002</v>
      </c>
      <c r="F89" s="87"/>
      <c r="G89" s="87"/>
      <c r="H89" s="87"/>
    </row>
    <row r="90" spans="1:11" s="6" customFormat="1" ht="64.5" customHeight="1">
      <c r="A90" s="9"/>
      <c r="B90" s="53">
        <v>-540.1</v>
      </c>
      <c r="C90" s="16" t="s">
        <v>146</v>
      </c>
      <c r="D90" s="53"/>
      <c r="E90" s="53">
        <f>B90</f>
        <v>-540.1</v>
      </c>
      <c r="F90" s="54"/>
      <c r="G90" s="54"/>
      <c r="H90" s="54"/>
      <c r="I90" s="37"/>
    </row>
    <row r="91" spans="1:11" s="6" customFormat="1" ht="29.25" customHeight="1">
      <c r="A91" s="7" t="s">
        <v>93</v>
      </c>
      <c r="B91" s="21">
        <f>SUM(B92:B93)</f>
        <v>-1460.4</v>
      </c>
      <c r="C91" s="26" t="s">
        <v>99</v>
      </c>
      <c r="D91" s="21">
        <f>SUM(D92:D93)</f>
        <v>0</v>
      </c>
      <c r="E91" s="21">
        <f t="shared" ref="E91:H91" si="30">SUM(E92:E93)</f>
        <v>-1460.4</v>
      </c>
      <c r="F91" s="21">
        <f t="shared" si="30"/>
        <v>0</v>
      </c>
      <c r="G91" s="21">
        <f t="shared" si="30"/>
        <v>0</v>
      </c>
      <c r="H91" s="21">
        <f t="shared" si="30"/>
        <v>0</v>
      </c>
    </row>
    <row r="92" spans="1:11" ht="94.5">
      <c r="A92" s="39"/>
      <c r="B92" s="53">
        <f>D92+E92+F92+G92+H92</f>
        <v>-1620.4</v>
      </c>
      <c r="C92" s="42" t="s">
        <v>94</v>
      </c>
      <c r="D92" s="53"/>
      <c r="E92" s="53">
        <f>-805.8-3260.2+2445.7-0.1</f>
        <v>-1620.4</v>
      </c>
      <c r="F92" s="54"/>
      <c r="G92" s="54"/>
      <c r="H92" s="54"/>
    </row>
    <row r="93" spans="1:11" s="6" customFormat="1" ht="66" customHeight="1">
      <c r="A93" s="9"/>
      <c r="B93" s="53">
        <v>160</v>
      </c>
      <c r="C93" s="16" t="s">
        <v>51</v>
      </c>
      <c r="D93" s="53"/>
      <c r="E93" s="53">
        <f t="shared" ref="E93" si="31">B93</f>
        <v>160</v>
      </c>
      <c r="F93" s="54"/>
      <c r="G93" s="54"/>
      <c r="H93" s="54"/>
      <c r="I93" s="38"/>
    </row>
    <row r="94" spans="1:11" s="6" customFormat="1" ht="45.75" customHeight="1">
      <c r="A94" s="7" t="s">
        <v>95</v>
      </c>
      <c r="B94" s="21">
        <f>SUM(B95:B101)</f>
        <v>-17436</v>
      </c>
      <c r="C94" s="26" t="s">
        <v>100</v>
      </c>
      <c r="D94" s="21">
        <f>SUM(D95:D101)</f>
        <v>0</v>
      </c>
      <c r="E94" s="21">
        <f t="shared" ref="E94:H94" si="32">SUM(E95:E101)</f>
        <v>-17436</v>
      </c>
      <c r="F94" s="21">
        <f t="shared" si="32"/>
        <v>0</v>
      </c>
      <c r="G94" s="21">
        <f t="shared" si="32"/>
        <v>0</v>
      </c>
      <c r="H94" s="21">
        <f t="shared" si="32"/>
        <v>0</v>
      </c>
    </row>
    <row r="95" spans="1:11" s="6" customFormat="1" ht="48" customHeight="1">
      <c r="A95" s="9"/>
      <c r="B95" s="53">
        <f>D95+E95+F95+G95+H95</f>
        <v>1194.2</v>
      </c>
      <c r="C95" s="16" t="s">
        <v>147</v>
      </c>
      <c r="D95" s="53"/>
      <c r="E95" s="53">
        <f>112.3+1081.9</f>
        <v>1194.2</v>
      </c>
      <c r="F95" s="53"/>
      <c r="G95" s="53"/>
      <c r="H95" s="53"/>
    </row>
    <row r="96" spans="1:11" s="6" customFormat="1" ht="48" customHeight="1">
      <c r="A96" s="9"/>
      <c r="B96" s="53">
        <f>D96+E96+F96+G96+H96</f>
        <v>127.3</v>
      </c>
      <c r="C96" s="16" t="s">
        <v>148</v>
      </c>
      <c r="D96" s="53"/>
      <c r="E96" s="53">
        <v>127.3</v>
      </c>
      <c r="F96" s="53"/>
      <c r="G96" s="53"/>
      <c r="H96" s="53"/>
    </row>
    <row r="97" spans="1:9" s="6" customFormat="1" ht="94.5" customHeight="1">
      <c r="A97" s="9"/>
      <c r="B97" s="53">
        <v>-203</v>
      </c>
      <c r="C97" s="16" t="s">
        <v>48</v>
      </c>
      <c r="D97" s="60"/>
      <c r="E97" s="53">
        <f t="shared" ref="E97:E101" si="33">B97</f>
        <v>-203</v>
      </c>
      <c r="F97" s="60"/>
      <c r="G97" s="60"/>
      <c r="H97" s="60"/>
      <c r="I97" s="37"/>
    </row>
    <row r="98" spans="1:9" s="6" customFormat="1" ht="79.5" customHeight="1">
      <c r="A98" s="9"/>
      <c r="B98" s="53">
        <f>D98+E98+F98+G98+H98</f>
        <v>-534.1</v>
      </c>
      <c r="C98" s="16" t="s">
        <v>132</v>
      </c>
      <c r="D98" s="60"/>
      <c r="E98" s="53">
        <v>-534.1</v>
      </c>
      <c r="F98" s="60"/>
      <c r="G98" s="60"/>
      <c r="H98" s="60"/>
    </row>
    <row r="99" spans="1:9" s="6" customFormat="1" ht="35.25" customHeight="1">
      <c r="A99" s="9"/>
      <c r="B99" s="53">
        <f>D99+E99+F99+G99+H99</f>
        <v>-55.5</v>
      </c>
      <c r="C99" s="16" t="s">
        <v>34</v>
      </c>
      <c r="D99" s="60"/>
      <c r="E99" s="53">
        <f>-42.3-13.2</f>
        <v>-55.5</v>
      </c>
      <c r="F99" s="60"/>
      <c r="G99" s="60"/>
      <c r="H99" s="60"/>
    </row>
    <row r="100" spans="1:9" s="6" customFormat="1" ht="94.5">
      <c r="A100" s="9"/>
      <c r="B100" s="53">
        <v>-17900</v>
      </c>
      <c r="C100" s="16" t="s">
        <v>156</v>
      </c>
      <c r="D100" s="53"/>
      <c r="E100" s="53">
        <f t="shared" si="33"/>
        <v>-17900</v>
      </c>
      <c r="F100" s="54"/>
      <c r="G100" s="54"/>
      <c r="H100" s="54"/>
    </row>
    <row r="101" spans="1:9" ht="33" customHeight="1">
      <c r="A101" s="39"/>
      <c r="B101" s="53">
        <v>-64.900000000000006</v>
      </c>
      <c r="C101" s="16" t="s">
        <v>37</v>
      </c>
      <c r="D101" s="53"/>
      <c r="E101" s="53">
        <f t="shared" si="33"/>
        <v>-64.900000000000006</v>
      </c>
      <c r="F101" s="54"/>
      <c r="G101" s="54"/>
      <c r="H101" s="54"/>
    </row>
    <row r="102" spans="1:9" s="17" customFormat="1" ht="36" customHeight="1">
      <c r="A102" s="7" t="s">
        <v>101</v>
      </c>
      <c r="B102" s="21">
        <f>B103+B104</f>
        <v>-2481.3000000000002</v>
      </c>
      <c r="C102" s="24" t="s">
        <v>79</v>
      </c>
      <c r="D102" s="21">
        <f>D103+D104</f>
        <v>0</v>
      </c>
      <c r="E102" s="21">
        <f t="shared" ref="E102:H102" si="34">E103+E104</f>
        <v>0</v>
      </c>
      <c r="F102" s="21">
        <f t="shared" si="34"/>
        <v>-2481.3000000000002</v>
      </c>
      <c r="G102" s="21">
        <f t="shared" si="34"/>
        <v>0</v>
      </c>
      <c r="H102" s="21">
        <f t="shared" si="34"/>
        <v>0</v>
      </c>
    </row>
    <row r="103" spans="1:9" s="6" customFormat="1" ht="64.5" customHeight="1">
      <c r="A103" s="9"/>
      <c r="B103" s="53">
        <f>D103+E103+F103+G103+H103</f>
        <v>-2281.3000000000002</v>
      </c>
      <c r="C103" s="30" t="s">
        <v>149</v>
      </c>
      <c r="D103" s="53"/>
      <c r="E103" s="53"/>
      <c r="F103" s="61">
        <v>-2281.3000000000002</v>
      </c>
      <c r="G103" s="54"/>
      <c r="H103" s="54"/>
    </row>
    <row r="104" spans="1:9" s="6" customFormat="1">
      <c r="A104" s="9"/>
      <c r="B104" s="53">
        <f>D104+E104+F104+G104+H104</f>
        <v>-200</v>
      </c>
      <c r="C104" s="30" t="s">
        <v>80</v>
      </c>
      <c r="D104" s="53"/>
      <c r="E104" s="53"/>
      <c r="F104" s="61">
        <v>-200</v>
      </c>
      <c r="G104" s="54"/>
      <c r="H104" s="54"/>
    </row>
    <row r="105" spans="1:9" s="17" customFormat="1" ht="36" customHeight="1">
      <c r="A105" s="7" t="s">
        <v>102</v>
      </c>
      <c r="B105" s="21">
        <f>SUM(B106:B112)</f>
        <v>7926.3999999999987</v>
      </c>
      <c r="C105" s="24" t="s">
        <v>69</v>
      </c>
      <c r="D105" s="21">
        <f>SUM(D106:D112)</f>
        <v>0</v>
      </c>
      <c r="E105" s="21">
        <f t="shared" ref="E105:H105" si="35">SUM(E106:E112)</f>
        <v>7926.3999999999987</v>
      </c>
      <c r="F105" s="21">
        <f t="shared" si="35"/>
        <v>0</v>
      </c>
      <c r="G105" s="21">
        <f t="shared" si="35"/>
        <v>0</v>
      </c>
      <c r="H105" s="21">
        <f t="shared" si="35"/>
        <v>0</v>
      </c>
    </row>
    <row r="106" spans="1:9" s="17" customFormat="1" ht="33" customHeight="1">
      <c r="A106" s="9"/>
      <c r="B106" s="53">
        <v>540.1</v>
      </c>
      <c r="C106" s="16" t="s">
        <v>133</v>
      </c>
      <c r="D106" s="53"/>
      <c r="E106" s="53">
        <f>B106</f>
        <v>540.1</v>
      </c>
      <c r="F106" s="54"/>
      <c r="G106" s="54"/>
      <c r="H106" s="54"/>
      <c r="I106" s="37"/>
    </row>
    <row r="107" spans="1:9" s="6" customFormat="1" ht="47.25">
      <c r="A107" s="9"/>
      <c r="B107" s="53">
        <f>D107+E107+F107+G107+H107</f>
        <v>239.6</v>
      </c>
      <c r="C107" s="16" t="s">
        <v>150</v>
      </c>
      <c r="D107" s="53"/>
      <c r="E107" s="53">
        <v>239.6</v>
      </c>
      <c r="F107" s="54"/>
      <c r="G107" s="54"/>
      <c r="H107" s="54"/>
    </row>
    <row r="108" spans="1:9" s="6" customFormat="1" ht="47.25">
      <c r="A108" s="9"/>
      <c r="B108" s="53">
        <f>D108+E108+F108+G108+H108</f>
        <v>404.3</v>
      </c>
      <c r="C108" s="16" t="s">
        <v>151</v>
      </c>
      <c r="D108" s="53"/>
      <c r="E108" s="53">
        <v>404.3</v>
      </c>
      <c r="F108" s="54"/>
      <c r="G108" s="54"/>
      <c r="H108" s="54"/>
    </row>
    <row r="109" spans="1:9" s="6" customFormat="1" ht="110.25">
      <c r="A109" s="9"/>
      <c r="B109" s="53">
        <f>E109</f>
        <v>11081.599999999999</v>
      </c>
      <c r="C109" s="71" t="s">
        <v>152</v>
      </c>
      <c r="D109" s="53"/>
      <c r="E109" s="53">
        <f>10007.8+1073.8</f>
        <v>11081.599999999999</v>
      </c>
      <c r="F109" s="54"/>
      <c r="G109" s="54"/>
      <c r="H109" s="54"/>
    </row>
    <row r="110" spans="1:9" ht="78" customHeight="1">
      <c r="A110" s="82"/>
      <c r="B110" s="53">
        <v>-209.5</v>
      </c>
      <c r="C110" s="16" t="s">
        <v>134</v>
      </c>
      <c r="D110" s="53"/>
      <c r="E110" s="53">
        <f>B110</f>
        <v>-209.5</v>
      </c>
      <c r="F110" s="54"/>
      <c r="G110" s="54"/>
      <c r="H110" s="54"/>
    </row>
    <row r="111" spans="1:9" ht="98.25" customHeight="1">
      <c r="A111" s="18"/>
      <c r="B111" s="53">
        <f>D111+E111+F111+G111+H111</f>
        <v>-4062.4</v>
      </c>
      <c r="C111" s="10" t="s">
        <v>153</v>
      </c>
      <c r="D111" s="53"/>
      <c r="E111" s="53">
        <f>-4062.4</f>
        <v>-4062.4</v>
      </c>
      <c r="F111" s="54"/>
      <c r="G111" s="54"/>
      <c r="H111" s="54"/>
    </row>
    <row r="112" spans="1:9" s="6" customFormat="1" ht="50.25" customHeight="1">
      <c r="A112" s="9"/>
      <c r="B112" s="53">
        <v>-67.3</v>
      </c>
      <c r="C112" s="81" t="s">
        <v>135</v>
      </c>
      <c r="D112" s="53"/>
      <c r="E112" s="53">
        <f>B112</f>
        <v>-67.3</v>
      </c>
      <c r="F112" s="54"/>
      <c r="G112" s="54"/>
      <c r="H112" s="54"/>
    </row>
    <row r="113" spans="1:9" s="6" customFormat="1" ht="49.5" customHeight="1">
      <c r="A113" s="7" t="s">
        <v>103</v>
      </c>
      <c r="B113" s="21">
        <f>SUM(B114:B119)</f>
        <v>-29945.1</v>
      </c>
      <c r="C113" s="24" t="s">
        <v>62</v>
      </c>
      <c r="D113" s="21">
        <f>SUM(D114:D119)</f>
        <v>0</v>
      </c>
      <c r="E113" s="21">
        <f t="shared" ref="E113:H113" si="36">SUM(E114:E119)</f>
        <v>-29945.1</v>
      </c>
      <c r="F113" s="21">
        <f t="shared" si="36"/>
        <v>0</v>
      </c>
      <c r="G113" s="21">
        <f t="shared" si="36"/>
        <v>0</v>
      </c>
      <c r="H113" s="21">
        <f t="shared" si="36"/>
        <v>0</v>
      </c>
    </row>
    <row r="114" spans="1:9" s="6" customFormat="1" ht="49.5" customHeight="1">
      <c r="A114" s="9"/>
      <c r="B114" s="53">
        <f>D114+E114+F114+G114+H114</f>
        <v>112.3</v>
      </c>
      <c r="C114" s="16" t="s">
        <v>154</v>
      </c>
      <c r="D114" s="53"/>
      <c r="E114" s="53">
        <v>112.3</v>
      </c>
      <c r="F114" s="53"/>
      <c r="G114" s="53"/>
      <c r="H114" s="53"/>
    </row>
    <row r="115" spans="1:9" s="6" customFormat="1" ht="113.25" customHeight="1">
      <c r="A115" s="9"/>
      <c r="B115" s="53">
        <v>-330.7</v>
      </c>
      <c r="C115" s="71" t="s">
        <v>136</v>
      </c>
      <c r="D115" s="53"/>
      <c r="E115" s="53">
        <f t="shared" ref="E115:E118" si="37">B115</f>
        <v>-330.7</v>
      </c>
      <c r="F115" s="54"/>
      <c r="G115" s="54"/>
      <c r="H115" s="54"/>
      <c r="I115" s="37"/>
    </row>
    <row r="116" spans="1:9" s="6" customFormat="1" ht="47.25">
      <c r="A116" s="9"/>
      <c r="B116" s="53">
        <v>-160</v>
      </c>
      <c r="C116" s="16" t="s">
        <v>52</v>
      </c>
      <c r="D116" s="53"/>
      <c r="E116" s="53">
        <f t="shared" si="37"/>
        <v>-160</v>
      </c>
      <c r="F116" s="54"/>
      <c r="G116" s="54"/>
      <c r="H116" s="54"/>
      <c r="I116" s="37"/>
    </row>
    <row r="117" spans="1:9" s="6" customFormat="1" ht="112.5" customHeight="1">
      <c r="A117" s="9"/>
      <c r="B117" s="53">
        <v>-748.9</v>
      </c>
      <c r="C117" s="16" t="s">
        <v>35</v>
      </c>
      <c r="D117" s="53"/>
      <c r="E117" s="53">
        <f t="shared" si="37"/>
        <v>-748.9</v>
      </c>
      <c r="F117" s="54"/>
      <c r="G117" s="54"/>
      <c r="H117" s="54"/>
    </row>
    <row r="118" spans="1:9" ht="33.75" customHeight="1">
      <c r="A118" s="39"/>
      <c r="B118" s="53">
        <v>-1</v>
      </c>
      <c r="C118" s="10" t="s">
        <v>36</v>
      </c>
      <c r="D118" s="53"/>
      <c r="E118" s="53">
        <f t="shared" si="37"/>
        <v>-1</v>
      </c>
      <c r="F118" s="54"/>
      <c r="G118" s="54"/>
      <c r="H118" s="54"/>
    </row>
    <row r="119" spans="1:9" ht="99" customHeight="1">
      <c r="A119" s="39"/>
      <c r="B119" s="53">
        <f>D119+E119+F119+G119+H119</f>
        <v>-28816.799999999999</v>
      </c>
      <c r="C119" s="10" t="s">
        <v>137</v>
      </c>
      <c r="D119" s="53"/>
      <c r="E119" s="53">
        <f>-3686.8-24112.3-470.3-547.5+0.1</f>
        <v>-28816.799999999999</v>
      </c>
      <c r="F119" s="54"/>
      <c r="G119" s="54"/>
      <c r="H119" s="54"/>
    </row>
    <row r="120" spans="1:9" s="8" customFormat="1" ht="22.5" customHeight="1">
      <c r="A120" s="7" t="s">
        <v>104</v>
      </c>
      <c r="B120" s="21">
        <f>SUM(B121:B126)</f>
        <v>196.69999999999982</v>
      </c>
      <c r="C120" s="26" t="s">
        <v>20</v>
      </c>
      <c r="D120" s="21">
        <f>SUM(D121:D126)</f>
        <v>44</v>
      </c>
      <c r="E120" s="21">
        <f t="shared" ref="E120:H120" si="38">SUM(E121:E126)</f>
        <v>1885.3000000000002</v>
      </c>
      <c r="F120" s="21">
        <f t="shared" si="38"/>
        <v>-1332.6</v>
      </c>
      <c r="G120" s="21">
        <f t="shared" si="38"/>
        <v>0</v>
      </c>
      <c r="H120" s="21">
        <f t="shared" si="38"/>
        <v>-400</v>
      </c>
    </row>
    <row r="121" spans="1:9" s="8" customFormat="1" ht="47.25">
      <c r="A121" s="9"/>
      <c r="B121" s="53">
        <f>D121+E121+F121+G121+H121</f>
        <v>44</v>
      </c>
      <c r="C121" s="16" t="s">
        <v>155</v>
      </c>
      <c r="D121" s="53">
        <v>44</v>
      </c>
      <c r="E121" s="53"/>
      <c r="F121" s="53"/>
      <c r="G121" s="53"/>
      <c r="H121" s="53"/>
    </row>
    <row r="122" spans="1:9" s="6" customFormat="1" ht="145.5" customHeight="1">
      <c r="A122" s="9"/>
      <c r="B122" s="53">
        <f>2250+3000</f>
        <v>5250</v>
      </c>
      <c r="C122" s="10" t="s">
        <v>90</v>
      </c>
      <c r="D122" s="83"/>
      <c r="E122" s="83">
        <f>B122</f>
        <v>5250</v>
      </c>
      <c r="F122" s="83"/>
      <c r="G122" s="83"/>
      <c r="H122" s="83"/>
    </row>
    <row r="123" spans="1:9" s="6" customFormat="1" ht="158.25" customHeight="1">
      <c r="A123" s="9"/>
      <c r="B123" s="53">
        <f>D123+G123+H123</f>
        <v>0</v>
      </c>
      <c r="C123" s="14" t="s">
        <v>108</v>
      </c>
      <c r="D123" s="53"/>
      <c r="E123" s="53">
        <f>0-F123</f>
        <v>1457.1</v>
      </c>
      <c r="F123" s="53">
        <f>-25.2-600-375-50-96.6-25-75-80-60.3-70</f>
        <v>-1457.1</v>
      </c>
      <c r="G123" s="62"/>
      <c r="H123" s="62"/>
      <c r="I123" s="44"/>
    </row>
    <row r="124" spans="1:9" s="6" customFormat="1" ht="47.25">
      <c r="A124" s="9"/>
      <c r="B124" s="53">
        <f>D124+G124+H124</f>
        <v>-400</v>
      </c>
      <c r="C124" s="14" t="s">
        <v>107</v>
      </c>
      <c r="D124" s="53"/>
      <c r="E124" s="53"/>
      <c r="F124" s="53"/>
      <c r="G124" s="62"/>
      <c r="H124" s="62">
        <f>-400</f>
        <v>-400</v>
      </c>
      <c r="I124" s="44"/>
    </row>
    <row r="125" spans="1:9" s="6" customFormat="1" ht="48.75" customHeight="1">
      <c r="A125" s="9"/>
      <c r="B125" s="53">
        <f>D125+G125+H125</f>
        <v>0</v>
      </c>
      <c r="C125" s="33" t="s">
        <v>109</v>
      </c>
      <c r="D125" s="53"/>
      <c r="E125" s="53">
        <v>-124.5</v>
      </c>
      <c r="F125" s="53">
        <v>124.5</v>
      </c>
      <c r="G125" s="62"/>
      <c r="H125" s="62"/>
    </row>
    <row r="126" spans="1:9" ht="32.25" customHeight="1">
      <c r="A126" s="82"/>
      <c r="B126" s="53">
        <v>-4697.3</v>
      </c>
      <c r="C126" s="88" t="s">
        <v>110</v>
      </c>
      <c r="D126" s="53"/>
      <c r="E126" s="53">
        <f>B126</f>
        <v>-4697.3</v>
      </c>
      <c r="F126" s="59"/>
      <c r="G126" s="89"/>
      <c r="H126" s="89"/>
    </row>
    <row r="127" spans="1:9" ht="18.75" customHeight="1">
      <c r="A127" s="63"/>
      <c r="B127" s="64">
        <f>B9+B23+B32+B48+B49</f>
        <v>-244482.59999999998</v>
      </c>
      <c r="C127" s="65" t="s">
        <v>14</v>
      </c>
      <c r="D127" s="64">
        <f>D9+D23+D32+D48+D49</f>
        <v>159</v>
      </c>
      <c r="E127" s="64">
        <f t="shared" ref="E127:H127" si="39">E9+E23+E32+E48+E49</f>
        <v>-188061.80000000002</v>
      </c>
      <c r="F127" s="64">
        <f t="shared" si="39"/>
        <v>-3462.4</v>
      </c>
      <c r="G127" s="64">
        <f t="shared" si="39"/>
        <v>-52812.800000000003</v>
      </c>
      <c r="H127" s="64">
        <f t="shared" si="39"/>
        <v>-304.60000000000002</v>
      </c>
    </row>
    <row r="128" spans="1:9" ht="18.75" customHeight="1">
      <c r="A128" s="66"/>
      <c r="B128" s="67">
        <v>6104596.5</v>
      </c>
      <c r="C128" s="23" t="s">
        <v>28</v>
      </c>
      <c r="D128" s="66"/>
      <c r="E128" s="66"/>
      <c r="F128" s="66"/>
      <c r="G128" s="66"/>
      <c r="H128" s="66"/>
    </row>
    <row r="129" spans="1:8" ht="18.75" customHeight="1">
      <c r="A129" s="66"/>
      <c r="B129" s="67">
        <f>B127+B128</f>
        <v>5860113.9000000004</v>
      </c>
      <c r="C129" s="23" t="s">
        <v>38</v>
      </c>
      <c r="D129" s="66"/>
      <c r="E129" s="66"/>
      <c r="F129" s="66"/>
      <c r="G129" s="66"/>
      <c r="H129" s="66"/>
    </row>
    <row r="130" spans="1:8">
      <c r="B130" s="13"/>
    </row>
  </sheetData>
  <mergeCells count="11">
    <mergeCell ref="D1:H1"/>
    <mergeCell ref="D4:H4"/>
    <mergeCell ref="A2:H2"/>
    <mergeCell ref="B4:B5"/>
    <mergeCell ref="C4:C6"/>
    <mergeCell ref="D5:D6"/>
    <mergeCell ref="G5:G6"/>
    <mergeCell ref="H5:H6"/>
    <mergeCell ref="A4:A6"/>
    <mergeCell ref="E5:E6"/>
    <mergeCell ref="F5:F6"/>
  </mergeCells>
  <pageMargins left="0.19685039370078741" right="0.19685039370078741" top="0.39370078740157483" bottom="0.39370078740157483" header="0.31496062992125984" footer="0.31496062992125984"/>
  <pageSetup paperSize="9" scale="65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2</vt:lpstr>
      <vt:lpstr>'таблица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ZorinaLV</cp:lastModifiedBy>
  <cp:lastPrinted>2025-12-11T06:25:22Z</cp:lastPrinted>
  <dcterms:created xsi:type="dcterms:W3CDTF">1996-10-08T23:32:33Z</dcterms:created>
  <dcterms:modified xsi:type="dcterms:W3CDTF">2025-12-17T08:35:50Z</dcterms:modified>
</cp:coreProperties>
</file>