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2980" windowHeight="11910"/>
  </bookViews>
  <sheets>
    <sheet name="сведение за 2024-2028 гг." sheetId="6" r:id="rId1"/>
  </sheets>
  <definedNames>
    <definedName name="_xlnm.Print_Titles" localSheetId="0">'сведение за 2024-2028 гг.'!$4:$6</definedName>
  </definedNames>
  <calcPr calcId="125725"/>
</workbook>
</file>

<file path=xl/calcChain.xml><?xml version="1.0" encoding="utf-8"?>
<calcChain xmlns="http://schemas.openxmlformats.org/spreadsheetml/2006/main">
  <c r="E14" i="6"/>
  <c r="E60"/>
  <c r="E32"/>
  <c r="E38"/>
  <c r="E25"/>
  <c r="E31"/>
  <c r="E33"/>
  <c r="E24"/>
  <c r="E23"/>
  <c r="E20"/>
  <c r="E19"/>
  <c r="E18"/>
  <c r="E17"/>
  <c r="E15"/>
  <c r="E13"/>
  <c r="E12"/>
  <c r="E11"/>
  <c r="E10"/>
  <c r="E9"/>
  <c r="E21" l="1"/>
  <c r="D54"/>
  <c r="L10" l="1"/>
  <c r="L11"/>
  <c r="L12"/>
  <c r="L13"/>
  <c r="L15"/>
  <c r="L17"/>
  <c r="L18"/>
  <c r="L19"/>
  <c r="L20"/>
  <c r="L22"/>
  <c r="L23"/>
  <c r="L24"/>
  <c r="L25"/>
  <c r="L27"/>
  <c r="L28"/>
  <c r="L30"/>
  <c r="L31"/>
  <c r="L32"/>
  <c r="L33"/>
  <c r="L35"/>
  <c r="L37"/>
  <c r="L38"/>
  <c r="L39"/>
  <c r="L41"/>
  <c r="L42"/>
  <c r="L44"/>
  <c r="L45"/>
  <c r="L47"/>
  <c r="L48"/>
  <c r="L50"/>
  <c r="L51"/>
  <c r="L52"/>
  <c r="L53"/>
  <c r="L55"/>
  <c r="L56"/>
  <c r="L58"/>
  <c r="L9"/>
  <c r="K10"/>
  <c r="K11"/>
  <c r="K12"/>
  <c r="K13"/>
  <c r="K14"/>
  <c r="K15"/>
  <c r="K17"/>
  <c r="K18"/>
  <c r="K19"/>
  <c r="K20"/>
  <c r="K22"/>
  <c r="K23"/>
  <c r="K24"/>
  <c r="K25"/>
  <c r="K26"/>
  <c r="K27"/>
  <c r="K28"/>
  <c r="K30"/>
  <c r="K31"/>
  <c r="K32"/>
  <c r="K33"/>
  <c r="K35"/>
  <c r="K37"/>
  <c r="K38"/>
  <c r="K39"/>
  <c r="K40"/>
  <c r="K41"/>
  <c r="K42"/>
  <c r="K44"/>
  <c r="K45"/>
  <c r="K47"/>
  <c r="K48"/>
  <c r="K50"/>
  <c r="K51"/>
  <c r="K52"/>
  <c r="K53"/>
  <c r="K55"/>
  <c r="K56"/>
  <c r="K58"/>
  <c r="K60"/>
  <c r="K9"/>
  <c r="J10"/>
  <c r="J11"/>
  <c r="J12"/>
  <c r="J13"/>
  <c r="J15"/>
  <c r="J17"/>
  <c r="J18"/>
  <c r="J20"/>
  <c r="J22"/>
  <c r="J23"/>
  <c r="J24"/>
  <c r="J25"/>
  <c r="J26"/>
  <c r="J27"/>
  <c r="J28"/>
  <c r="J30"/>
  <c r="J31"/>
  <c r="J32"/>
  <c r="J33"/>
  <c r="J35"/>
  <c r="J37"/>
  <c r="J38"/>
  <c r="J39"/>
  <c r="J41"/>
  <c r="J42"/>
  <c r="J44"/>
  <c r="J45"/>
  <c r="J47"/>
  <c r="J48"/>
  <c r="J50"/>
  <c r="J52"/>
  <c r="J53"/>
  <c r="J55"/>
  <c r="J58"/>
  <c r="J9"/>
  <c r="I10"/>
  <c r="I11"/>
  <c r="I12"/>
  <c r="I13"/>
  <c r="I14"/>
  <c r="I15"/>
  <c r="I17"/>
  <c r="I18"/>
  <c r="I19"/>
  <c r="I20"/>
  <c r="I22"/>
  <c r="I23"/>
  <c r="I24"/>
  <c r="I25"/>
  <c r="I26"/>
  <c r="I27"/>
  <c r="I28"/>
  <c r="I30"/>
  <c r="I31"/>
  <c r="I32"/>
  <c r="I33"/>
  <c r="I35"/>
  <c r="I37"/>
  <c r="I38"/>
  <c r="I39"/>
  <c r="I40"/>
  <c r="I41"/>
  <c r="I42"/>
  <c r="I44"/>
  <c r="I45"/>
  <c r="I47"/>
  <c r="I48"/>
  <c r="I50"/>
  <c r="I51"/>
  <c r="I52"/>
  <c r="I53"/>
  <c r="I55"/>
  <c r="I56"/>
  <c r="I58"/>
  <c r="I60"/>
  <c r="I9"/>
  <c r="G54"/>
  <c r="H54"/>
  <c r="G21"/>
  <c r="H21"/>
  <c r="G8" l="1"/>
  <c r="H8"/>
  <c r="F54"/>
  <c r="E54"/>
  <c r="E8"/>
  <c r="D46"/>
  <c r="K54" l="1"/>
  <c r="L54"/>
  <c r="F21"/>
  <c r="E46"/>
  <c r="F59"/>
  <c r="G59"/>
  <c r="H59"/>
  <c r="E59"/>
  <c r="D21"/>
  <c r="E57"/>
  <c r="F57"/>
  <c r="G57"/>
  <c r="H57"/>
  <c r="E49"/>
  <c r="F49"/>
  <c r="G49"/>
  <c r="H49"/>
  <c r="F46"/>
  <c r="G46"/>
  <c r="H46"/>
  <c r="E43"/>
  <c r="F43"/>
  <c r="G43"/>
  <c r="H43"/>
  <c r="E36"/>
  <c r="F36"/>
  <c r="G36"/>
  <c r="H36"/>
  <c r="E34"/>
  <c r="F34"/>
  <c r="G34"/>
  <c r="H34"/>
  <c r="E29"/>
  <c r="F29"/>
  <c r="G29"/>
  <c r="H29"/>
  <c r="E16"/>
  <c r="F16"/>
  <c r="G16"/>
  <c r="H16"/>
  <c r="F8"/>
  <c r="D57"/>
  <c r="J54"/>
  <c r="D49"/>
  <c r="D43"/>
  <c r="D36"/>
  <c r="D34"/>
  <c r="D29"/>
  <c r="D16"/>
  <c r="D8"/>
  <c r="D7" l="1"/>
  <c r="F7"/>
  <c r="K7"/>
  <c r="H7"/>
  <c r="G7"/>
  <c r="L8"/>
  <c r="E7"/>
  <c r="L34"/>
  <c r="K34"/>
  <c r="I34"/>
  <c r="J34"/>
  <c r="L36"/>
  <c r="K36"/>
  <c r="I36"/>
  <c r="J36"/>
  <c r="L43"/>
  <c r="K43"/>
  <c r="J43"/>
  <c r="I43"/>
  <c r="K46"/>
  <c r="J46"/>
  <c r="I46"/>
  <c r="L46"/>
  <c r="K59"/>
  <c r="I59"/>
  <c r="L21"/>
  <c r="J21"/>
  <c r="K21"/>
  <c r="I21"/>
  <c r="I54"/>
  <c r="J29"/>
  <c r="L29"/>
  <c r="K29"/>
  <c r="I29"/>
  <c r="K16"/>
  <c r="J16"/>
  <c r="I16"/>
  <c r="L16"/>
  <c r="L49"/>
  <c r="K49"/>
  <c r="J49"/>
  <c r="I49"/>
  <c r="K57"/>
  <c r="I57"/>
  <c r="L57"/>
  <c r="J57"/>
  <c r="J8"/>
  <c r="I8"/>
  <c r="L7" l="1"/>
  <c r="J7"/>
  <c r="I7"/>
  <c r="K8"/>
</calcChain>
</file>

<file path=xl/sharedStrings.xml><?xml version="1.0" encoding="utf-8"?>
<sst xmlns="http://schemas.openxmlformats.org/spreadsheetml/2006/main" count="71" uniqueCount="71">
  <si>
    <t>Наименование</t>
  </si>
  <si>
    <t xml:space="preserve">Проект бюджета </t>
  </si>
  <si>
    <t>(тыс.рублей)</t>
  </si>
  <si>
    <t>Рз</t>
  </si>
  <si>
    <t>Пр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</si>
  <si>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</si>
  <si>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</si>
  <si>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</si>
  <si>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</si>
  <si>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</si>
  <si>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</si>
  <si>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</si>
  <si>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</si>
  <si>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</si>
  <si>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Органы юстиции</t>
  </si>
  <si>
    <t>Защита населения и территории от чрезвычайных ситуаций природного и техногенного характера, гражданская оборона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</si>
  <si>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</si>
  <si>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</si>
  <si>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Общеэкономические вопросы</t>
  </si>
  <si>
    <t>Сельское хозяйство и рыболовство</t>
  </si>
  <si>
    <t>Транспорт</t>
  </si>
  <si>
    <t>Связь и информатика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</si>
  <si>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</si>
  <si>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</si>
  <si>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</si>
  <si>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</si>
  <si>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</si>
  <si>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</si>
  <si>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</si>
  <si>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</si>
  <si>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</si>
  <si>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</si>
  <si>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</si>
  <si>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</si>
  <si>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</si>
  <si>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</si>
  <si>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</si>
  <si>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</si>
  <si>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</si>
  <si>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</si>
  <si>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</si>
  <si>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</si>
  <si>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</si>
  <si>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</si>
  <si>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</si>
  <si>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</si>
  <si>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</si>
  <si>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</si>
  <si>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СРЕДСТВА МАССОВОЙ ИНФОРМАЦИИ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</si>
  <si>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</si>
  <si>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</si>
  <si>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</si>
  <si>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Дорожное хозяйство</t>
  </si>
  <si>
    <t>РАСХОДЫ -ВСЕГО</t>
  </si>
  <si>
    <t>в том числе дорожный фонд</t>
  </si>
  <si>
    <t>Санитарно-эпидемиологическое благополучие</t>
  </si>
  <si>
    <t>к.9=к.6-к.4</t>
  </si>
  <si>
    <t>к.10=к.6/к.4</t>
  </si>
  <si>
    <t>к.11=к.6-к.5</t>
  </si>
  <si>
    <t>к.11=к.6/к.5</t>
  </si>
  <si>
    <t>Защита населения и территории от чрезвычайных ситуаций природного и техногенного характера, пожарная безопасность</t>
  </si>
  <si>
    <t>Спорт высших достижений</t>
  </si>
  <si>
    <t>Профессиональная подготовка, переподготовка и повышение квалификации</t>
  </si>
  <si>
    <t>2026 год</t>
  </si>
  <si>
    <t xml:space="preserve">Сведения о расходах бюджета городского округа Урай по разделам и подразделам классификации расходов бюджета на 2026 год и на плановый период 2027 и 2028 годов в сравнении с ожидаемым исполнением за 2025 год и отчетом за 2024 год </t>
  </si>
  <si>
    <t>Исполнено за 2024 год</t>
  </si>
  <si>
    <t>Ожидаемое исполнение за 2025 год</t>
  </si>
  <si>
    <t>2027 год</t>
  </si>
  <si>
    <t xml:space="preserve">2028 год </t>
  </si>
  <si>
    <t xml:space="preserve">Сравнение плана 2026 года от исполнение за 2024 года </t>
  </si>
  <si>
    <t>Сравнение плана 2026 года от ожидаемого исполнения за 2025 год</t>
  </si>
</sst>
</file>

<file path=xl/styles.xml><?xml version="1.0" encoding="utf-8"?>
<styleSheet xmlns="http://schemas.openxmlformats.org/spreadsheetml/2006/main">
  <numFmts count="7">
    <numFmt numFmtId="164" formatCode="_-* #,##0.00_р_._-;\-* #,##0.00_р_._-;_-* &quot;-&quot;??_р_._-;_-@_-"/>
    <numFmt numFmtId="165" formatCode="_(* #,##0.0_);_(* \(#,##0.0\);_(* &quot;-&quot;??_);_(@_)"/>
    <numFmt numFmtId="166" formatCode="_-* #,##0.0_р_._-;\-* #,##0.0_р_._-;_-* &quot;-&quot;??_р_._-;_-@_-"/>
    <numFmt numFmtId="167" formatCode="0000"/>
    <numFmt numFmtId="168" formatCode="00"/>
    <numFmt numFmtId="169" formatCode="#,##0.0;[Red]\-#,##0.0;0.0"/>
    <numFmt numFmtId="170" formatCode="&quot;+&quot;\ #,##0.0;&quot;-&quot;\ #,##0.0;&quot;&quot;\ 0.0"/>
  </numFmts>
  <fonts count="2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i/>
      <sz val="12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7" fillId="0" borderId="0"/>
  </cellStyleXfs>
  <cellXfs count="52">
    <xf numFmtId="0" fontId="0" fillId="0" borderId="0" xfId="0"/>
    <xf numFmtId="0" fontId="3" fillId="0" borderId="0" xfId="0" applyFont="1" applyProtection="1">
      <protection locked="0"/>
    </xf>
    <xf numFmtId="166" fontId="3" fillId="0" borderId="0" xfId="2" applyNumberFormat="1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166" fontId="8" fillId="0" borderId="0" xfId="2" applyNumberFormat="1" applyFont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167" fontId="9" fillId="0" borderId="1" xfId="1" applyNumberFormat="1" applyFont="1" applyFill="1" applyBorder="1" applyAlignment="1" applyProtection="1">
      <alignment wrapText="1"/>
      <protection hidden="1"/>
    </xf>
    <xf numFmtId="167" fontId="8" fillId="0" borderId="1" xfId="1" applyNumberFormat="1" applyFont="1" applyFill="1" applyBorder="1" applyAlignment="1" applyProtection="1">
      <alignment wrapText="1"/>
      <protection hidden="1"/>
    </xf>
    <xf numFmtId="166" fontId="3" fillId="0" borderId="0" xfId="2" applyNumberFormat="1" applyFont="1" applyAlignment="1" applyProtection="1">
      <alignment horizontal="center"/>
      <protection locked="0"/>
    </xf>
    <xf numFmtId="168" fontId="9" fillId="0" borderId="1" xfId="1" applyNumberFormat="1" applyFont="1" applyFill="1" applyBorder="1" applyAlignment="1" applyProtection="1">
      <alignment horizontal="center"/>
      <protection hidden="1"/>
    </xf>
    <xf numFmtId="168" fontId="8" fillId="0" borderId="1" xfId="1" applyNumberFormat="1" applyFont="1" applyFill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locked="0"/>
    </xf>
    <xf numFmtId="166" fontId="11" fillId="0" borderId="0" xfId="2" applyNumberFormat="1" applyFont="1" applyFill="1" applyProtection="1">
      <protection locked="0"/>
    </xf>
    <xf numFmtId="0" fontId="11" fillId="0" borderId="0" xfId="0" applyFont="1" applyProtection="1">
      <protection locked="0"/>
    </xf>
    <xf numFmtId="166" fontId="10" fillId="0" borderId="0" xfId="2" applyNumberFormat="1" applyFont="1" applyFill="1" applyAlignment="1" applyProtection="1">
      <alignment horizontal="right"/>
      <protection locked="0"/>
    </xf>
    <xf numFmtId="0" fontId="14" fillId="0" borderId="7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/>
      <protection locked="0"/>
    </xf>
    <xf numFmtId="167" fontId="8" fillId="0" borderId="8" xfId="1" applyNumberFormat="1" applyFont="1" applyFill="1" applyBorder="1" applyAlignment="1" applyProtection="1">
      <alignment wrapText="1"/>
      <protection hidden="1"/>
    </xf>
    <xf numFmtId="0" fontId="7" fillId="0" borderId="0" xfId="0" applyFont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69" fontId="9" fillId="0" borderId="1" xfId="0" applyNumberFormat="1" applyFont="1" applyFill="1" applyBorder="1" applyAlignment="1" applyProtection="1">
      <alignment horizontal="right"/>
      <protection hidden="1"/>
    </xf>
    <xf numFmtId="170" fontId="12" fillId="0" borderId="1" xfId="1" applyNumberFormat="1" applyFont="1" applyFill="1" applyBorder="1" applyAlignment="1" applyProtection="1">
      <alignment horizontal="right"/>
      <protection hidden="1"/>
    </xf>
    <xf numFmtId="169" fontId="8" fillId="0" borderId="1" xfId="0" applyNumberFormat="1" applyFont="1" applyFill="1" applyBorder="1" applyAlignment="1" applyProtection="1">
      <alignment horizontal="right"/>
      <protection hidden="1"/>
    </xf>
    <xf numFmtId="169" fontId="10" fillId="0" borderId="1" xfId="1" applyNumberFormat="1" applyFont="1" applyFill="1" applyBorder="1" applyAlignment="1" applyProtection="1">
      <alignment horizontal="right"/>
      <protection hidden="1"/>
    </xf>
    <xf numFmtId="170" fontId="16" fillId="0" borderId="1" xfId="0" applyNumberFormat="1" applyFont="1" applyFill="1" applyBorder="1" applyAlignment="1" applyProtection="1">
      <alignment horizontal="right"/>
      <protection locked="0"/>
    </xf>
    <xf numFmtId="170" fontId="6" fillId="0" borderId="1" xfId="0" applyNumberFormat="1" applyFont="1" applyFill="1" applyBorder="1" applyAlignment="1" applyProtection="1">
      <alignment horizontal="right"/>
      <protection locked="0"/>
    </xf>
    <xf numFmtId="0" fontId="18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0" fontId="19" fillId="3" borderId="2" xfId="0" applyFont="1" applyFill="1" applyBorder="1" applyAlignment="1" applyProtection="1">
      <protection locked="0"/>
    </xf>
    <xf numFmtId="0" fontId="19" fillId="3" borderId="2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165" fontId="20" fillId="3" borderId="1" xfId="2" applyNumberFormat="1" applyFont="1" applyFill="1" applyBorder="1" applyAlignment="1" applyProtection="1">
      <alignment horizontal="right"/>
      <protection locked="0"/>
    </xf>
    <xf numFmtId="170" fontId="20" fillId="3" borderId="1" xfId="2" applyNumberFormat="1" applyFont="1" applyFill="1" applyBorder="1" applyAlignment="1" applyProtection="1">
      <alignment horizontal="right"/>
      <protection locked="0"/>
    </xf>
    <xf numFmtId="170" fontId="19" fillId="3" borderId="1" xfId="0" applyNumberFormat="1" applyFont="1" applyFill="1" applyBorder="1" applyAlignment="1" applyProtection="1">
      <alignment horizontal="right"/>
      <protection locked="0"/>
    </xf>
    <xf numFmtId="0" fontId="19" fillId="0" borderId="0" xfId="0" applyFont="1" applyFill="1" applyAlignment="1" applyProtection="1">
      <alignment vertical="center"/>
      <protection locked="0"/>
    </xf>
    <xf numFmtId="170" fontId="19" fillId="3" borderId="1" xfId="0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center" wrapText="1"/>
      <protection locked="0"/>
    </xf>
    <xf numFmtId="2" fontId="8" fillId="0" borderId="1" xfId="0" applyNumberFormat="1" applyFont="1" applyBorder="1" applyAlignment="1">
      <alignment horizontal="center" vertical="center" wrapText="1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165" fontId="10" fillId="2" borderId="5" xfId="2" applyNumberFormat="1" applyFont="1" applyFill="1" applyBorder="1" applyAlignment="1">
      <alignment horizontal="center" vertical="center" wrapText="1"/>
    </xf>
    <xf numFmtId="165" fontId="10" fillId="2" borderId="6" xfId="2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66" fontId="10" fillId="0" borderId="2" xfId="2" applyNumberFormat="1" applyFont="1" applyFill="1" applyBorder="1" applyAlignment="1" applyProtection="1">
      <alignment horizontal="center" vertical="center"/>
      <protection locked="0"/>
    </xf>
    <xf numFmtId="166" fontId="10" fillId="0" borderId="4" xfId="2" applyNumberFormat="1" applyFont="1" applyFill="1" applyBorder="1" applyAlignment="1" applyProtection="1">
      <alignment horizontal="center" vertical="center"/>
      <protection locked="0"/>
    </xf>
    <xf numFmtId="166" fontId="10" fillId="0" borderId="3" xfId="2" applyNumberFormat="1" applyFont="1" applyFill="1" applyBorder="1" applyAlignment="1" applyProtection="1">
      <alignment horizontal="center" vertical="center"/>
      <protection locked="0"/>
    </xf>
  </cellXfs>
  <cellStyles count="4">
    <cellStyle name="Обычный" xfId="0" builtinId="0"/>
    <cellStyle name="Обычный 2" xfId="1"/>
    <cellStyle name="Обычный 3" xfId="3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0"/>
  <sheetViews>
    <sheetView tabSelected="1" workbookViewId="0">
      <selection activeCell="A55" sqref="A55:XFD55"/>
    </sheetView>
  </sheetViews>
  <sheetFormatPr defaultColWidth="9.140625" defaultRowHeight="12.75"/>
  <cols>
    <col min="1" max="1" width="58.7109375" style="1" customWidth="1"/>
    <col min="2" max="2" width="7.28515625" style="14" customWidth="1"/>
    <col min="3" max="3" width="7.140625" style="14" customWidth="1"/>
    <col min="4" max="4" width="15" style="16" customWidth="1"/>
    <col min="5" max="5" width="15.42578125" style="16" customWidth="1"/>
    <col min="6" max="6" width="15.28515625" style="16" customWidth="1"/>
    <col min="7" max="7" width="14.7109375" style="16" customWidth="1"/>
    <col min="8" max="8" width="14.85546875" style="16" customWidth="1"/>
    <col min="9" max="9" width="17.140625" style="1" customWidth="1"/>
    <col min="10" max="10" width="13.85546875" style="1" customWidth="1"/>
    <col min="11" max="11" width="14.140625" style="1" customWidth="1"/>
    <col min="12" max="12" width="13.7109375" style="1" customWidth="1"/>
    <col min="13" max="13" width="9.140625" style="1" customWidth="1"/>
    <col min="14" max="16384" width="9.140625" style="1"/>
  </cols>
  <sheetData>
    <row r="1" spans="1:12" ht="60" customHeight="1">
      <c r="A1" s="41" t="s">
        <v>64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2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s="2" customFormat="1" ht="15.75">
      <c r="B3" s="11"/>
      <c r="C3" s="11"/>
      <c r="D3" s="15"/>
      <c r="E3" s="15"/>
      <c r="F3" s="15"/>
      <c r="G3" s="15"/>
      <c r="L3" s="17" t="s">
        <v>2</v>
      </c>
    </row>
    <row r="4" spans="1:12" s="7" customFormat="1" ht="47.25" customHeight="1">
      <c r="A4" s="43" t="s">
        <v>0</v>
      </c>
      <c r="B4" s="43" t="s">
        <v>3</v>
      </c>
      <c r="C4" s="45" t="s">
        <v>4</v>
      </c>
      <c r="D4" s="47" t="s">
        <v>65</v>
      </c>
      <c r="E4" s="47" t="s">
        <v>66</v>
      </c>
      <c r="F4" s="49" t="s">
        <v>1</v>
      </c>
      <c r="G4" s="50"/>
      <c r="H4" s="51"/>
      <c r="I4" s="42" t="s">
        <v>69</v>
      </c>
      <c r="J4" s="42"/>
      <c r="K4" s="42" t="s">
        <v>70</v>
      </c>
      <c r="L4" s="42"/>
    </row>
    <row r="5" spans="1:12" s="8" customFormat="1" ht="50.25" customHeight="1">
      <c r="A5" s="44"/>
      <c r="B5" s="44"/>
      <c r="C5" s="46"/>
      <c r="D5" s="48"/>
      <c r="E5" s="48"/>
      <c r="F5" s="31" t="s">
        <v>63</v>
      </c>
      <c r="G5" s="31" t="s">
        <v>67</v>
      </c>
      <c r="H5" s="31" t="s">
        <v>68</v>
      </c>
      <c r="I5" s="32" t="s">
        <v>56</v>
      </c>
      <c r="J5" s="32" t="s">
        <v>57</v>
      </c>
      <c r="K5" s="32" t="s">
        <v>58</v>
      </c>
      <c r="L5" s="32" t="s">
        <v>59</v>
      </c>
    </row>
    <row r="6" spans="1:12" s="3" customFormat="1" ht="15.6" customHeight="1">
      <c r="A6" s="18">
        <v>1</v>
      </c>
      <c r="B6" s="19">
        <v>2</v>
      </c>
      <c r="C6" s="19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1">
        <v>9</v>
      </c>
      <c r="J6" s="21">
        <v>10</v>
      </c>
      <c r="K6" s="21">
        <v>11</v>
      </c>
      <c r="L6" s="24">
        <v>12</v>
      </c>
    </row>
    <row r="7" spans="1:12" s="39" customFormat="1" ht="15" customHeight="1">
      <c r="A7" s="33" t="s">
        <v>53</v>
      </c>
      <c r="B7" s="34"/>
      <c r="C7" s="35"/>
      <c r="D7" s="36">
        <f>D8+D16+D21+D29+D34+D36+D43+D46+D49+D54+D57+D59</f>
        <v>6322476.1999999983</v>
      </c>
      <c r="E7" s="36">
        <f>E8+E16+E21+E29+E34+E36+E43+E46+E49+E54+E57+E59</f>
        <v>6020719.9000000013</v>
      </c>
      <c r="F7" s="36">
        <f>F8+F16+F21+F29+F34+F36+F43+F46+F49+F54+F57+F59</f>
        <v>5649653.8999999994</v>
      </c>
      <c r="G7" s="36">
        <f>G8+G16+G21+G29+G34+G36+G43+G46+G49+G54+G57+G59</f>
        <v>6096065.0999999996</v>
      </c>
      <c r="H7" s="36">
        <f>H8+H16+H21+H29+H34+H36+H43+H46+H49+H54+H57+H59</f>
        <v>5647644.5999999996</v>
      </c>
      <c r="I7" s="37">
        <f>F7-D7</f>
        <v>-672822.29999999888</v>
      </c>
      <c r="J7" s="38">
        <f t="shared" ref="J7:J8" si="0">F7/D7*100</f>
        <v>89.358247010878443</v>
      </c>
      <c r="K7" s="37">
        <f>F8-E8</f>
        <v>39554.599999999919</v>
      </c>
      <c r="L7" s="40">
        <f>F7/E7*100</f>
        <v>93.83684997536588</v>
      </c>
    </row>
    <row r="8" spans="1:12" s="6" customFormat="1" ht="19.899999999999999" customHeight="1">
      <c r="A8" s="9" t="s">
        <v>5</v>
      </c>
      <c r="B8" s="12">
        <v>1</v>
      </c>
      <c r="C8" s="12"/>
      <c r="D8" s="25">
        <f>SUM(D9:D15)</f>
        <v>342249.4</v>
      </c>
      <c r="E8" s="25">
        <f>SUM(E9:E15)</f>
        <v>389937.4</v>
      </c>
      <c r="F8" s="25">
        <f t="shared" ref="F8:H8" si="1">SUM(F9:F15)</f>
        <v>429491.99999999994</v>
      </c>
      <c r="G8" s="25">
        <f t="shared" si="1"/>
        <v>482842.19999999995</v>
      </c>
      <c r="H8" s="25">
        <f t="shared" si="1"/>
        <v>553977.60000000009</v>
      </c>
      <c r="I8" s="26">
        <f t="shared" ref="I8:K8" si="2">SUM(I9:I15)</f>
        <v>87242.599999999977</v>
      </c>
      <c r="J8" s="30">
        <f t="shared" si="0"/>
        <v>125.49094315431961</v>
      </c>
      <c r="K8" s="26">
        <f t="shared" si="2"/>
        <v>39554.599999999977</v>
      </c>
      <c r="L8" s="30">
        <f>F8/E8*100</f>
        <v>110.14383334350588</v>
      </c>
    </row>
    <row r="9" spans="1:12" s="6" customFormat="1" ht="31.5" customHeight="1">
      <c r="A9" s="10" t="s">
        <v>6</v>
      </c>
      <c r="B9" s="13">
        <v>1</v>
      </c>
      <c r="C9" s="13">
        <v>2</v>
      </c>
      <c r="D9" s="27">
        <v>35254.300000000003</v>
      </c>
      <c r="E9" s="28">
        <f>35501.4</f>
        <v>35501.4</v>
      </c>
      <c r="F9" s="28">
        <v>34356.400000000001</v>
      </c>
      <c r="G9" s="28">
        <v>34550.1</v>
      </c>
      <c r="H9" s="28">
        <v>34356.400000000001</v>
      </c>
      <c r="I9" s="29">
        <f>F9-D9</f>
        <v>-897.90000000000146</v>
      </c>
      <c r="J9" s="29">
        <f>F9/D9*100</f>
        <v>97.453076645969432</v>
      </c>
      <c r="K9" s="29">
        <f>F9-E9</f>
        <v>-1145</v>
      </c>
      <c r="L9" s="29">
        <f>F9/E9*100</f>
        <v>96.774775079292652</v>
      </c>
    </row>
    <row r="10" spans="1:12" s="6" customFormat="1" ht="47.25">
      <c r="A10" s="10" t="s">
        <v>7</v>
      </c>
      <c r="B10" s="13">
        <v>1</v>
      </c>
      <c r="C10" s="13">
        <v>3</v>
      </c>
      <c r="D10" s="27">
        <v>15404.6</v>
      </c>
      <c r="E10" s="28">
        <f>17464.6</f>
        <v>17464.599999999999</v>
      </c>
      <c r="F10" s="28">
        <v>18835.3</v>
      </c>
      <c r="G10" s="28">
        <v>18782</v>
      </c>
      <c r="H10" s="28">
        <v>18782</v>
      </c>
      <c r="I10" s="29">
        <f t="shared" ref="I10:I60" si="3">F10-D10</f>
        <v>3430.6999999999989</v>
      </c>
      <c r="J10" s="29">
        <f t="shared" ref="J10:J58" si="4">F10/D10*100</f>
        <v>122.27062046401724</v>
      </c>
      <c r="K10" s="29">
        <f t="shared" ref="K10:K60" si="5">F10-E10</f>
        <v>1370.7000000000007</v>
      </c>
      <c r="L10" s="29">
        <f t="shared" ref="L10:L58" si="6">F10/E10*100</f>
        <v>107.84844771709629</v>
      </c>
    </row>
    <row r="11" spans="1:12" s="4" customFormat="1" ht="63">
      <c r="A11" s="10" t="s">
        <v>8</v>
      </c>
      <c r="B11" s="13">
        <v>1</v>
      </c>
      <c r="C11" s="13">
        <v>4</v>
      </c>
      <c r="D11" s="27">
        <v>230748.1</v>
      </c>
      <c r="E11" s="28">
        <f>266602</f>
        <v>266602</v>
      </c>
      <c r="F11" s="28">
        <v>281097.59999999998</v>
      </c>
      <c r="G11" s="28">
        <v>272543.09999999998</v>
      </c>
      <c r="H11" s="28">
        <v>272932.8</v>
      </c>
      <c r="I11" s="29">
        <f t="shared" si="3"/>
        <v>50349.499999999971</v>
      </c>
      <c r="J11" s="29">
        <f t="shared" si="4"/>
        <v>121.82011466183252</v>
      </c>
      <c r="K11" s="29">
        <f t="shared" si="5"/>
        <v>14495.599999999977</v>
      </c>
      <c r="L11" s="29">
        <f t="shared" si="6"/>
        <v>105.43716851336448</v>
      </c>
    </row>
    <row r="12" spans="1:12" s="4" customFormat="1" ht="15.75">
      <c r="A12" s="10" t="s">
        <v>9</v>
      </c>
      <c r="B12" s="13">
        <v>1</v>
      </c>
      <c r="C12" s="13">
        <v>5</v>
      </c>
      <c r="D12" s="27">
        <v>4.9000000000000004</v>
      </c>
      <c r="E12" s="28">
        <f>6.7</f>
        <v>6.7</v>
      </c>
      <c r="F12" s="28">
        <v>51.6</v>
      </c>
      <c r="G12" s="28">
        <v>8.1</v>
      </c>
      <c r="H12" s="28">
        <v>3.8</v>
      </c>
      <c r="I12" s="29">
        <f t="shared" si="3"/>
        <v>46.7</v>
      </c>
      <c r="J12" s="29">
        <f t="shared" si="4"/>
        <v>1053.0612244897959</v>
      </c>
      <c r="K12" s="29">
        <f t="shared" si="5"/>
        <v>44.9</v>
      </c>
      <c r="L12" s="29">
        <f t="shared" si="6"/>
        <v>770.14925373134326</v>
      </c>
    </row>
    <row r="13" spans="1:12" s="4" customFormat="1" ht="47.25">
      <c r="A13" s="10" t="s">
        <v>10</v>
      </c>
      <c r="B13" s="13">
        <v>1</v>
      </c>
      <c r="C13" s="13">
        <v>6</v>
      </c>
      <c r="D13" s="27">
        <v>46207.7</v>
      </c>
      <c r="E13" s="28">
        <f>51828</f>
        <v>51828</v>
      </c>
      <c r="F13" s="28">
        <v>55535.3</v>
      </c>
      <c r="G13" s="28">
        <v>55765.7</v>
      </c>
      <c r="H13" s="28">
        <v>55861.9</v>
      </c>
      <c r="I13" s="29">
        <f t="shared" si="3"/>
        <v>9327.6000000000058</v>
      </c>
      <c r="J13" s="29">
        <f t="shared" si="4"/>
        <v>120.18624601527452</v>
      </c>
      <c r="K13" s="29">
        <f t="shared" si="5"/>
        <v>3707.3000000000029</v>
      </c>
      <c r="L13" s="29">
        <f t="shared" si="6"/>
        <v>107.15308327544957</v>
      </c>
    </row>
    <row r="14" spans="1:12" s="4" customFormat="1" ht="15.75">
      <c r="A14" s="10" t="s">
        <v>11</v>
      </c>
      <c r="B14" s="13">
        <v>1</v>
      </c>
      <c r="C14" s="13">
        <v>11</v>
      </c>
      <c r="D14" s="27">
        <v>0</v>
      </c>
      <c r="E14" s="28">
        <f>8004.3-8004.3</f>
        <v>0</v>
      </c>
      <c r="F14" s="28">
        <v>7770</v>
      </c>
      <c r="G14" s="28">
        <v>7895</v>
      </c>
      <c r="H14" s="28">
        <v>8010</v>
      </c>
      <c r="I14" s="29">
        <f t="shared" si="3"/>
        <v>7770</v>
      </c>
      <c r="J14" s="29">
        <v>0</v>
      </c>
      <c r="K14" s="29">
        <f t="shared" si="5"/>
        <v>7770</v>
      </c>
      <c r="L14" s="29">
        <v>0</v>
      </c>
    </row>
    <row r="15" spans="1:12" s="4" customFormat="1" ht="15.75">
      <c r="A15" s="10" t="s">
        <v>12</v>
      </c>
      <c r="B15" s="13">
        <v>1</v>
      </c>
      <c r="C15" s="13">
        <v>13</v>
      </c>
      <c r="D15" s="27">
        <v>14629.8</v>
      </c>
      <c r="E15" s="28">
        <f>18534.7</f>
        <v>18534.7</v>
      </c>
      <c r="F15" s="28">
        <v>31845.8</v>
      </c>
      <c r="G15" s="28">
        <v>93298.2</v>
      </c>
      <c r="H15" s="28">
        <v>164030.70000000001</v>
      </c>
      <c r="I15" s="29">
        <f t="shared" si="3"/>
        <v>17216</v>
      </c>
      <c r="J15" s="29">
        <f t="shared" si="4"/>
        <v>217.6776169188916</v>
      </c>
      <c r="K15" s="29">
        <f t="shared" si="5"/>
        <v>13311.099999999999</v>
      </c>
      <c r="L15" s="29">
        <f t="shared" si="6"/>
        <v>171.81718614274845</v>
      </c>
    </row>
    <row r="16" spans="1:12" s="4" customFormat="1" ht="31.5">
      <c r="A16" s="9" t="s">
        <v>13</v>
      </c>
      <c r="B16" s="12">
        <v>3</v>
      </c>
      <c r="C16" s="13"/>
      <c r="D16" s="25">
        <f>SUM(D17:D20)</f>
        <v>48461.599999999999</v>
      </c>
      <c r="E16" s="25">
        <f t="shared" ref="E16:H16" si="7">SUM(E17:E20)</f>
        <v>55354.7</v>
      </c>
      <c r="F16" s="25">
        <f t="shared" si="7"/>
        <v>55390.5</v>
      </c>
      <c r="G16" s="25">
        <f t="shared" si="7"/>
        <v>54039.4</v>
      </c>
      <c r="H16" s="25">
        <f t="shared" si="7"/>
        <v>54040.200000000004</v>
      </c>
      <c r="I16" s="30">
        <f t="shared" si="3"/>
        <v>6928.9000000000015</v>
      </c>
      <c r="J16" s="30">
        <f t="shared" si="4"/>
        <v>114.2977120029054</v>
      </c>
      <c r="K16" s="30">
        <f t="shared" si="5"/>
        <v>35.80000000000291</v>
      </c>
      <c r="L16" s="30">
        <f t="shared" si="6"/>
        <v>100.06467382173511</v>
      </c>
    </row>
    <row r="17" spans="1:12" s="4" customFormat="1" ht="15.75">
      <c r="A17" s="10" t="s">
        <v>14</v>
      </c>
      <c r="B17" s="13">
        <v>3</v>
      </c>
      <c r="C17" s="13">
        <v>4</v>
      </c>
      <c r="D17" s="27">
        <v>7382.5</v>
      </c>
      <c r="E17" s="28">
        <f>6891.3</f>
        <v>6891.3</v>
      </c>
      <c r="F17" s="28">
        <v>13832.9</v>
      </c>
      <c r="G17" s="28">
        <v>13832.9</v>
      </c>
      <c r="H17" s="28">
        <v>13832.9</v>
      </c>
      <c r="I17" s="29">
        <f t="shared" si="3"/>
        <v>6450.4</v>
      </c>
      <c r="J17" s="29">
        <f t="shared" si="4"/>
        <v>187.37419573315273</v>
      </c>
      <c r="K17" s="29">
        <f t="shared" si="5"/>
        <v>6941.5999999999995</v>
      </c>
      <c r="L17" s="29">
        <f t="shared" si="6"/>
        <v>200.72990582328441</v>
      </c>
    </row>
    <row r="18" spans="1:12" s="4" customFormat="1" ht="47.25">
      <c r="A18" s="10" t="s">
        <v>15</v>
      </c>
      <c r="B18" s="13">
        <v>3</v>
      </c>
      <c r="C18" s="13">
        <v>9</v>
      </c>
      <c r="D18" s="27">
        <v>55.9</v>
      </c>
      <c r="E18" s="28">
        <f>25.2</f>
        <v>25.2</v>
      </c>
      <c r="F18" s="28">
        <v>0</v>
      </c>
      <c r="G18" s="28">
        <v>0</v>
      </c>
      <c r="H18" s="28">
        <v>0</v>
      </c>
      <c r="I18" s="29">
        <f t="shared" si="3"/>
        <v>-55.9</v>
      </c>
      <c r="J18" s="29">
        <f t="shared" si="4"/>
        <v>0</v>
      </c>
      <c r="K18" s="29">
        <f t="shared" si="5"/>
        <v>-25.2</v>
      </c>
      <c r="L18" s="29">
        <f t="shared" si="6"/>
        <v>0</v>
      </c>
    </row>
    <row r="19" spans="1:12" s="4" customFormat="1" ht="47.25">
      <c r="A19" s="10" t="s">
        <v>60</v>
      </c>
      <c r="B19" s="13">
        <v>3</v>
      </c>
      <c r="C19" s="13">
        <v>10</v>
      </c>
      <c r="D19" s="27">
        <v>35065</v>
      </c>
      <c r="E19" s="28">
        <f>38448.2</f>
        <v>38448.199999999997</v>
      </c>
      <c r="F19" s="28">
        <v>35524.699999999997</v>
      </c>
      <c r="G19" s="28">
        <v>36336.5</v>
      </c>
      <c r="H19" s="28">
        <v>36336.5</v>
      </c>
      <c r="I19" s="29">
        <f t="shared" si="3"/>
        <v>459.69999999999709</v>
      </c>
      <c r="J19" s="29">
        <v>0</v>
      </c>
      <c r="K19" s="29">
        <f t="shared" si="5"/>
        <v>-2923.5</v>
      </c>
      <c r="L19" s="29">
        <f t="shared" si="6"/>
        <v>92.396263024016733</v>
      </c>
    </row>
    <row r="20" spans="1:12" s="4" customFormat="1" ht="31.5">
      <c r="A20" s="10" t="s">
        <v>16</v>
      </c>
      <c r="B20" s="13">
        <v>3</v>
      </c>
      <c r="C20" s="13">
        <v>14</v>
      </c>
      <c r="D20" s="27">
        <v>5958.2</v>
      </c>
      <c r="E20" s="28">
        <f>9990</f>
        <v>9990</v>
      </c>
      <c r="F20" s="28">
        <v>6032.9</v>
      </c>
      <c r="G20" s="28">
        <v>3870</v>
      </c>
      <c r="H20" s="28">
        <v>3870.8</v>
      </c>
      <c r="I20" s="29">
        <f t="shared" si="3"/>
        <v>74.699999999999818</v>
      </c>
      <c r="J20" s="29">
        <f t="shared" si="4"/>
        <v>101.25373434930012</v>
      </c>
      <c r="K20" s="29">
        <f t="shared" si="5"/>
        <v>-3957.1000000000004</v>
      </c>
      <c r="L20" s="29">
        <f t="shared" si="6"/>
        <v>60.389389389389379</v>
      </c>
    </row>
    <row r="21" spans="1:12" s="4" customFormat="1" ht="15.75">
      <c r="A21" s="9" t="s">
        <v>17</v>
      </c>
      <c r="B21" s="12">
        <v>4</v>
      </c>
      <c r="C21" s="12">
        <v>0</v>
      </c>
      <c r="D21" s="25">
        <f>D22+D23+D24+D25+D27+D28</f>
        <v>371796</v>
      </c>
      <c r="E21" s="25">
        <f>E22+E23+E24+E25+E27+E28</f>
        <v>629110</v>
      </c>
      <c r="F21" s="25">
        <f>F22+F23+F24+F25+F27+F28</f>
        <v>812207.5</v>
      </c>
      <c r="G21" s="25">
        <f t="shared" ref="G21:H21" si="8">G22+G23+G24+G25+G27+G28</f>
        <v>1188754.1000000001</v>
      </c>
      <c r="H21" s="25">
        <f t="shared" si="8"/>
        <v>531759.9</v>
      </c>
      <c r="I21" s="30">
        <f t="shared" si="3"/>
        <v>440411.5</v>
      </c>
      <c r="J21" s="30">
        <f t="shared" si="4"/>
        <v>218.4551474464491</v>
      </c>
      <c r="K21" s="30">
        <f t="shared" si="5"/>
        <v>183097.5</v>
      </c>
      <c r="L21" s="30">
        <f t="shared" si="6"/>
        <v>129.10421071036862</v>
      </c>
    </row>
    <row r="22" spans="1:12" s="4" customFormat="1" ht="15.75">
      <c r="A22" s="10" t="s">
        <v>18</v>
      </c>
      <c r="B22" s="13">
        <v>4</v>
      </c>
      <c r="C22" s="13">
        <v>1</v>
      </c>
      <c r="D22" s="27">
        <v>17163.5</v>
      </c>
      <c r="E22" s="28">
        <v>22015.5</v>
      </c>
      <c r="F22" s="28">
        <v>24689.4</v>
      </c>
      <c r="G22" s="28">
        <v>24286.799999999999</v>
      </c>
      <c r="H22" s="28">
        <v>24286.799999999999</v>
      </c>
      <c r="I22" s="29">
        <f t="shared" si="3"/>
        <v>7525.9000000000015</v>
      </c>
      <c r="J22" s="29">
        <f t="shared" si="4"/>
        <v>143.84828269292396</v>
      </c>
      <c r="K22" s="29">
        <f t="shared" si="5"/>
        <v>2673.9000000000015</v>
      </c>
      <c r="L22" s="29">
        <f t="shared" si="6"/>
        <v>112.14553382843906</v>
      </c>
    </row>
    <row r="23" spans="1:12" s="4" customFormat="1" ht="15.75">
      <c r="A23" s="10" t="s">
        <v>19</v>
      </c>
      <c r="B23" s="13">
        <v>4</v>
      </c>
      <c r="C23" s="13">
        <v>5</v>
      </c>
      <c r="D23" s="27">
        <v>35246.400000000001</v>
      </c>
      <c r="E23" s="28">
        <f>65540.4</f>
        <v>65540.399999999994</v>
      </c>
      <c r="F23" s="28">
        <v>72086.3</v>
      </c>
      <c r="G23" s="28">
        <v>72086.3</v>
      </c>
      <c r="H23" s="28">
        <v>72086.3</v>
      </c>
      <c r="I23" s="29">
        <f t="shared" si="3"/>
        <v>36839.9</v>
      </c>
      <c r="J23" s="29">
        <f t="shared" si="4"/>
        <v>204.52102909800715</v>
      </c>
      <c r="K23" s="29">
        <f t="shared" si="5"/>
        <v>6545.9000000000087</v>
      </c>
      <c r="L23" s="29">
        <f t="shared" si="6"/>
        <v>109.98758017955339</v>
      </c>
    </row>
    <row r="24" spans="1:12" s="4" customFormat="1" ht="15.75">
      <c r="A24" s="10" t="s">
        <v>20</v>
      </c>
      <c r="B24" s="13">
        <v>4</v>
      </c>
      <c r="C24" s="13">
        <v>8</v>
      </c>
      <c r="D24" s="27">
        <v>24122.1</v>
      </c>
      <c r="E24" s="28">
        <f>47494.3</f>
        <v>47494.3</v>
      </c>
      <c r="F24" s="28">
        <v>49358</v>
      </c>
      <c r="G24" s="28">
        <v>41206.5</v>
      </c>
      <c r="H24" s="28">
        <v>42540.5</v>
      </c>
      <c r="I24" s="29">
        <f t="shared" si="3"/>
        <v>25235.9</v>
      </c>
      <c r="J24" s="29">
        <f t="shared" si="4"/>
        <v>204.6173426028414</v>
      </c>
      <c r="K24" s="29">
        <f t="shared" si="5"/>
        <v>1863.6999999999971</v>
      </c>
      <c r="L24" s="29">
        <f t="shared" si="6"/>
        <v>103.92404983334842</v>
      </c>
    </row>
    <row r="25" spans="1:12" s="4" customFormat="1" ht="15.75">
      <c r="A25" s="10" t="s">
        <v>52</v>
      </c>
      <c r="B25" s="13">
        <v>4</v>
      </c>
      <c r="C25" s="13">
        <v>9</v>
      </c>
      <c r="D25" s="27">
        <v>179832</v>
      </c>
      <c r="E25" s="28">
        <f>359385.7-6480.1-960.7</f>
        <v>351944.9</v>
      </c>
      <c r="F25" s="28">
        <v>541721.59999999998</v>
      </c>
      <c r="G25" s="28">
        <v>926725.3</v>
      </c>
      <c r="H25" s="28">
        <v>268309.90000000002</v>
      </c>
      <c r="I25" s="29">
        <f t="shared" si="3"/>
        <v>361889.6</v>
      </c>
      <c r="J25" s="29">
        <f t="shared" si="4"/>
        <v>301.23759953734594</v>
      </c>
      <c r="K25" s="29">
        <f t="shared" si="5"/>
        <v>189776.69999999995</v>
      </c>
      <c r="L25" s="29">
        <f t="shared" si="6"/>
        <v>153.92227590171072</v>
      </c>
    </row>
    <row r="26" spans="1:12" s="4" customFormat="1" ht="15.75">
      <c r="A26" s="10" t="s">
        <v>54</v>
      </c>
      <c r="B26" s="13">
        <v>4</v>
      </c>
      <c r="C26" s="13">
        <v>9</v>
      </c>
      <c r="D26" s="27">
        <v>82503.3</v>
      </c>
      <c r="E26" s="28">
        <v>231448.7</v>
      </c>
      <c r="F26" s="28">
        <v>383276.4</v>
      </c>
      <c r="G26" s="28">
        <v>775047.5</v>
      </c>
      <c r="H26" s="28">
        <v>124751.2</v>
      </c>
      <c r="I26" s="29">
        <f t="shared" si="3"/>
        <v>300773.10000000003</v>
      </c>
      <c r="J26" s="29">
        <f t="shared" si="4"/>
        <v>464.55887219056694</v>
      </c>
      <c r="K26" s="29">
        <f t="shared" si="5"/>
        <v>151827.70000000001</v>
      </c>
      <c r="L26" s="29">
        <v>0</v>
      </c>
    </row>
    <row r="27" spans="1:12" s="4" customFormat="1" ht="15.75">
      <c r="A27" s="10" t="s">
        <v>21</v>
      </c>
      <c r="B27" s="13">
        <v>4</v>
      </c>
      <c r="C27" s="13">
        <v>10</v>
      </c>
      <c r="D27" s="27">
        <v>8501.5</v>
      </c>
      <c r="E27" s="28">
        <v>6003.7</v>
      </c>
      <c r="F27" s="28">
        <v>3987</v>
      </c>
      <c r="G27" s="28">
        <v>1430.7</v>
      </c>
      <c r="H27" s="28">
        <v>1430.7</v>
      </c>
      <c r="I27" s="29">
        <f t="shared" si="3"/>
        <v>-4514.5</v>
      </c>
      <c r="J27" s="29">
        <f t="shared" si="4"/>
        <v>46.897606304769745</v>
      </c>
      <c r="K27" s="29">
        <f t="shared" si="5"/>
        <v>-2016.6999999999998</v>
      </c>
      <c r="L27" s="29">
        <f t="shared" si="6"/>
        <v>66.409047753885105</v>
      </c>
    </row>
    <row r="28" spans="1:12" s="4" customFormat="1" ht="15.75">
      <c r="A28" s="10" t="s">
        <v>22</v>
      </c>
      <c r="B28" s="13">
        <v>4</v>
      </c>
      <c r="C28" s="13">
        <v>12</v>
      </c>
      <c r="D28" s="27">
        <v>106930.5</v>
      </c>
      <c r="E28" s="28">
        <v>136111.20000000001</v>
      </c>
      <c r="F28" s="28">
        <v>120365.2</v>
      </c>
      <c r="G28" s="28">
        <v>123018.5</v>
      </c>
      <c r="H28" s="28">
        <v>123105.7</v>
      </c>
      <c r="I28" s="29">
        <f t="shared" si="3"/>
        <v>13434.699999999997</v>
      </c>
      <c r="J28" s="29">
        <f t="shared" si="4"/>
        <v>112.56395509232632</v>
      </c>
      <c r="K28" s="29">
        <f t="shared" si="5"/>
        <v>-15746.000000000015</v>
      </c>
      <c r="L28" s="29">
        <f t="shared" si="6"/>
        <v>88.431517759008798</v>
      </c>
    </row>
    <row r="29" spans="1:12" s="5" customFormat="1" ht="15.75">
      <c r="A29" s="9" t="s">
        <v>23</v>
      </c>
      <c r="B29" s="12">
        <v>5</v>
      </c>
      <c r="C29" s="12">
        <v>0</v>
      </c>
      <c r="D29" s="25">
        <f>SUM(D30:D33)</f>
        <v>953296.99999999988</v>
      </c>
      <c r="E29" s="25">
        <f t="shared" ref="E29:H29" si="9">SUM(E30:E33)</f>
        <v>1023595.7000000002</v>
      </c>
      <c r="F29" s="25">
        <f t="shared" si="9"/>
        <v>1018765.5</v>
      </c>
      <c r="G29" s="25">
        <f t="shared" si="9"/>
        <v>1237987.5999999999</v>
      </c>
      <c r="H29" s="25">
        <f t="shared" si="9"/>
        <v>1339098.1000000001</v>
      </c>
      <c r="I29" s="30">
        <f t="shared" si="3"/>
        <v>65468.500000000116</v>
      </c>
      <c r="J29" s="30">
        <f t="shared" si="4"/>
        <v>106.86758691152916</v>
      </c>
      <c r="K29" s="30">
        <f t="shared" si="5"/>
        <v>-4830.2000000001863</v>
      </c>
      <c r="L29" s="30">
        <f t="shared" si="6"/>
        <v>99.528114469414035</v>
      </c>
    </row>
    <row r="30" spans="1:12" s="5" customFormat="1" ht="15.75">
      <c r="A30" s="10" t="s">
        <v>24</v>
      </c>
      <c r="B30" s="13">
        <v>5</v>
      </c>
      <c r="C30" s="13">
        <v>1</v>
      </c>
      <c r="D30" s="27">
        <v>296792.5</v>
      </c>
      <c r="E30" s="28">
        <v>282521.7</v>
      </c>
      <c r="F30" s="28">
        <v>483282.3</v>
      </c>
      <c r="G30" s="28">
        <v>674855.7</v>
      </c>
      <c r="H30" s="28">
        <v>661685</v>
      </c>
      <c r="I30" s="29">
        <f t="shared" si="3"/>
        <v>186489.8</v>
      </c>
      <c r="J30" s="29">
        <f t="shared" si="4"/>
        <v>162.83507837967605</v>
      </c>
      <c r="K30" s="29">
        <f t="shared" si="5"/>
        <v>200760.59999999998</v>
      </c>
      <c r="L30" s="29">
        <f t="shared" si="6"/>
        <v>171.06024068239714</v>
      </c>
    </row>
    <row r="31" spans="1:12" ht="15.75">
      <c r="A31" s="10" t="s">
        <v>25</v>
      </c>
      <c r="B31" s="13">
        <v>5</v>
      </c>
      <c r="C31" s="13">
        <v>2</v>
      </c>
      <c r="D31" s="27">
        <v>189984.8</v>
      </c>
      <c r="E31" s="28">
        <f>303056.9-34900</f>
        <v>268156.90000000002</v>
      </c>
      <c r="F31" s="28">
        <v>201645.6</v>
      </c>
      <c r="G31" s="28">
        <v>250800.6</v>
      </c>
      <c r="H31" s="28">
        <v>361313.5</v>
      </c>
      <c r="I31" s="29">
        <f t="shared" si="3"/>
        <v>11660.800000000017</v>
      </c>
      <c r="J31" s="29">
        <f t="shared" si="4"/>
        <v>106.13775417822902</v>
      </c>
      <c r="K31" s="29">
        <f t="shared" si="5"/>
        <v>-66511.300000000017</v>
      </c>
      <c r="L31" s="29">
        <f t="shared" si="6"/>
        <v>75.196871682212901</v>
      </c>
    </row>
    <row r="32" spans="1:12" ht="15.75">
      <c r="A32" s="10" t="s">
        <v>26</v>
      </c>
      <c r="B32" s="13">
        <v>5</v>
      </c>
      <c r="C32" s="13">
        <v>3</v>
      </c>
      <c r="D32" s="27">
        <v>325729.09999999998</v>
      </c>
      <c r="E32" s="28">
        <f>268456.1-2325.8</f>
        <v>266130.3</v>
      </c>
      <c r="F32" s="28">
        <v>168983.3</v>
      </c>
      <c r="G32" s="28">
        <v>144415.9</v>
      </c>
      <c r="H32" s="28">
        <v>147374.79999999999</v>
      </c>
      <c r="I32" s="29">
        <f t="shared" si="3"/>
        <v>-156745.79999999999</v>
      </c>
      <c r="J32" s="29">
        <f t="shared" si="4"/>
        <v>51.878478158690768</v>
      </c>
      <c r="K32" s="29">
        <f t="shared" si="5"/>
        <v>-97147</v>
      </c>
      <c r="L32" s="29">
        <f t="shared" si="6"/>
        <v>63.496452677504209</v>
      </c>
    </row>
    <row r="33" spans="1:12" ht="31.5">
      <c r="A33" s="10" t="s">
        <v>27</v>
      </c>
      <c r="B33" s="13">
        <v>5</v>
      </c>
      <c r="C33" s="13">
        <v>5</v>
      </c>
      <c r="D33" s="27">
        <v>140790.6</v>
      </c>
      <c r="E33" s="28">
        <f>206786.8</f>
        <v>206786.8</v>
      </c>
      <c r="F33" s="28">
        <v>164854.29999999999</v>
      </c>
      <c r="G33" s="28">
        <v>167915.4</v>
      </c>
      <c r="H33" s="28">
        <v>168724.8</v>
      </c>
      <c r="I33" s="29">
        <f t="shared" si="3"/>
        <v>24063.699999999983</v>
      </c>
      <c r="J33" s="29">
        <f t="shared" si="4"/>
        <v>117.09183709707891</v>
      </c>
      <c r="K33" s="29">
        <f t="shared" si="5"/>
        <v>-41932.5</v>
      </c>
      <c r="L33" s="29">
        <f t="shared" si="6"/>
        <v>79.721868126979089</v>
      </c>
    </row>
    <row r="34" spans="1:12" ht="15.75">
      <c r="A34" s="9" t="s">
        <v>28</v>
      </c>
      <c r="B34" s="12">
        <v>6</v>
      </c>
      <c r="C34" s="12">
        <v>0</v>
      </c>
      <c r="D34" s="25">
        <f>D35</f>
        <v>4173.1000000000004</v>
      </c>
      <c r="E34" s="25">
        <f t="shared" ref="E34:H34" si="10">E35</f>
        <v>10205.6</v>
      </c>
      <c r="F34" s="25">
        <f t="shared" si="10"/>
        <v>2237.4</v>
      </c>
      <c r="G34" s="25">
        <f t="shared" si="10"/>
        <v>128.30000000000001</v>
      </c>
      <c r="H34" s="25">
        <f t="shared" si="10"/>
        <v>128.30000000000001</v>
      </c>
      <c r="I34" s="30">
        <f t="shared" si="3"/>
        <v>-1935.7000000000003</v>
      </c>
      <c r="J34" s="30">
        <f t="shared" si="4"/>
        <v>53.614818719896476</v>
      </c>
      <c r="K34" s="30">
        <f t="shared" si="5"/>
        <v>-7968.2000000000007</v>
      </c>
      <c r="L34" s="30">
        <f t="shared" si="6"/>
        <v>21.923257819236497</v>
      </c>
    </row>
    <row r="35" spans="1:12" ht="15.75">
      <c r="A35" s="10" t="s">
        <v>29</v>
      </c>
      <c r="B35" s="13">
        <v>6</v>
      </c>
      <c r="C35" s="13">
        <v>5</v>
      </c>
      <c r="D35" s="27">
        <v>4173.1000000000004</v>
      </c>
      <c r="E35" s="28">
        <v>10205.6</v>
      </c>
      <c r="F35" s="28">
        <v>2237.4</v>
      </c>
      <c r="G35" s="28">
        <v>128.30000000000001</v>
      </c>
      <c r="H35" s="28">
        <v>128.30000000000001</v>
      </c>
      <c r="I35" s="29">
        <f t="shared" si="3"/>
        <v>-1935.7000000000003</v>
      </c>
      <c r="J35" s="29">
        <f t="shared" si="4"/>
        <v>53.614818719896476</v>
      </c>
      <c r="K35" s="29">
        <f t="shared" si="5"/>
        <v>-7968.2000000000007</v>
      </c>
      <c r="L35" s="29">
        <f t="shared" si="6"/>
        <v>21.923257819236497</v>
      </c>
    </row>
    <row r="36" spans="1:12" ht="15.75">
      <c r="A36" s="9" t="s">
        <v>30</v>
      </c>
      <c r="B36" s="12">
        <v>7</v>
      </c>
      <c r="C36" s="12">
        <v>0</v>
      </c>
      <c r="D36" s="25">
        <f>SUM(D37:D42)</f>
        <v>3981253.0999999996</v>
      </c>
      <c r="E36" s="25">
        <f t="shared" ref="E36:H36" si="11">SUM(E37:E42)</f>
        <v>3085197.9999999995</v>
      </c>
      <c r="F36" s="25">
        <f t="shared" si="11"/>
        <v>2599510.4999999995</v>
      </c>
      <c r="G36" s="25">
        <f t="shared" si="11"/>
        <v>2425570</v>
      </c>
      <c r="H36" s="25">
        <f t="shared" si="11"/>
        <v>2426117.5999999996</v>
      </c>
      <c r="I36" s="30">
        <f t="shared" si="3"/>
        <v>-1381742.6</v>
      </c>
      <c r="J36" s="30">
        <f t="shared" si="4"/>
        <v>65.29377647454767</v>
      </c>
      <c r="K36" s="30">
        <f t="shared" si="5"/>
        <v>-485687.5</v>
      </c>
      <c r="L36" s="30">
        <f t="shared" si="6"/>
        <v>84.257493360231663</v>
      </c>
    </row>
    <row r="37" spans="1:12" ht="15.75">
      <c r="A37" s="10" t="s">
        <v>31</v>
      </c>
      <c r="B37" s="13">
        <v>7</v>
      </c>
      <c r="C37" s="13">
        <v>1</v>
      </c>
      <c r="D37" s="27">
        <v>810485.3</v>
      </c>
      <c r="E37" s="28">
        <v>806115.5</v>
      </c>
      <c r="F37" s="28">
        <v>840090.2</v>
      </c>
      <c r="G37" s="28">
        <v>763519.2</v>
      </c>
      <c r="H37" s="28">
        <v>762252.80000000005</v>
      </c>
      <c r="I37" s="29">
        <f t="shared" si="3"/>
        <v>29604.899999999907</v>
      </c>
      <c r="J37" s="29">
        <f t="shared" si="4"/>
        <v>103.65273744014851</v>
      </c>
      <c r="K37" s="29">
        <f t="shared" si="5"/>
        <v>33974.699999999953</v>
      </c>
      <c r="L37" s="29">
        <f t="shared" si="6"/>
        <v>104.21461936906063</v>
      </c>
    </row>
    <row r="38" spans="1:12" ht="15.75">
      <c r="A38" s="10" t="s">
        <v>32</v>
      </c>
      <c r="B38" s="13">
        <v>7</v>
      </c>
      <c r="C38" s="13">
        <v>2</v>
      </c>
      <c r="D38" s="27">
        <v>2925457.7</v>
      </c>
      <c r="E38" s="28">
        <f>1978077.8-18800</f>
        <v>1959277.8</v>
      </c>
      <c r="F38" s="28">
        <v>1448917.9</v>
      </c>
      <c r="G38" s="28">
        <v>1386291.6</v>
      </c>
      <c r="H38" s="28">
        <v>1379808</v>
      </c>
      <c r="I38" s="29">
        <f t="shared" si="3"/>
        <v>-1476539.8000000003</v>
      </c>
      <c r="J38" s="29">
        <f t="shared" si="4"/>
        <v>49.527904642066773</v>
      </c>
      <c r="K38" s="29">
        <f t="shared" si="5"/>
        <v>-510359.90000000014</v>
      </c>
      <c r="L38" s="29">
        <f t="shared" si="6"/>
        <v>73.951631565467636</v>
      </c>
    </row>
    <row r="39" spans="1:12" ht="15.75">
      <c r="A39" s="10" t="s">
        <v>33</v>
      </c>
      <c r="B39" s="13">
        <v>7</v>
      </c>
      <c r="C39" s="13">
        <v>3</v>
      </c>
      <c r="D39" s="27">
        <v>166771.6</v>
      </c>
      <c r="E39" s="28">
        <v>218992.8</v>
      </c>
      <c r="F39" s="28">
        <v>202072.6</v>
      </c>
      <c r="G39" s="28">
        <v>165853.4</v>
      </c>
      <c r="H39" s="28">
        <v>174058.3</v>
      </c>
      <c r="I39" s="29">
        <f t="shared" si="3"/>
        <v>35301</v>
      </c>
      <c r="J39" s="29">
        <f t="shared" si="4"/>
        <v>121.16727308486577</v>
      </c>
      <c r="K39" s="29">
        <f t="shared" si="5"/>
        <v>-16920.199999999983</v>
      </c>
      <c r="L39" s="29">
        <f t="shared" si="6"/>
        <v>92.273627260804929</v>
      </c>
    </row>
    <row r="40" spans="1:12" ht="31.5">
      <c r="A40" s="10" t="s">
        <v>62</v>
      </c>
      <c r="B40" s="13">
        <v>7</v>
      </c>
      <c r="C40" s="13">
        <v>5</v>
      </c>
      <c r="D40" s="27">
        <v>918.3</v>
      </c>
      <c r="E40" s="28">
        <v>756.9</v>
      </c>
      <c r="F40" s="28">
        <v>756.9</v>
      </c>
      <c r="G40" s="28">
        <v>756.9</v>
      </c>
      <c r="H40" s="28">
        <v>756.9</v>
      </c>
      <c r="I40" s="29">
        <f t="shared" si="3"/>
        <v>-161.39999999999998</v>
      </c>
      <c r="J40" s="29">
        <v>0</v>
      </c>
      <c r="K40" s="29">
        <f t="shared" si="5"/>
        <v>0</v>
      </c>
      <c r="L40" s="29">
        <v>0</v>
      </c>
    </row>
    <row r="41" spans="1:12" ht="15.75">
      <c r="A41" s="10" t="s">
        <v>34</v>
      </c>
      <c r="B41" s="13">
        <v>7</v>
      </c>
      <c r="C41" s="13">
        <v>7</v>
      </c>
      <c r="D41" s="27">
        <v>19474.900000000001</v>
      </c>
      <c r="E41" s="28">
        <v>25277</v>
      </c>
      <c r="F41" s="28">
        <v>25555.3</v>
      </c>
      <c r="G41" s="28">
        <v>26405.200000000001</v>
      </c>
      <c r="H41" s="28">
        <v>26425.599999999999</v>
      </c>
      <c r="I41" s="29">
        <f t="shared" si="3"/>
        <v>6080.3999999999978</v>
      </c>
      <c r="J41" s="29">
        <f t="shared" si="4"/>
        <v>131.22172642735006</v>
      </c>
      <c r="K41" s="29">
        <f t="shared" si="5"/>
        <v>278.29999999999927</v>
      </c>
      <c r="L41" s="29">
        <f t="shared" si="6"/>
        <v>101.10100090991811</v>
      </c>
    </row>
    <row r="42" spans="1:12" ht="15.75">
      <c r="A42" s="10" t="s">
        <v>35</v>
      </c>
      <c r="B42" s="13">
        <v>7</v>
      </c>
      <c r="C42" s="13">
        <v>9</v>
      </c>
      <c r="D42" s="27">
        <v>58145.3</v>
      </c>
      <c r="E42" s="28">
        <v>74778</v>
      </c>
      <c r="F42" s="28">
        <v>82117.600000000006</v>
      </c>
      <c r="G42" s="28">
        <v>82743.7</v>
      </c>
      <c r="H42" s="28">
        <v>82816</v>
      </c>
      <c r="I42" s="29">
        <f t="shared" si="3"/>
        <v>23972.300000000003</v>
      </c>
      <c r="J42" s="29">
        <f t="shared" si="4"/>
        <v>141.22826780496447</v>
      </c>
      <c r="K42" s="29">
        <f t="shared" si="5"/>
        <v>7339.6000000000058</v>
      </c>
      <c r="L42" s="29">
        <f t="shared" si="6"/>
        <v>109.81518628473617</v>
      </c>
    </row>
    <row r="43" spans="1:12" ht="15.75">
      <c r="A43" s="9" t="s">
        <v>36</v>
      </c>
      <c r="B43" s="12">
        <v>8</v>
      </c>
      <c r="C43" s="12">
        <v>0</v>
      </c>
      <c r="D43" s="25">
        <f>D44+D45</f>
        <v>226127.8</v>
      </c>
      <c r="E43" s="25">
        <f t="shared" ref="E43:H43" si="12">E44+E45</f>
        <v>274872.2</v>
      </c>
      <c r="F43" s="25">
        <f t="shared" si="12"/>
        <v>268431.40000000002</v>
      </c>
      <c r="G43" s="25">
        <f t="shared" si="12"/>
        <v>246328.9</v>
      </c>
      <c r="H43" s="25">
        <f t="shared" si="12"/>
        <v>251066.9</v>
      </c>
      <c r="I43" s="30">
        <f t="shared" si="3"/>
        <v>42303.600000000035</v>
      </c>
      <c r="J43" s="30">
        <f t="shared" si="4"/>
        <v>118.70782805121706</v>
      </c>
      <c r="K43" s="30">
        <f t="shared" si="5"/>
        <v>-6440.7999999999884</v>
      </c>
      <c r="L43" s="30">
        <f t="shared" si="6"/>
        <v>97.656801961056814</v>
      </c>
    </row>
    <row r="44" spans="1:12" ht="15.75">
      <c r="A44" s="10" t="s">
        <v>37</v>
      </c>
      <c r="B44" s="13">
        <v>8</v>
      </c>
      <c r="C44" s="13">
        <v>1</v>
      </c>
      <c r="D44" s="27">
        <v>225710.5</v>
      </c>
      <c r="E44" s="28">
        <v>274420.7</v>
      </c>
      <c r="F44" s="28">
        <v>267938.7</v>
      </c>
      <c r="G44" s="28">
        <v>245795</v>
      </c>
      <c r="H44" s="28">
        <v>250491.8</v>
      </c>
      <c r="I44" s="29">
        <f t="shared" si="3"/>
        <v>42228.200000000012</v>
      </c>
      <c r="J44" s="29">
        <f t="shared" si="4"/>
        <v>118.70900999288914</v>
      </c>
      <c r="K44" s="29">
        <f t="shared" si="5"/>
        <v>-6482</v>
      </c>
      <c r="L44" s="29">
        <f t="shared" si="6"/>
        <v>97.637933290017841</v>
      </c>
    </row>
    <row r="45" spans="1:12" ht="15.75">
      <c r="A45" s="10" t="s">
        <v>38</v>
      </c>
      <c r="B45" s="13">
        <v>8</v>
      </c>
      <c r="C45" s="13">
        <v>4</v>
      </c>
      <c r="D45" s="27">
        <v>417.3</v>
      </c>
      <c r="E45" s="28">
        <v>451.5</v>
      </c>
      <c r="F45" s="28">
        <v>492.7</v>
      </c>
      <c r="G45" s="28">
        <v>533.9</v>
      </c>
      <c r="H45" s="28">
        <v>575.1</v>
      </c>
      <c r="I45" s="29">
        <f t="shared" si="3"/>
        <v>75.399999999999977</v>
      </c>
      <c r="J45" s="29">
        <f t="shared" si="4"/>
        <v>118.06853582554517</v>
      </c>
      <c r="K45" s="29">
        <f t="shared" si="5"/>
        <v>41.199999999999989</v>
      </c>
      <c r="L45" s="29">
        <f t="shared" si="6"/>
        <v>109.12513842746401</v>
      </c>
    </row>
    <row r="46" spans="1:12" ht="15.75">
      <c r="A46" s="9" t="s">
        <v>39</v>
      </c>
      <c r="B46" s="12">
        <v>9</v>
      </c>
      <c r="C46" s="12">
        <v>0</v>
      </c>
      <c r="D46" s="25">
        <f>SUM(D47:D48)</f>
        <v>1166</v>
      </c>
      <c r="E46" s="25">
        <f>SUM(E47:E48)</f>
        <v>1578.5</v>
      </c>
      <c r="F46" s="25">
        <f t="shared" ref="F46:H46" si="13">F48</f>
        <v>828.5</v>
      </c>
      <c r="G46" s="25">
        <f t="shared" si="13"/>
        <v>828.5</v>
      </c>
      <c r="H46" s="25">
        <f t="shared" si="13"/>
        <v>828.5</v>
      </c>
      <c r="I46" s="30">
        <f t="shared" si="3"/>
        <v>-337.5</v>
      </c>
      <c r="J46" s="30">
        <f t="shared" si="4"/>
        <v>71.054888507718701</v>
      </c>
      <c r="K46" s="30">
        <f t="shared" si="5"/>
        <v>-750</v>
      </c>
      <c r="L46" s="30">
        <f t="shared" si="6"/>
        <v>52.486537852391514</v>
      </c>
    </row>
    <row r="47" spans="1:12" ht="15.75">
      <c r="A47" s="22" t="s">
        <v>55</v>
      </c>
      <c r="B47" s="13">
        <v>9</v>
      </c>
      <c r="C47" s="13">
        <v>7</v>
      </c>
      <c r="D47" s="27">
        <v>350</v>
      </c>
      <c r="E47" s="27">
        <v>750</v>
      </c>
      <c r="F47" s="27">
        <v>0</v>
      </c>
      <c r="G47" s="27">
        <v>0</v>
      </c>
      <c r="H47" s="27">
        <v>0</v>
      </c>
      <c r="I47" s="29">
        <f t="shared" si="3"/>
        <v>-350</v>
      </c>
      <c r="J47" s="29">
        <f t="shared" si="4"/>
        <v>0</v>
      </c>
      <c r="K47" s="29">
        <f t="shared" si="5"/>
        <v>-750</v>
      </c>
      <c r="L47" s="29">
        <f t="shared" si="6"/>
        <v>0</v>
      </c>
    </row>
    <row r="48" spans="1:12" ht="15.75">
      <c r="A48" s="10" t="s">
        <v>40</v>
      </c>
      <c r="B48" s="13">
        <v>9</v>
      </c>
      <c r="C48" s="13">
        <v>9</v>
      </c>
      <c r="D48" s="27">
        <v>816</v>
      </c>
      <c r="E48" s="28">
        <v>828.5</v>
      </c>
      <c r="F48" s="28">
        <v>828.5</v>
      </c>
      <c r="G48" s="28">
        <v>828.5</v>
      </c>
      <c r="H48" s="28">
        <v>828.5</v>
      </c>
      <c r="I48" s="29">
        <f t="shared" si="3"/>
        <v>12.5</v>
      </c>
      <c r="J48" s="29">
        <f t="shared" si="4"/>
        <v>101.53186274509804</v>
      </c>
      <c r="K48" s="29">
        <f t="shared" si="5"/>
        <v>0</v>
      </c>
      <c r="L48" s="29">
        <f t="shared" si="6"/>
        <v>100</v>
      </c>
    </row>
    <row r="49" spans="1:12" ht="15.75">
      <c r="A49" s="9" t="s">
        <v>41</v>
      </c>
      <c r="B49" s="12">
        <v>10</v>
      </c>
      <c r="C49" s="12">
        <v>0</v>
      </c>
      <c r="D49" s="25">
        <f>SUM(D50:D53)</f>
        <v>134481.5</v>
      </c>
      <c r="E49" s="25">
        <f t="shared" ref="E49:H49" si="14">SUM(E50:E53)</f>
        <v>250948.9</v>
      </c>
      <c r="F49" s="25">
        <f t="shared" si="14"/>
        <v>140983.29999999999</v>
      </c>
      <c r="G49" s="25">
        <f t="shared" si="14"/>
        <v>141613.79999999999</v>
      </c>
      <c r="H49" s="25">
        <f t="shared" si="14"/>
        <v>141451.70000000001</v>
      </c>
      <c r="I49" s="30">
        <f t="shared" si="3"/>
        <v>6501.7999999999884</v>
      </c>
      <c r="J49" s="30">
        <f t="shared" si="4"/>
        <v>104.83471704286463</v>
      </c>
      <c r="K49" s="30">
        <f t="shared" si="5"/>
        <v>-109965.6</v>
      </c>
      <c r="L49" s="30">
        <f t="shared" si="6"/>
        <v>56.180082877430429</v>
      </c>
    </row>
    <row r="50" spans="1:12" ht="15.75">
      <c r="A50" s="10" t="s">
        <v>42</v>
      </c>
      <c r="B50" s="13">
        <v>10</v>
      </c>
      <c r="C50" s="13">
        <v>1</v>
      </c>
      <c r="D50" s="27">
        <v>15148.5</v>
      </c>
      <c r="E50" s="28">
        <v>14853.5</v>
      </c>
      <c r="F50" s="28">
        <v>15638.3</v>
      </c>
      <c r="G50" s="28">
        <v>15638.3</v>
      </c>
      <c r="H50" s="28">
        <v>15638.3</v>
      </c>
      <c r="I50" s="29">
        <f t="shared" si="3"/>
        <v>489.79999999999927</v>
      </c>
      <c r="J50" s="29">
        <f t="shared" si="4"/>
        <v>103.23332343136285</v>
      </c>
      <c r="K50" s="29">
        <f t="shared" si="5"/>
        <v>784.79999999999927</v>
      </c>
      <c r="L50" s="29">
        <f t="shared" si="6"/>
        <v>105.28360319116705</v>
      </c>
    </row>
    <row r="51" spans="1:12" ht="15.75">
      <c r="A51" s="10" t="s">
        <v>43</v>
      </c>
      <c r="B51" s="13">
        <v>10</v>
      </c>
      <c r="C51" s="13">
        <v>3</v>
      </c>
      <c r="D51" s="27">
        <v>65293.3</v>
      </c>
      <c r="E51" s="28">
        <v>176291</v>
      </c>
      <c r="F51" s="28">
        <v>66302.8</v>
      </c>
      <c r="G51" s="28">
        <v>66953.3</v>
      </c>
      <c r="H51" s="28">
        <v>66953.3</v>
      </c>
      <c r="I51" s="29">
        <f t="shared" si="3"/>
        <v>1009.5</v>
      </c>
      <c r="J51" s="29">
        <v>0</v>
      </c>
      <c r="K51" s="29">
        <f t="shared" si="5"/>
        <v>-109988.2</v>
      </c>
      <c r="L51" s="29">
        <f t="shared" si="6"/>
        <v>37.609860968512294</v>
      </c>
    </row>
    <row r="52" spans="1:12" ht="15.75">
      <c r="A52" s="10" t="s">
        <v>44</v>
      </c>
      <c r="B52" s="13">
        <v>10</v>
      </c>
      <c r="C52" s="13">
        <v>4</v>
      </c>
      <c r="D52" s="27">
        <v>52895.7</v>
      </c>
      <c r="E52" s="28">
        <v>59214.3</v>
      </c>
      <c r="F52" s="28">
        <v>59042.2</v>
      </c>
      <c r="G52" s="28">
        <v>59022.2</v>
      </c>
      <c r="H52" s="28">
        <v>58860.1</v>
      </c>
      <c r="I52" s="29">
        <f t="shared" si="3"/>
        <v>6146.5</v>
      </c>
      <c r="J52" s="29">
        <f t="shared" si="4"/>
        <v>111.62003716748244</v>
      </c>
      <c r="K52" s="29">
        <f t="shared" si="5"/>
        <v>-172.10000000000582</v>
      </c>
      <c r="L52" s="29">
        <f t="shared" si="6"/>
        <v>99.70936074563069</v>
      </c>
    </row>
    <row r="53" spans="1:12" ht="15.75">
      <c r="A53" s="10" t="s">
        <v>45</v>
      </c>
      <c r="B53" s="13">
        <v>10</v>
      </c>
      <c r="C53" s="13">
        <v>6</v>
      </c>
      <c r="D53" s="27">
        <v>1144</v>
      </c>
      <c r="E53" s="28">
        <v>590.1</v>
      </c>
      <c r="F53" s="28">
        <v>0</v>
      </c>
      <c r="G53" s="28">
        <v>0</v>
      </c>
      <c r="H53" s="28">
        <v>0</v>
      </c>
      <c r="I53" s="29">
        <f t="shared" si="3"/>
        <v>-1144</v>
      </c>
      <c r="J53" s="29">
        <f t="shared" si="4"/>
        <v>0</v>
      </c>
      <c r="K53" s="29">
        <f t="shared" si="5"/>
        <v>-590.1</v>
      </c>
      <c r="L53" s="29">
        <f t="shared" si="6"/>
        <v>0</v>
      </c>
    </row>
    <row r="54" spans="1:12" ht="15.75">
      <c r="A54" s="9" t="s">
        <v>46</v>
      </c>
      <c r="B54" s="12">
        <v>11</v>
      </c>
      <c r="C54" s="12">
        <v>0</v>
      </c>
      <c r="D54" s="25">
        <f>SUM(D55:D56)</f>
        <v>244662.59999999998</v>
      </c>
      <c r="E54" s="25">
        <f>SUM(E55:E56)</f>
        <v>283373.39999999997</v>
      </c>
      <c r="F54" s="25">
        <f>SUM(F55:F56)</f>
        <v>298209.80000000005</v>
      </c>
      <c r="G54" s="25">
        <f>SUM(G55:G56)</f>
        <v>293358.80000000005</v>
      </c>
      <c r="H54" s="25">
        <f>SUM(H55:H56)</f>
        <v>324176.5</v>
      </c>
      <c r="I54" s="30">
        <f t="shared" si="3"/>
        <v>53547.20000000007</v>
      </c>
      <c r="J54" s="30">
        <f t="shared" si="4"/>
        <v>121.88614034184222</v>
      </c>
      <c r="K54" s="30">
        <f t="shared" si="5"/>
        <v>14836.400000000081</v>
      </c>
      <c r="L54" s="30">
        <f t="shared" si="6"/>
        <v>105.23563609004943</v>
      </c>
    </row>
    <row r="55" spans="1:12" ht="15.75">
      <c r="A55" s="10" t="s">
        <v>47</v>
      </c>
      <c r="B55" s="13">
        <v>11</v>
      </c>
      <c r="C55" s="13">
        <v>2</v>
      </c>
      <c r="D55" s="27">
        <v>5496.8</v>
      </c>
      <c r="E55" s="28">
        <v>12940.3</v>
      </c>
      <c r="F55" s="28">
        <v>6123.4</v>
      </c>
      <c r="G55" s="28">
        <v>6023.4</v>
      </c>
      <c r="H55" s="28">
        <v>33391.9</v>
      </c>
      <c r="I55" s="29">
        <f t="shared" si="3"/>
        <v>626.59999999999945</v>
      </c>
      <c r="J55" s="29">
        <f t="shared" si="4"/>
        <v>111.39935962741959</v>
      </c>
      <c r="K55" s="29">
        <f t="shared" si="5"/>
        <v>-6816.9</v>
      </c>
      <c r="L55" s="29">
        <f t="shared" si="6"/>
        <v>47.320386698917339</v>
      </c>
    </row>
    <row r="56" spans="1:12" ht="15.75">
      <c r="A56" s="10" t="s">
        <v>61</v>
      </c>
      <c r="B56" s="13">
        <v>11</v>
      </c>
      <c r="C56" s="13">
        <v>3</v>
      </c>
      <c r="D56" s="27">
        <v>239165.8</v>
      </c>
      <c r="E56" s="28">
        <v>270433.09999999998</v>
      </c>
      <c r="F56" s="28">
        <v>292086.40000000002</v>
      </c>
      <c r="G56" s="28">
        <v>287335.40000000002</v>
      </c>
      <c r="H56" s="28">
        <v>290784.59999999998</v>
      </c>
      <c r="I56" s="29">
        <f t="shared" si="3"/>
        <v>52920.600000000035</v>
      </c>
      <c r="J56" s="29">
        <v>0</v>
      </c>
      <c r="K56" s="29">
        <f t="shared" si="5"/>
        <v>21653.300000000047</v>
      </c>
      <c r="L56" s="29">
        <f t="shared" si="6"/>
        <v>108.00689708471339</v>
      </c>
    </row>
    <row r="57" spans="1:12" ht="15.75">
      <c r="A57" s="9" t="s">
        <v>48</v>
      </c>
      <c r="B57" s="12">
        <v>12</v>
      </c>
      <c r="C57" s="12">
        <v>0</v>
      </c>
      <c r="D57" s="25">
        <f>D58</f>
        <v>14808.1</v>
      </c>
      <c r="E57" s="25">
        <f t="shared" ref="E57:H57" si="15">E58</f>
        <v>16545.5</v>
      </c>
      <c r="F57" s="25">
        <f t="shared" si="15"/>
        <v>21022.1</v>
      </c>
      <c r="G57" s="25">
        <f t="shared" si="15"/>
        <v>21739.599999999999</v>
      </c>
      <c r="H57" s="25">
        <f t="shared" si="15"/>
        <v>21868.799999999999</v>
      </c>
      <c r="I57" s="30">
        <f t="shared" si="3"/>
        <v>6213.9999999999982</v>
      </c>
      <c r="J57" s="30">
        <f t="shared" si="4"/>
        <v>141.96351996542433</v>
      </c>
      <c r="K57" s="30">
        <f t="shared" si="5"/>
        <v>4476.5999999999985</v>
      </c>
      <c r="L57" s="30">
        <f t="shared" si="6"/>
        <v>127.05629929588105</v>
      </c>
    </row>
    <row r="58" spans="1:12" ht="15.75">
      <c r="A58" s="10" t="s">
        <v>49</v>
      </c>
      <c r="B58" s="13">
        <v>12</v>
      </c>
      <c r="C58" s="13">
        <v>2</v>
      </c>
      <c r="D58" s="27">
        <v>14808.1</v>
      </c>
      <c r="E58" s="28">
        <v>16545.5</v>
      </c>
      <c r="F58" s="28">
        <v>21022.1</v>
      </c>
      <c r="G58" s="28">
        <v>21739.599999999999</v>
      </c>
      <c r="H58" s="28">
        <v>21868.799999999999</v>
      </c>
      <c r="I58" s="29">
        <f t="shared" si="3"/>
        <v>6213.9999999999982</v>
      </c>
      <c r="J58" s="29">
        <f t="shared" si="4"/>
        <v>141.96351996542433</v>
      </c>
      <c r="K58" s="29">
        <f t="shared" si="5"/>
        <v>4476.5999999999985</v>
      </c>
      <c r="L58" s="29">
        <f t="shared" si="6"/>
        <v>127.05629929588105</v>
      </c>
    </row>
    <row r="59" spans="1:12" ht="31.5">
      <c r="A59" s="9" t="s">
        <v>50</v>
      </c>
      <c r="B59" s="12">
        <v>13</v>
      </c>
      <c r="C59" s="12">
        <v>0</v>
      </c>
      <c r="D59" s="25">
        <v>0</v>
      </c>
      <c r="E59" s="25">
        <f>E60</f>
        <v>0</v>
      </c>
      <c r="F59" s="25">
        <f t="shared" ref="F59:H59" si="16">F60</f>
        <v>2575.4</v>
      </c>
      <c r="G59" s="25">
        <f t="shared" si="16"/>
        <v>2873.9</v>
      </c>
      <c r="H59" s="25">
        <f t="shared" si="16"/>
        <v>3130.5</v>
      </c>
      <c r="I59" s="30">
        <f t="shared" si="3"/>
        <v>2575.4</v>
      </c>
      <c r="J59" s="30">
        <v>0</v>
      </c>
      <c r="K59" s="30">
        <f t="shared" si="5"/>
        <v>2575.4</v>
      </c>
      <c r="L59" s="30">
        <v>0</v>
      </c>
    </row>
    <row r="60" spans="1:12" ht="31.5">
      <c r="A60" s="10" t="s">
        <v>51</v>
      </c>
      <c r="B60" s="13">
        <v>13</v>
      </c>
      <c r="C60" s="13">
        <v>1</v>
      </c>
      <c r="D60" s="27">
        <v>0</v>
      </c>
      <c r="E60" s="28">
        <f>2281.3-2281.3</f>
        <v>0</v>
      </c>
      <c r="F60" s="28">
        <v>2575.4</v>
      </c>
      <c r="G60" s="28">
        <v>2873.9</v>
      </c>
      <c r="H60" s="28">
        <v>3130.5</v>
      </c>
      <c r="I60" s="29">
        <f t="shared" si="3"/>
        <v>2575.4</v>
      </c>
      <c r="J60" s="29">
        <v>0</v>
      </c>
      <c r="K60" s="29">
        <f t="shared" si="5"/>
        <v>2575.4</v>
      </c>
      <c r="L60" s="29">
        <v>0</v>
      </c>
    </row>
  </sheetData>
  <mergeCells count="9">
    <mergeCell ref="A1:L1"/>
    <mergeCell ref="I4:J4"/>
    <mergeCell ref="K4:L4"/>
    <mergeCell ref="A4:A5"/>
    <mergeCell ref="B4:B5"/>
    <mergeCell ref="C4:C5"/>
    <mergeCell ref="E4:E5"/>
    <mergeCell ref="F4:H4"/>
    <mergeCell ref="D4:D5"/>
  </mergeCells>
  <pageMargins left="0.43307086614173229" right="0.43307086614173229" top="0.35433070866141736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сведение за 2024-2028 гг.</vt:lpstr>
      <vt:lpstr>'сведение за 2024-2028 гг.'!Заголовки_для_печати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ZorinaLV</cp:lastModifiedBy>
  <cp:lastPrinted>2025-11-21T13:13:43Z</cp:lastPrinted>
  <dcterms:created xsi:type="dcterms:W3CDTF">2014-10-03T02:53:10Z</dcterms:created>
  <dcterms:modified xsi:type="dcterms:W3CDTF">2025-11-21T13:17:05Z</dcterms:modified>
</cp:coreProperties>
</file>