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5480" windowHeight="11640"/>
  </bookViews>
  <sheets>
    <sheet name="Дорфонд 2025 и на 2026-2028 год" sheetId="17" r:id="rId1"/>
  </sheets>
  <definedNames>
    <definedName name="_xlnm.Print_Area" localSheetId="0">'Дорфонд 2025 и на 2026-2028 год'!$A$1:$H$22</definedName>
  </definedNames>
  <calcPr calcId="125725"/>
</workbook>
</file>

<file path=xl/calcChain.xml><?xml version="1.0" encoding="utf-8"?>
<calcChain xmlns="http://schemas.openxmlformats.org/spreadsheetml/2006/main">
  <c r="F16" i="17"/>
  <c r="F15" s="1"/>
  <c r="F18"/>
  <c r="H16"/>
  <c r="G16"/>
  <c r="E15"/>
  <c r="F19"/>
  <c r="G17"/>
  <c r="F17"/>
  <c r="G15"/>
  <c r="H15"/>
  <c r="D18"/>
  <c r="D20"/>
  <c r="H17"/>
  <c r="E18"/>
  <c r="D15"/>
  <c r="D16"/>
  <c r="D21"/>
  <c r="C16" l="1"/>
  <c r="G10" l="1"/>
  <c r="H10"/>
  <c r="F10"/>
  <c r="D10"/>
  <c r="C10"/>
  <c r="E10"/>
  <c r="E16"/>
  <c r="C15"/>
  <c r="E20"/>
  <c r="E17"/>
  <c r="E21"/>
  <c r="F6" l="1"/>
  <c r="F14" s="1"/>
  <c r="F22" l="1"/>
  <c r="C6" l="1"/>
  <c r="H6"/>
  <c r="G6"/>
  <c r="E6"/>
  <c r="E22" s="1"/>
  <c r="D6"/>
  <c r="H14" l="1"/>
  <c r="H22"/>
  <c r="D14"/>
  <c r="D22"/>
  <c r="G14"/>
  <c r="G22"/>
  <c r="C14"/>
  <c r="C22"/>
  <c r="E13"/>
  <c r="E14" s="1"/>
</calcChain>
</file>

<file path=xl/sharedStrings.xml><?xml version="1.0" encoding="utf-8"?>
<sst xmlns="http://schemas.openxmlformats.org/spreadsheetml/2006/main" count="35" uniqueCount="35">
  <si>
    <t>Код бюджетной классификации</t>
  </si>
  <si>
    <t>Прогнозируемые объемы</t>
  </si>
  <si>
    <t xml:space="preserve">Наименование источников </t>
  </si>
  <si>
    <t>040 116 11064 01 0000 140</t>
  </si>
  <si>
    <t>(тыс.рублей)</t>
  </si>
  <si>
    <t>Ожидаемая оценка</t>
  </si>
  <si>
    <t>1</t>
  </si>
  <si>
    <t>182 1 06 04000 02 0000 110</t>
  </si>
  <si>
    <t>2025 год</t>
  </si>
  <si>
    <t>2026 год</t>
  </si>
  <si>
    <t>2027 год</t>
  </si>
  <si>
    <t>182 1 03 02231 01 0000 110,                      182 1 03 02241 01 0000 110,                      182 1 03 02251 01 0000 110,                   182 1 03 02261 01 0000 110</t>
  </si>
  <si>
    <t>2. Остатки муниципального дорожного фонда, неиспользованные в прошлом финансовом году</t>
  </si>
  <si>
    <r>
      <rPr>
        <b/>
        <sz val="10"/>
        <rFont val="Times New Roman"/>
        <family val="1"/>
        <charset val="204"/>
      </rPr>
      <t>1.1.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Акцизы</t>
    </r>
    <r>
      <rPr>
        <sz val="10"/>
        <rFont val="Times New Roman"/>
        <family val="1"/>
        <charset val="204"/>
      </rPr>
      <t xml:space="preserve">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подлежащие зачислению в местный бюджет</t>
    </r>
  </si>
  <si>
    <r>
      <rPr>
        <b/>
        <sz val="10"/>
        <rFont val="Times New Roman"/>
        <family val="1"/>
        <charset val="204"/>
      </rPr>
      <t>1.2. Транспортный налог</t>
    </r>
    <r>
      <rPr>
        <sz val="10"/>
        <rFont val="Times New Roman"/>
        <family val="1"/>
        <charset val="204"/>
      </rPr>
      <t>, подлежащий зачислению в местный бюджет</t>
    </r>
  </si>
  <si>
    <r>
      <rPr>
        <b/>
        <sz val="10"/>
        <rFont val="Times New Roman"/>
        <family val="1"/>
        <charset val="204"/>
      </rPr>
      <t xml:space="preserve">1.3.  Плата в счет возмещения вреда, причиняемого автомобильным дорогам местного значения </t>
    </r>
    <r>
      <rPr>
        <sz val="10"/>
        <rFont val="Times New Roman"/>
        <family val="1"/>
        <charset val="204"/>
      </rPr>
      <t>тяжеловесными транспортными средствами, зачисляемые в местный бюджет</t>
    </r>
  </si>
  <si>
    <t>050 2 02 20041 04 0000 150</t>
  </si>
  <si>
    <t>050 2 02 20077 04 0000 150</t>
  </si>
  <si>
    <t xml:space="preserve"> - строительство (реконструкция) автомобильных дорог общего пользования местного значения (субсидии на софинансирование капитальных вложений в объекты муниципальной собственности)</t>
  </si>
  <si>
    <t xml:space="preserve">Уточненный план </t>
  </si>
  <si>
    <t>Капитальный ремонт, ремонт и содержание автомобильных дорог местного значения в границах городского округа и искусственных дорожных сооружений на них, включая разработку и корректировкупроектной документации, сметной документации</t>
  </si>
  <si>
    <t>Обеспечение транспортной безопасности на объектах транспортной инфраструктуры в соответствии с компетенцией органов местного самоуправления, установленной законодательством Российской Федерации</t>
  </si>
  <si>
    <t>Осуществление мероприятий, направленных на улучшение технических характеристик автомобильных дорог местного значения в границах городского округа и искусственных дорожных сооружений на них</t>
  </si>
  <si>
    <t>Строительство и реконструкция автомобильных дорог местного значения в границах городского округа и искусственных дорожных сооружений на них, включая разработку документации по планировке территории в целях размещения автомобильных дорог, инженерные изыскания, разработка и корректировкатерритории в целях размещения автомобильных дорог, инженерные изыскания, разработка и корректировка проектной документации, проведение необходимых экспертиз, выкуп земельных участков и подготовка территорий</t>
  </si>
  <si>
    <t>Расходы местного бюджета (отклонение =источники дор.фонда - направления использования ср-в дор.фонда)</t>
  </si>
  <si>
    <t>1. Источники дорожного фонда (доходы), в том числе:</t>
  </si>
  <si>
    <t>Всего по источникам дорожного фонда (доходы):</t>
  </si>
  <si>
    <t>3. Направления использования средств дорожного фонда (расходы), в том числе:</t>
  </si>
  <si>
    <r>
      <t xml:space="preserve">1.4.  Субсидии </t>
    </r>
    <r>
      <rPr>
        <sz val="10"/>
        <rFont val="Times New Roman"/>
        <family val="1"/>
        <charset val="204"/>
      </rPr>
      <t>из бюджетов бюджетной системы Российской Федерации на финансовое обеспечение дорожной деятельности в отношении автомобильных дорог местного значения в границах городского округа, в том числе:</t>
    </r>
  </si>
  <si>
    <t>Информация по прогнозу источников формирования и использования средств муниципального дорожного фонда  города Урай на очередной финансовый 2026 год и на плановый период 2027 и 2028 годов</t>
  </si>
  <si>
    <t>2028 год</t>
  </si>
  <si>
    <t>План, утвержденный решением Думы города Урай от 29.11.2024 №81</t>
  </si>
  <si>
    <t xml:space="preserve"> - субсидии на приведение автомобильных дорог местного значения в нормативное состояние, в том числе слоев износа дорожного покрытия (субсидии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значения))</t>
  </si>
  <si>
    <t>Обустройство автомобильных дорог местного значения в границах городского округа в целях повышения безопасности дорожного движения</t>
  </si>
  <si>
    <t>Капитальный ремонт  и ремонт дворовых территорий многоквартирных домов, проездов к дворовым территориям многоквартирных домов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</si>
</sst>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,##0.0"/>
    <numFmt numFmtId="165" formatCode="0.0"/>
    <numFmt numFmtId="166" formatCode="#,##0.0_ ;\-#,##0.0\ "/>
    <numFmt numFmtId="167" formatCode="00000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1" applyNumberFormat="1" applyFont="1" applyFill="1" applyBorder="1" applyAlignment="1" applyProtection="1">
      <alignment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9" fillId="0" borderId="0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vertical="center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2" applyNumberFormat="1" applyFont="1" applyFill="1" applyBorder="1" applyAlignment="1" applyProtection="1">
      <alignment horizontal="right" vertical="center" wrapText="1"/>
    </xf>
    <xf numFmtId="164" fontId="2" fillId="3" borderId="1" xfId="1" applyNumberFormat="1" applyFont="1" applyFill="1" applyBorder="1" applyAlignment="1" applyProtection="1">
      <alignment horizontal="right"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49" fontId="11" fillId="0" borderId="1" xfId="1" applyNumberFormat="1" applyFont="1" applyFill="1" applyBorder="1" applyAlignment="1" applyProtection="1">
      <alignment horizontal="center" vertical="center" wrapText="1"/>
    </xf>
    <xf numFmtId="0" fontId="12" fillId="0" borderId="1" xfId="1" applyNumberFormat="1" applyFont="1" applyFill="1" applyBorder="1" applyAlignment="1" applyProtection="1">
      <alignment horizontal="left" vertical="center" wrapText="1"/>
    </xf>
    <xf numFmtId="164" fontId="12" fillId="0" borderId="1" xfId="2" applyNumberFormat="1" applyFont="1" applyFill="1" applyBorder="1" applyAlignment="1" applyProtection="1">
      <alignment horizontal="right" vertical="center" wrapText="1"/>
    </xf>
    <xf numFmtId="164" fontId="12" fillId="3" borderId="1" xfId="1" applyNumberFormat="1" applyFont="1" applyFill="1" applyBorder="1" applyAlignment="1" applyProtection="1">
      <alignment horizontal="right" vertical="center"/>
    </xf>
    <xf numFmtId="164" fontId="12" fillId="0" borderId="1" xfId="1" applyNumberFormat="1" applyFont="1" applyFill="1" applyBorder="1" applyAlignment="1" applyProtection="1">
      <alignment horizontal="right" vertical="center" wrapText="1"/>
    </xf>
    <xf numFmtId="49" fontId="13" fillId="0" borderId="1" xfId="1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 applyProtection="1">
      <alignment vertical="center"/>
    </xf>
    <xf numFmtId="166" fontId="3" fillId="2" borderId="1" xfId="1" applyNumberFormat="1" applyFont="1" applyFill="1" applyBorder="1" applyAlignment="1" applyProtection="1">
      <alignment horizontal="right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0" fontId="15" fillId="0" borderId="0" xfId="1" applyNumberFormat="1" applyFont="1" applyFill="1" applyBorder="1" applyAlignment="1" applyProtection="1">
      <alignment vertical="center"/>
    </xf>
    <xf numFmtId="0" fontId="10" fillId="3" borderId="0" xfId="1" applyNumberFormat="1" applyFont="1" applyFill="1" applyBorder="1" applyAlignment="1" applyProtection="1">
      <alignment vertical="top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14" fillId="3" borderId="1" xfId="1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 applyProtection="1">
      <alignment horizontal="center" vertical="center" wrapText="1"/>
    </xf>
    <xf numFmtId="49" fontId="3" fillId="4" borderId="1" xfId="1" applyNumberFormat="1" applyFont="1" applyFill="1" applyBorder="1" applyAlignment="1" applyProtection="1">
      <alignment vertical="center" wrapText="1"/>
    </xf>
    <xf numFmtId="49" fontId="3" fillId="4" borderId="1" xfId="1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 applyProtection="1">
      <alignment horizontal="right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165" fontId="3" fillId="4" borderId="1" xfId="1" applyNumberFormat="1" applyFont="1" applyFill="1" applyBorder="1" applyAlignment="1" applyProtection="1">
      <alignment vertical="center"/>
    </xf>
    <xf numFmtId="166" fontId="3" fillId="4" borderId="1" xfId="2" applyNumberFormat="1" applyFont="1" applyFill="1" applyBorder="1" applyAlignment="1" applyProtection="1">
      <alignment horizontal="right" vertical="center"/>
    </xf>
    <xf numFmtId="0" fontId="2" fillId="3" borderId="0" xfId="1" applyNumberFormat="1" applyFont="1" applyFill="1" applyBorder="1" applyAlignment="1" applyProtection="1">
      <alignment vertical="center"/>
    </xf>
    <xf numFmtId="43" fontId="3" fillId="3" borderId="1" xfId="2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49" fontId="13" fillId="0" borderId="2" xfId="1" applyNumberFormat="1" applyFont="1" applyFill="1" applyBorder="1" applyAlignment="1" applyProtection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right" vertical="center"/>
    </xf>
    <xf numFmtId="166" fontId="2" fillId="3" borderId="1" xfId="1" applyNumberFormat="1" applyFont="1" applyFill="1" applyBorder="1" applyAlignment="1" applyProtection="1">
      <alignment horizontal="right" vertical="center"/>
    </xf>
    <xf numFmtId="164" fontId="3" fillId="4" borderId="1" xfId="1" applyNumberFormat="1" applyFont="1" applyFill="1" applyBorder="1" applyAlignment="1" applyProtection="1">
      <alignment vertical="center"/>
    </xf>
    <xf numFmtId="49" fontId="14" fillId="2" borderId="1" xfId="1" applyNumberFormat="1" applyFont="1" applyFill="1" applyBorder="1" applyAlignment="1" applyProtection="1">
      <alignment vertical="center" wrapText="1"/>
    </xf>
    <xf numFmtId="49" fontId="14" fillId="2" borderId="1" xfId="1" applyNumberFormat="1" applyFont="1" applyFill="1" applyBorder="1" applyAlignment="1" applyProtection="1">
      <alignment horizontal="center" vertical="center"/>
    </xf>
    <xf numFmtId="166" fontId="14" fillId="2" borderId="1" xfId="1" applyNumberFormat="1" applyFont="1" applyFill="1" applyBorder="1" applyAlignment="1" applyProtection="1">
      <alignment horizontal="right" vertical="center"/>
    </xf>
    <xf numFmtId="49" fontId="15" fillId="3" borderId="1" xfId="1" applyNumberFormat="1" applyFont="1" applyFill="1" applyBorder="1" applyAlignment="1" applyProtection="1">
      <alignment vertical="center" wrapText="1"/>
    </xf>
    <xf numFmtId="49" fontId="15" fillId="3" borderId="1" xfId="1" applyNumberFormat="1" applyFont="1" applyFill="1" applyBorder="1" applyAlignment="1" applyProtection="1">
      <alignment horizontal="center" vertical="center"/>
    </xf>
    <xf numFmtId="166" fontId="15" fillId="0" borderId="1" xfId="1" applyNumberFormat="1" applyFont="1" applyFill="1" applyBorder="1" applyAlignment="1" applyProtection="1">
      <alignment horizontal="right" vertical="center"/>
    </xf>
    <xf numFmtId="167" fontId="15" fillId="3" borderId="1" xfId="1" applyNumberFormat="1" applyFont="1" applyFill="1" applyBorder="1" applyAlignment="1" applyProtection="1">
      <alignment vertical="center" wrapText="1"/>
    </xf>
    <xf numFmtId="166" fontId="15" fillId="3" borderId="1" xfId="1" applyNumberFormat="1" applyFont="1" applyFill="1" applyBorder="1" applyAlignment="1" applyProtection="1">
      <alignment horizontal="right" vertical="center"/>
    </xf>
    <xf numFmtId="49" fontId="14" fillId="4" borderId="1" xfId="1" applyNumberFormat="1" applyFont="1" applyFill="1" applyBorder="1" applyAlignment="1" applyProtection="1">
      <alignment vertical="center" wrapText="1"/>
    </xf>
    <xf numFmtId="49" fontId="14" fillId="4" borderId="1" xfId="1" applyNumberFormat="1" applyFont="1" applyFill="1" applyBorder="1" applyAlignment="1" applyProtection="1">
      <alignment horizontal="center" vertical="center"/>
    </xf>
    <xf numFmtId="164" fontId="14" fillId="4" borderId="1" xfId="1" applyNumberFormat="1" applyFont="1" applyFill="1" applyBorder="1" applyAlignment="1" applyProtection="1">
      <alignment vertical="center"/>
    </xf>
    <xf numFmtId="164" fontId="15" fillId="0" borderId="1" xfId="1" applyNumberFormat="1" applyFont="1" applyFill="1" applyBorder="1" applyAlignment="1" applyProtection="1">
      <alignment horizontal="right" vertical="center"/>
    </xf>
    <xf numFmtId="164" fontId="15" fillId="0" borderId="1" xfId="2" applyNumberFormat="1" applyFont="1" applyFill="1" applyBorder="1" applyAlignment="1" applyProtection="1">
      <alignment horizontal="right" vertical="center" wrapText="1"/>
    </xf>
    <xf numFmtId="164" fontId="15" fillId="0" borderId="1" xfId="1" applyNumberFormat="1" applyFont="1" applyFill="1" applyBorder="1" applyAlignment="1" applyProtection="1">
      <alignment horizontal="right" vertical="center" wrapText="1"/>
    </xf>
    <xf numFmtId="43" fontId="3" fillId="3" borderId="1" xfId="2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49" fontId="3" fillId="3" borderId="1" xfId="1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colors>
    <mruColors>
      <color rgb="FFCFCF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zoomScaleNormal="100" workbookViewId="0">
      <pane xSplit="2" ySplit="5" topLeftCell="C12" activePane="bottomRight" state="frozen"/>
      <selection activeCell="A5" sqref="A5"/>
      <selection pane="topRight" activeCell="C5" sqref="C5"/>
      <selection pane="bottomLeft" activeCell="A10" sqref="A10"/>
      <selection pane="bottomRight" sqref="A1:H22"/>
    </sheetView>
  </sheetViews>
  <sheetFormatPr defaultColWidth="9.140625" defaultRowHeight="12.75"/>
  <cols>
    <col min="1" max="1" width="74.7109375" style="4" customWidth="1"/>
    <col min="2" max="2" width="22.5703125" style="5" customWidth="1"/>
    <col min="3" max="3" width="15.85546875" style="6" customWidth="1"/>
    <col min="4" max="4" width="16.42578125" style="6" customWidth="1"/>
    <col min="5" max="5" width="13.5703125" style="6" customWidth="1"/>
    <col min="6" max="6" width="14.140625" style="6" customWidth="1"/>
    <col min="7" max="7" width="13.140625" style="6" customWidth="1"/>
    <col min="8" max="8" width="15.7109375" style="6" customWidth="1"/>
    <col min="9" max="16384" width="9.140625" style="6"/>
  </cols>
  <sheetData>
    <row r="1" spans="1:8" s="8" customFormat="1" ht="41.25" customHeight="1">
      <c r="A1" s="61" t="s">
        <v>29</v>
      </c>
      <c r="B1" s="61"/>
      <c r="C1" s="61"/>
      <c r="D1" s="61"/>
      <c r="E1" s="61"/>
      <c r="F1" s="61"/>
      <c r="G1" s="61"/>
      <c r="H1" s="61"/>
    </row>
    <row r="2" spans="1:8" s="1" customFormat="1" ht="15" customHeight="1">
      <c r="A2" s="2"/>
      <c r="B2" s="2"/>
      <c r="H2" s="3" t="s">
        <v>4</v>
      </c>
    </row>
    <row r="3" spans="1:8" s="27" customFormat="1" ht="19.5" customHeight="1">
      <c r="A3" s="62" t="s">
        <v>2</v>
      </c>
      <c r="B3" s="63" t="s">
        <v>0</v>
      </c>
      <c r="C3" s="64" t="s">
        <v>8</v>
      </c>
      <c r="D3" s="64"/>
      <c r="E3" s="64"/>
      <c r="F3" s="60" t="s">
        <v>1</v>
      </c>
      <c r="G3" s="60"/>
      <c r="H3" s="60"/>
    </row>
    <row r="4" spans="1:8" s="27" customFormat="1" ht="63.75">
      <c r="A4" s="62"/>
      <c r="B4" s="63"/>
      <c r="C4" s="41" t="s">
        <v>31</v>
      </c>
      <c r="D4" s="29" t="s">
        <v>19</v>
      </c>
      <c r="E4" s="28" t="s">
        <v>5</v>
      </c>
      <c r="F4" s="40" t="s">
        <v>9</v>
      </c>
      <c r="G4" s="40" t="s">
        <v>10</v>
      </c>
      <c r="H4" s="40" t="s">
        <v>30</v>
      </c>
    </row>
    <row r="5" spans="1:8" s="27" customFormat="1" ht="15">
      <c r="A5" s="30" t="s">
        <v>6</v>
      </c>
      <c r="B5" s="31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8" s="7" customFormat="1" ht="24.6" customHeight="1">
      <c r="A6" s="33" t="s">
        <v>25</v>
      </c>
      <c r="B6" s="34"/>
      <c r="C6" s="35">
        <f t="shared" ref="C6:H6" si="0">SUM(C7:C10)</f>
        <v>79668.100000000006</v>
      </c>
      <c r="D6" s="35">
        <f t="shared" si="0"/>
        <v>212430.90000000002</v>
      </c>
      <c r="E6" s="35">
        <f t="shared" si="0"/>
        <v>214406.3</v>
      </c>
      <c r="F6" s="35">
        <f>SUM(F7:F10)</f>
        <v>383276.4</v>
      </c>
      <c r="G6" s="35">
        <f t="shared" si="0"/>
        <v>775047.5</v>
      </c>
      <c r="H6" s="35">
        <f t="shared" si="0"/>
        <v>124751.20000000001</v>
      </c>
    </row>
    <row r="7" spans="1:8" s="7" customFormat="1" ht="51">
      <c r="A7" s="11" t="s">
        <v>13</v>
      </c>
      <c r="B7" s="12" t="s">
        <v>11</v>
      </c>
      <c r="C7" s="13">
        <v>21179.3</v>
      </c>
      <c r="D7" s="14">
        <v>21179.3</v>
      </c>
      <c r="E7" s="57">
        <v>22515.200000000001</v>
      </c>
      <c r="F7" s="58">
        <v>24504.6</v>
      </c>
      <c r="G7" s="58">
        <v>33530.6</v>
      </c>
      <c r="H7" s="58">
        <v>35676.1</v>
      </c>
    </row>
    <row r="8" spans="1:8" s="7" customFormat="1">
      <c r="A8" s="11" t="s">
        <v>14</v>
      </c>
      <c r="B8" s="12" t="s">
        <v>7</v>
      </c>
      <c r="C8" s="13">
        <v>12425</v>
      </c>
      <c r="D8" s="14">
        <v>12425</v>
      </c>
      <c r="E8" s="57">
        <v>13235</v>
      </c>
      <c r="F8" s="58">
        <v>13250</v>
      </c>
      <c r="G8" s="58">
        <v>14720</v>
      </c>
      <c r="H8" s="58">
        <v>14785</v>
      </c>
    </row>
    <row r="9" spans="1:8" ht="25.5">
      <c r="A9" s="11" t="s">
        <v>15</v>
      </c>
      <c r="B9" s="15" t="s">
        <v>3</v>
      </c>
      <c r="C9" s="13">
        <v>570.5</v>
      </c>
      <c r="D9" s="14">
        <v>570.5</v>
      </c>
      <c r="E9" s="59">
        <v>400</v>
      </c>
      <c r="F9" s="58">
        <v>602.6</v>
      </c>
      <c r="G9" s="58">
        <v>442.1</v>
      </c>
      <c r="H9" s="58">
        <v>533</v>
      </c>
    </row>
    <row r="10" spans="1:8" ht="38.25">
      <c r="A10" s="16" t="s">
        <v>28</v>
      </c>
      <c r="B10" s="17"/>
      <c r="C10" s="13">
        <f>C12+C11</f>
        <v>45493.3</v>
      </c>
      <c r="D10" s="13">
        <f>D12+D11</f>
        <v>178256.1</v>
      </c>
      <c r="E10" s="13">
        <f>E12+E11</f>
        <v>178256.1</v>
      </c>
      <c r="F10" s="13">
        <f>F12+F11</f>
        <v>344919.2</v>
      </c>
      <c r="G10" s="13">
        <f t="shared" ref="G10:H10" si="1">G12+G11</f>
        <v>726354.8</v>
      </c>
      <c r="H10" s="13">
        <f t="shared" si="1"/>
        <v>73757.100000000006</v>
      </c>
    </row>
    <row r="11" spans="1:8" s="9" customFormat="1" ht="54" customHeight="1">
      <c r="A11" s="18" t="s">
        <v>32</v>
      </c>
      <c r="B11" s="42" t="s">
        <v>16</v>
      </c>
      <c r="C11" s="19">
        <v>45493.3</v>
      </c>
      <c r="D11" s="20">
        <v>178256.1</v>
      </c>
      <c r="E11" s="21">
        <v>178256.1</v>
      </c>
      <c r="F11" s="19">
        <v>45658.2</v>
      </c>
      <c r="G11" s="19">
        <v>62992.800000000003</v>
      </c>
      <c r="H11" s="19">
        <v>73757.100000000006</v>
      </c>
    </row>
    <row r="12" spans="1:8" s="9" customFormat="1" ht="41.25" customHeight="1">
      <c r="A12" s="18" t="s">
        <v>18</v>
      </c>
      <c r="B12" s="22" t="s">
        <v>17</v>
      </c>
      <c r="C12" s="19">
        <v>0</v>
      </c>
      <c r="D12" s="20">
        <v>0</v>
      </c>
      <c r="E12" s="21">
        <v>0</v>
      </c>
      <c r="F12" s="19">
        <v>299261</v>
      </c>
      <c r="G12" s="19">
        <v>663362</v>
      </c>
      <c r="H12" s="19">
        <v>0</v>
      </c>
    </row>
    <row r="13" spans="1:8" ht="24.75" customHeight="1">
      <c r="A13" s="33" t="s">
        <v>12</v>
      </c>
      <c r="B13" s="36"/>
      <c r="C13" s="37">
        <v>0</v>
      </c>
      <c r="D13" s="38">
        <v>1017.8</v>
      </c>
      <c r="E13" s="38">
        <f>D13</f>
        <v>1017.8</v>
      </c>
      <c r="F13" s="37">
        <v>0</v>
      </c>
      <c r="G13" s="37">
        <v>0</v>
      </c>
      <c r="H13" s="37">
        <v>0</v>
      </c>
    </row>
    <row r="14" spans="1:8" s="10" customFormat="1">
      <c r="A14" s="23" t="s">
        <v>26</v>
      </c>
      <c r="B14" s="25"/>
      <c r="C14" s="24">
        <f t="shared" ref="C14:H14" si="2">C6+C13</f>
        <v>79668.100000000006</v>
      </c>
      <c r="D14" s="24">
        <f t="shared" si="2"/>
        <v>213448.7</v>
      </c>
      <c r="E14" s="24">
        <f t="shared" si="2"/>
        <v>215424.09999999998</v>
      </c>
      <c r="F14" s="24">
        <f t="shared" si="2"/>
        <v>383276.4</v>
      </c>
      <c r="G14" s="24">
        <f t="shared" si="2"/>
        <v>775047.5</v>
      </c>
      <c r="H14" s="24">
        <f t="shared" si="2"/>
        <v>124751.20000000001</v>
      </c>
    </row>
    <row r="15" spans="1:8" s="10" customFormat="1" ht="15.75" customHeight="1">
      <c r="A15" s="46" t="s">
        <v>27</v>
      </c>
      <c r="B15" s="47"/>
      <c r="C15" s="48">
        <f>C16+C17+C20+C21</f>
        <v>189789.19999999998</v>
      </c>
      <c r="D15" s="24">
        <f>SUM(D16:D21)</f>
        <v>356972.10000000003</v>
      </c>
      <c r="E15" s="24">
        <f>SUM(E16:E21)</f>
        <v>356972.10000000003</v>
      </c>
      <c r="F15" s="24">
        <f>SUM(F16:F21)</f>
        <v>559595.19999999995</v>
      </c>
      <c r="G15" s="24">
        <f t="shared" ref="G15:H15" si="3">SUM(G16:G21)</f>
        <v>926725.3</v>
      </c>
      <c r="H15" s="24">
        <f t="shared" si="3"/>
        <v>268309.90000000002</v>
      </c>
    </row>
    <row r="16" spans="1:8" s="39" customFormat="1" ht="39.75" customHeight="1">
      <c r="A16" s="49" t="s">
        <v>20</v>
      </c>
      <c r="B16" s="50"/>
      <c r="C16" s="51">
        <f>45493.3+134485.7+2394.4+4615.8</f>
        <v>186989.19999999998</v>
      </c>
      <c r="D16" s="43">
        <f>4615.8+178256.1+17653+6987.6+2394.5+99803.2+381.2+31780.3+78+1605.4+1114.9+1028.1+1017.8</f>
        <v>346715.9</v>
      </c>
      <c r="E16" s="43">
        <f>D16</f>
        <v>346715.9</v>
      </c>
      <c r="F16" s="43">
        <f>48061.4+5280+141145.1+1811.6+5000</f>
        <v>201298.1</v>
      </c>
      <c r="G16" s="43">
        <f>66308.3+146718.8+1811.6</f>
        <v>214838.69999999998</v>
      </c>
      <c r="H16" s="43">
        <f>77639.1+152587.5+1811.6</f>
        <v>232038.2</v>
      </c>
    </row>
    <row r="17" spans="1:8" s="39" customFormat="1" ht="94.5" customHeight="1">
      <c r="A17" s="52" t="s">
        <v>23</v>
      </c>
      <c r="B17" s="50"/>
      <c r="C17" s="53">
        <v>0</v>
      </c>
      <c r="D17" s="44">
        <v>7440.8</v>
      </c>
      <c r="E17" s="44">
        <f>D17</f>
        <v>7440.8</v>
      </c>
      <c r="F17" s="44">
        <f>969.8+315011.6</f>
        <v>315981.39999999997</v>
      </c>
      <c r="G17" s="44">
        <f>13145.8+698275.8</f>
        <v>711421.60000000009</v>
      </c>
      <c r="H17" s="44">
        <f>35806.7</f>
        <v>35806.699999999997</v>
      </c>
    </row>
    <row r="18" spans="1:8" s="39" customFormat="1" ht="25.5">
      <c r="A18" s="52" t="s">
        <v>33</v>
      </c>
      <c r="B18" s="50"/>
      <c r="C18" s="53">
        <v>0</v>
      </c>
      <c r="D18" s="44">
        <f>599+599+597.1</f>
        <v>1795.1</v>
      </c>
      <c r="E18" s="44">
        <f>D18</f>
        <v>1795.1</v>
      </c>
      <c r="F18" s="44">
        <f>1527.9+15593.8+22929+465</f>
        <v>40515.699999999997</v>
      </c>
      <c r="G18" s="44">
        <v>465</v>
      </c>
      <c r="H18" s="44">
        <v>465</v>
      </c>
    </row>
    <row r="19" spans="1:8" s="39" customFormat="1" ht="25.5">
      <c r="A19" s="52" t="s">
        <v>34</v>
      </c>
      <c r="B19" s="50"/>
      <c r="C19" s="53">
        <v>0</v>
      </c>
      <c r="D19" s="44">
        <v>0</v>
      </c>
      <c r="E19" s="44">
        <v>0</v>
      </c>
      <c r="F19" s="44">
        <f>600+1000+200</f>
        <v>1800</v>
      </c>
      <c r="G19" s="44">
        <v>0</v>
      </c>
      <c r="H19" s="44">
        <v>0</v>
      </c>
    </row>
    <row r="20" spans="1:8" s="39" customFormat="1" ht="38.25">
      <c r="A20" s="49" t="s">
        <v>21</v>
      </c>
      <c r="B20" s="50"/>
      <c r="C20" s="53">
        <v>0</v>
      </c>
      <c r="D20" s="44">
        <f>350.4+45</f>
        <v>395.4</v>
      </c>
      <c r="E20" s="44">
        <f>D20</f>
        <v>395.4</v>
      </c>
      <c r="F20" s="44">
        <v>0</v>
      </c>
      <c r="G20" s="44">
        <v>0</v>
      </c>
      <c r="H20" s="44">
        <v>0</v>
      </c>
    </row>
    <row r="21" spans="1:8" s="39" customFormat="1" ht="38.25">
      <c r="A21" s="49" t="s">
        <v>22</v>
      </c>
      <c r="B21" s="50"/>
      <c r="C21" s="53">
        <v>2800</v>
      </c>
      <c r="D21" s="44">
        <f>599+25.9</f>
        <v>624.9</v>
      </c>
      <c r="E21" s="44">
        <f>D21</f>
        <v>624.9</v>
      </c>
      <c r="F21" s="44">
        <v>0</v>
      </c>
      <c r="G21" s="44">
        <v>0</v>
      </c>
      <c r="H21" s="44">
        <v>0</v>
      </c>
    </row>
    <row r="22" spans="1:8" s="26" customFormat="1" ht="35.25" customHeight="1">
      <c r="A22" s="54" t="s">
        <v>24</v>
      </c>
      <c r="B22" s="55"/>
      <c r="C22" s="56">
        <f t="shared" ref="C22:H22" si="4">C6-C15</f>
        <v>-110121.09999999998</v>
      </c>
      <c r="D22" s="45">
        <f t="shared" si="4"/>
        <v>-144541.20000000001</v>
      </c>
      <c r="E22" s="45">
        <f t="shared" si="4"/>
        <v>-142565.80000000005</v>
      </c>
      <c r="F22" s="45">
        <f t="shared" si="4"/>
        <v>-176318.79999999993</v>
      </c>
      <c r="G22" s="45">
        <f t="shared" si="4"/>
        <v>-151677.80000000005</v>
      </c>
      <c r="H22" s="45">
        <f t="shared" si="4"/>
        <v>-143558.70000000001</v>
      </c>
    </row>
  </sheetData>
  <mergeCells count="5">
    <mergeCell ref="F3:H3"/>
    <mergeCell ref="A1:H1"/>
    <mergeCell ref="A3:A4"/>
    <mergeCell ref="B3:B4"/>
    <mergeCell ref="C3:E3"/>
  </mergeCells>
  <pageMargins left="0.19685039370078741" right="0.19685039370078741" top="7.874015748031496E-2" bottom="0" header="0.31496062992125984" footer="0.31496062992125984"/>
  <pageSetup paperSize="9" scale="75" firstPageNumber="305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Дорфонд 2025 и на 2026-2028 год</vt:lpstr>
      <vt:lpstr>'Дорфонд 2025 и на 2026-2028 год'!Область_печати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Arhipov</dc:creator>
  <cp:lastModifiedBy>ZorinaLV</cp:lastModifiedBy>
  <cp:lastPrinted>2025-11-01T05:12:35Z</cp:lastPrinted>
  <dcterms:created xsi:type="dcterms:W3CDTF">2013-02-21T08:58:46Z</dcterms:created>
  <dcterms:modified xsi:type="dcterms:W3CDTF">2025-11-01T05:12:53Z</dcterms:modified>
</cp:coreProperties>
</file>