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3560" yWindow="105" windowWidth="14595" windowHeight="12750"/>
  </bookViews>
  <sheets>
    <sheet name="9 месяцев 2024 года с формулой" sheetId="3" r:id="rId1"/>
  </sheets>
  <definedNames>
    <definedName name="Print_Titles" localSheetId="0">'9 месяцев 2024 года с формулой'!$3:$3</definedName>
    <definedName name="_xlnm.Print_Titles" localSheetId="0">'9 месяцев 2024 года с формулой'!$3:$3</definedName>
    <definedName name="_xlnm.Print_Area" localSheetId="0">'9 месяцев 2024 года с формулой'!$A$1:$Q$83</definedName>
  </definedNames>
  <calcPr calcId="125725" iterate="1"/>
</workbook>
</file>

<file path=xl/calcChain.xml><?xml version="1.0" encoding="utf-8"?>
<calcChain xmlns="http://schemas.openxmlformats.org/spreadsheetml/2006/main">
  <c r="Q80" i="3"/>
  <c r="I62"/>
  <c r="I61"/>
  <c r="I60"/>
  <c r="I58"/>
  <c r="I57"/>
  <c r="I56"/>
  <c r="I55"/>
  <c r="I54"/>
  <c r="G62"/>
  <c r="G61"/>
  <c r="G60"/>
  <c r="G58"/>
  <c r="G57"/>
  <c r="G56"/>
  <c r="G55"/>
  <c r="G54"/>
  <c r="Q75"/>
  <c r="O75"/>
  <c r="M75"/>
  <c r="K75"/>
  <c r="Q55"/>
  <c r="Q56"/>
  <c r="Q57"/>
  <c r="Q58"/>
  <c r="Q59"/>
  <c r="Q60"/>
  <c r="Q61"/>
  <c r="Q62"/>
  <c r="Q63"/>
  <c r="Q64"/>
  <c r="Q65"/>
  <c r="Q54"/>
  <c r="O55"/>
  <c r="O56"/>
  <c r="O57"/>
  <c r="O58"/>
  <c r="O59"/>
  <c r="O60"/>
  <c r="O61"/>
  <c r="O62"/>
  <c r="O63"/>
  <c r="O64"/>
  <c r="O65"/>
  <c r="O54"/>
  <c r="M55"/>
  <c r="M56"/>
  <c r="M57"/>
  <c r="M58"/>
  <c r="M59"/>
  <c r="M60"/>
  <c r="M61"/>
  <c r="M62"/>
  <c r="M63"/>
  <c r="M64"/>
  <c r="M65"/>
  <c r="M54"/>
  <c r="K55"/>
  <c r="K56"/>
  <c r="K57"/>
  <c r="K58"/>
  <c r="K59"/>
  <c r="K60"/>
  <c r="K61"/>
  <c r="K62"/>
  <c r="K63"/>
  <c r="K64"/>
  <c r="K65"/>
  <c r="K54"/>
  <c r="I65"/>
  <c r="G65"/>
  <c r="I64"/>
  <c r="G64"/>
  <c r="M80"/>
  <c r="Q50"/>
  <c r="O50"/>
  <c r="M50"/>
  <c r="K82"/>
  <c r="K80"/>
  <c r="K79"/>
  <c r="K78"/>
  <c r="K77"/>
  <c r="K71"/>
  <c r="K68"/>
  <c r="K67"/>
  <c r="M71"/>
  <c r="M69"/>
  <c r="M68"/>
  <c r="M67"/>
  <c r="O71"/>
  <c r="O68"/>
  <c r="O67"/>
  <c r="Q71"/>
  <c r="Q69"/>
  <c r="Q68"/>
  <c r="Q67"/>
  <c r="G7"/>
  <c r="G6"/>
  <c r="I6"/>
  <c r="I7"/>
  <c r="O79"/>
  <c r="O78"/>
  <c r="O77"/>
  <c r="O82"/>
  <c r="O80"/>
  <c r="Q82"/>
  <c r="Q79"/>
  <c r="Q78"/>
  <c r="Q77"/>
  <c r="K47"/>
  <c r="K46"/>
  <c r="K44"/>
  <c r="K40"/>
  <c r="K39"/>
  <c r="M47"/>
  <c r="M46"/>
  <c r="M44"/>
  <c r="M40"/>
  <c r="M39"/>
  <c r="O47"/>
  <c r="O46"/>
  <c r="O44"/>
  <c r="O40"/>
  <c r="O39"/>
  <c r="O37"/>
  <c r="Q47"/>
  <c r="Q46"/>
  <c r="Q44"/>
  <c r="Q40"/>
  <c r="Q39"/>
  <c r="Q37"/>
  <c r="M34"/>
  <c r="K31"/>
  <c r="M31"/>
  <c r="O31"/>
  <c r="Q34"/>
  <c r="Q31"/>
  <c r="Q7"/>
  <c r="Q6"/>
  <c r="O7"/>
  <c r="O6"/>
  <c r="M7"/>
  <c r="M6"/>
  <c r="K7"/>
  <c r="K6"/>
  <c r="Q22"/>
  <c r="Q20"/>
  <c r="Q18"/>
  <c r="Q16"/>
  <c r="Q14"/>
  <c r="O22"/>
  <c r="O20"/>
  <c r="O18"/>
  <c r="O16"/>
  <c r="O14"/>
  <c r="M22"/>
  <c r="M20"/>
  <c r="M18"/>
  <c r="M16"/>
  <c r="M14"/>
  <c r="K22"/>
  <c r="K20"/>
  <c r="K18"/>
  <c r="K16"/>
  <c r="K14"/>
  <c r="Q9" l="1"/>
  <c r="Q10"/>
  <c r="Q11"/>
  <c r="Q12"/>
  <c r="Q8"/>
  <c r="O9" l="1"/>
  <c r="O10"/>
  <c r="O11"/>
  <c r="O12"/>
  <c r="O8"/>
  <c r="M9"/>
  <c r="M10"/>
  <c r="M11"/>
  <c r="M12"/>
  <c r="M8"/>
  <c r="K9"/>
  <c r="K10"/>
  <c r="K11"/>
  <c r="K12"/>
  <c r="K8"/>
  <c r="I9"/>
  <c r="I10"/>
  <c r="I11"/>
  <c r="I12"/>
  <c r="I8"/>
  <c r="G11"/>
  <c r="G12"/>
  <c r="G9"/>
  <c r="G10"/>
  <c r="G8"/>
</calcChain>
</file>

<file path=xl/sharedStrings.xml><?xml version="1.0" encoding="utf-8"?>
<sst xmlns="http://schemas.openxmlformats.org/spreadsheetml/2006/main" count="358" uniqueCount="190">
  <si>
    <t>№ п/п</t>
  </si>
  <si>
    <t>Показатели</t>
  </si>
  <si>
    <t>единицы измерения</t>
  </si>
  <si>
    <t>1.</t>
  </si>
  <si>
    <t>тыс.человек</t>
  </si>
  <si>
    <t>человек</t>
  </si>
  <si>
    <t>2.</t>
  </si>
  <si>
    <t>Труд и занятость населения:</t>
  </si>
  <si>
    <t>2.1</t>
  </si>
  <si>
    <t>Среднесписочная численность работников (без внешних совместителей) по полному кругу организаций</t>
  </si>
  <si>
    <t>2.2</t>
  </si>
  <si>
    <t>Среднесписочная численность работников (без внешних совместителей) по организациям, не относящимся к субъектам малого предпринимательства</t>
  </si>
  <si>
    <t>2.3</t>
  </si>
  <si>
    <t>единиц</t>
  </si>
  <si>
    <t xml:space="preserve">        постоянные</t>
  </si>
  <si>
    <t xml:space="preserve">        временные</t>
  </si>
  <si>
    <t>Объем отгруженных товаров собственного производства, выполненных работ и услуг собственными силами (по крупным и средним) производителей промышленной продукции:</t>
  </si>
  <si>
    <t>млн. рублей</t>
  </si>
  <si>
    <t>Индекс промышленного производства</t>
  </si>
  <si>
    <t>в % к предыдущему году</t>
  </si>
  <si>
    <t xml:space="preserve">   - добыча полезных ископаемых</t>
  </si>
  <si>
    <t>Индекс производства</t>
  </si>
  <si>
    <t xml:space="preserve">   - обрабатывающие производства</t>
  </si>
  <si>
    <t xml:space="preserve">   - обеспечение электрической энергией, газом и паром; кондиционирование воздуха</t>
  </si>
  <si>
    <t xml:space="preserve">   - водоснабжение; водоотведение, организация сбора и утилизации отходов, деятельность по ликвидации загрязнений</t>
  </si>
  <si>
    <t>4.</t>
  </si>
  <si>
    <t>4.1</t>
  </si>
  <si>
    <t>тыс.кв.м</t>
  </si>
  <si>
    <t>5.</t>
  </si>
  <si>
    <t>Объем инвестиций в основной капитал:</t>
  </si>
  <si>
    <t>млн.руб.</t>
  </si>
  <si>
    <t>5.1</t>
  </si>
  <si>
    <t>Индекс физического объема</t>
  </si>
  <si>
    <t>% к предыдущему году в сопоставимых ценах</t>
  </si>
  <si>
    <t>6.</t>
  </si>
  <si>
    <t xml:space="preserve">Объем работ, выполненных по виду деятельности "Строительство": </t>
  </si>
  <si>
    <t>млн.рублей</t>
  </si>
  <si>
    <t>6.1</t>
  </si>
  <si>
    <t xml:space="preserve">% к предыдущему году </t>
  </si>
  <si>
    <t>7.</t>
  </si>
  <si>
    <t>Оборот розничной торговли:</t>
  </si>
  <si>
    <t>7.1</t>
  </si>
  <si>
    <t>8.</t>
  </si>
  <si>
    <t>Объем реализации платных услуг:</t>
  </si>
  <si>
    <t>8.1</t>
  </si>
  <si>
    <t>9.</t>
  </si>
  <si>
    <t>Производство сельскохозяйственной продукции (сельскохозяйственные организации):</t>
  </si>
  <si>
    <t>9.1</t>
  </si>
  <si>
    <t>Индекс  производства</t>
  </si>
  <si>
    <t>9.2</t>
  </si>
  <si>
    <t>скот и птица (на убой в живом весе)</t>
  </si>
  <si>
    <t>тыс.тонн</t>
  </si>
  <si>
    <t>9.3</t>
  </si>
  <si>
    <t>молоко</t>
  </si>
  <si>
    <t>яйцо</t>
  </si>
  <si>
    <t>млн.штук</t>
  </si>
  <si>
    <t>картофель</t>
  </si>
  <si>
    <t>овощи</t>
  </si>
  <si>
    <t>поголовье скота</t>
  </si>
  <si>
    <t>тыс.голов</t>
  </si>
  <si>
    <t>Производство местной  пищевой продукции:</t>
  </si>
  <si>
    <t xml:space="preserve">хлеб и хлебобулочные изделия </t>
  </si>
  <si>
    <t>тонн</t>
  </si>
  <si>
    <t>цельномолочная продукция (в пересчете на молоко)</t>
  </si>
  <si>
    <t>колбасные изделия</t>
  </si>
  <si>
    <t>12.</t>
  </si>
  <si>
    <t>12.1</t>
  </si>
  <si>
    <t>12.2</t>
  </si>
  <si>
    <t>12.3</t>
  </si>
  <si>
    <t>13.</t>
  </si>
  <si>
    <t>13.1</t>
  </si>
  <si>
    <t>Жилые дома (общая площадь квартир)</t>
  </si>
  <si>
    <t>Общеобразовательные школы</t>
  </si>
  <si>
    <t>уч. мест</t>
  </si>
  <si>
    <t>13.3</t>
  </si>
  <si>
    <t>Дошкольные образовательные учреждения</t>
  </si>
  <si>
    <t xml:space="preserve">мест </t>
  </si>
  <si>
    <t>13.4</t>
  </si>
  <si>
    <t>13.5</t>
  </si>
  <si>
    <t>14.</t>
  </si>
  <si>
    <t>Жилищно- коммунальный комплекс:</t>
  </si>
  <si>
    <t>14.1</t>
  </si>
  <si>
    <t>Число организаций, оказывающих жилищно-коммунальные услуги, из них:</t>
  </si>
  <si>
    <t>число организаций на рынке жилищных услуг</t>
  </si>
  <si>
    <t>в т.ч. частной формы собственности</t>
  </si>
  <si>
    <t>число организаций, оказывающих коммунальные услуги</t>
  </si>
  <si>
    <t>14.3</t>
  </si>
  <si>
    <t>Установленный стандарт уровня платежей населения за ЖКУ</t>
  </si>
  <si>
    <t>%</t>
  </si>
  <si>
    <t>14.4</t>
  </si>
  <si>
    <t>Общая дебиторская задолженность ЖКК</t>
  </si>
  <si>
    <t>14.5</t>
  </si>
  <si>
    <t>Доля задолженности населения в общем объеме дебиторской задолженности ЖКК</t>
  </si>
  <si>
    <t>14.6</t>
  </si>
  <si>
    <t xml:space="preserve">Объем предоставленных субсидий на оплату жилого помещения и коммунальных услуг </t>
  </si>
  <si>
    <t>14.7</t>
  </si>
  <si>
    <t>Фактический уровень возмещения населением затрат за предоставление жилищно-коммунальных услуг</t>
  </si>
  <si>
    <t>14.8</t>
  </si>
  <si>
    <t>Число семей, получавших субсидии на оплату жилого помещения и коммунальных услуг (на конец отчетного периода)</t>
  </si>
  <si>
    <t>14.9</t>
  </si>
  <si>
    <t>Численность лиц, проживающих в семьях, получавших субсидии на оплату жилого помещения и коммунальных услуг (на конец отчетного периода)</t>
  </si>
  <si>
    <t>15.</t>
  </si>
  <si>
    <t>Уровень жизни населения:</t>
  </si>
  <si>
    <t>15.1</t>
  </si>
  <si>
    <t>Среднемесячная номинальная начисленная заработная плата одного работника по крупным и средним предприятиям</t>
  </si>
  <si>
    <t>рублей</t>
  </si>
  <si>
    <t>15.2</t>
  </si>
  <si>
    <t>Среднедушевые  денежные доходы населения</t>
  </si>
  <si>
    <t>15.3</t>
  </si>
  <si>
    <t>Потребительские расходы на душу населения</t>
  </si>
  <si>
    <t>15.4</t>
  </si>
  <si>
    <t>Реальные располагаемые денежные доходы неселения</t>
  </si>
  <si>
    <t>15.5</t>
  </si>
  <si>
    <t>Средний размер дохода пенсионера (на конец года отчетного периода)</t>
  </si>
  <si>
    <t>15.6</t>
  </si>
  <si>
    <t xml:space="preserve">Соотношение среднемесячного дохода  и прожиточного минимума пенсионера </t>
  </si>
  <si>
    <t>Оборот розничной торговли на 1 жителя</t>
  </si>
  <si>
    <t>тыс.рублей</t>
  </si>
  <si>
    <t>Объем реализации платных услуг на 1 жителя</t>
  </si>
  <si>
    <t xml:space="preserve">Количество транспортных средств в собственности граждан, зарегистрированных в установленном порядке, состоящих на учете </t>
  </si>
  <si>
    <t>тыс. единиц</t>
  </si>
  <si>
    <t>Показатели развития малого и среднего предпринимательства:</t>
  </si>
  <si>
    <t>Количество субъектов малого и среднего предпринимательства (без учета индивидуальных предпринимателей)</t>
  </si>
  <si>
    <t>Индивидуальные предприниматели</t>
  </si>
  <si>
    <t>Среднесписочная численность работающих на малых и средних предприятиях</t>
  </si>
  <si>
    <t>тыс. человек</t>
  </si>
  <si>
    <t>Доля работающих на предприятиях малого и среднего предпринимательства в общей численности работающих</t>
  </si>
  <si>
    <t>Оборот предприятий малого и среднего предпринимательства</t>
  </si>
  <si>
    <t>млрд рублей</t>
  </si>
  <si>
    <t>Количество самозанятых граждан, зафиксировавших свой статус и применяющих специальных налоговый режим «Налог на профессиональный доход», нарастающим итогом</t>
  </si>
  <si>
    <t>в действующих ценах каждого года</t>
  </si>
  <si>
    <t xml:space="preserve">в действующих ценах каждого года </t>
  </si>
  <si>
    <t>1</t>
  </si>
  <si>
    <t>Ввод в действие жилых домов и объектов соцкультбыта:</t>
  </si>
  <si>
    <t>Вновь созданные рабочие места (данные Урайского центра занятости), в том числе</t>
  </si>
  <si>
    <t xml:space="preserve">* оценка  </t>
  </si>
  <si>
    <t>Х - нет данных</t>
  </si>
  <si>
    <t>Х</t>
  </si>
  <si>
    <t>январь-сентябрь 2023 года</t>
  </si>
  <si>
    <t>Темп роста 2023 года к  2022 году, %</t>
  </si>
  <si>
    <t>Темп роста  января-сентября 2023 года к январю-сентябрю 2022 года, %</t>
  </si>
  <si>
    <t>январь-сентябрь 2024 года</t>
  </si>
  <si>
    <t>Темп роста  января-сентября 2024 года к январю-сентябрю 2023 года, %</t>
  </si>
  <si>
    <t>Темп роста 2024 года к  2023 году, %</t>
  </si>
  <si>
    <t>30630,61</t>
  </si>
  <si>
    <t>180,7</t>
  </si>
  <si>
    <t xml:space="preserve">2023 год </t>
  </si>
  <si>
    <t>X</t>
  </si>
  <si>
    <t>Численность безработных, имеющих официальный статус безработного</t>
  </si>
  <si>
    <t>Уровень регистрируемой безработицы</t>
  </si>
  <si>
    <t xml:space="preserve">2024 год </t>
  </si>
  <si>
    <t>январь-сентябрь 2025 года</t>
  </si>
  <si>
    <t>Темп роста  января-сентября 2025 года к январю-сентябрю 2024 года, %</t>
  </si>
  <si>
    <t>2025 год оценка</t>
  </si>
  <si>
    <t>Темп роста 2025 года к  2024 году, %</t>
  </si>
  <si>
    <t>Динамика основных показателей социально-экономического развития города Урай за январь - сентябрь 2025 года</t>
  </si>
  <si>
    <t>1762,5*</t>
  </si>
  <si>
    <t>1.1</t>
  </si>
  <si>
    <t>1.2</t>
  </si>
  <si>
    <t>1.3</t>
  </si>
  <si>
    <t>1.3.1</t>
  </si>
  <si>
    <t>1.3.2</t>
  </si>
  <si>
    <t>1.4.</t>
  </si>
  <si>
    <t>1.5.</t>
  </si>
  <si>
    <t>2.4</t>
  </si>
  <si>
    <t>2.5</t>
  </si>
  <si>
    <t>2.6</t>
  </si>
  <si>
    <t>2.7</t>
  </si>
  <si>
    <t>2.8</t>
  </si>
  <si>
    <t>2.9</t>
  </si>
  <si>
    <t>8.2</t>
  </si>
  <si>
    <t>8.3</t>
  </si>
  <si>
    <t>8.4</t>
  </si>
  <si>
    <t>8.5</t>
  </si>
  <si>
    <t>8.6</t>
  </si>
  <si>
    <t>8.7</t>
  </si>
  <si>
    <t>13.1.1</t>
  </si>
  <si>
    <t>13.1.2</t>
  </si>
  <si>
    <t>13.2.1</t>
  </si>
  <si>
    <t>13.2.2</t>
  </si>
  <si>
    <t>13.6</t>
  </si>
  <si>
    <t>13.7</t>
  </si>
  <si>
    <t>13.8</t>
  </si>
  <si>
    <t>13.9</t>
  </si>
  <si>
    <t>14.2</t>
  </si>
  <si>
    <t>январь-сентябрь 2022 года</t>
  </si>
  <si>
    <t>4600,6*</t>
  </si>
  <si>
    <t>6143,5*</t>
  </si>
  <si>
    <t>2350,0*</t>
  </si>
  <si>
    <t>х</t>
  </si>
</sst>
</file>

<file path=xl/styles.xml><?xml version="1.0" encoding="utf-8"?>
<styleSheet xmlns="http://schemas.openxmlformats.org/spreadsheetml/2006/main">
  <numFmts count="8">
    <numFmt numFmtId="43" formatCode="_-* #,##0.00\ _₽_-;\-* #,##0.00\ _₽_-;_-* &quot;-&quot;??\ _₽_-;_-@_-"/>
    <numFmt numFmtId="164" formatCode="0.0"/>
    <numFmt numFmtId="165" formatCode="0.000"/>
    <numFmt numFmtId="166" formatCode="#,##0.0"/>
    <numFmt numFmtId="167" formatCode="#,##0.0000"/>
    <numFmt numFmtId="168" formatCode="#,##0.000"/>
    <numFmt numFmtId="169" formatCode="_-* #,##0.000\ _₽_-;\-* #,##0.000\ _₽_-;_-* &quot;-&quot;??\ _₽_-;_-@_-"/>
    <numFmt numFmtId="170" formatCode="0.0000"/>
  </numFmts>
  <fonts count="22">
    <font>
      <sz val="10"/>
      <color theme="1"/>
      <name val="Arial Cy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 Cyr"/>
    </font>
    <font>
      <sz val="20"/>
      <name val="Times New Roman Cyr"/>
    </font>
    <font>
      <sz val="12"/>
      <name val="Times New Roman Cyr"/>
    </font>
    <font>
      <b/>
      <sz val="16"/>
      <name val="Times New Roman Cyr"/>
    </font>
    <font>
      <sz val="14"/>
      <name val="Times New Roman Cyr"/>
    </font>
    <font>
      <sz val="10"/>
      <color theme="1"/>
      <name val="Arial Cyr"/>
    </font>
    <font>
      <sz val="14"/>
      <name val="Times New Roman"/>
      <family val="1"/>
      <charset val="204"/>
    </font>
    <font>
      <b/>
      <sz val="14"/>
      <name val="Times New Roman Cyr"/>
    </font>
    <font>
      <sz val="14"/>
      <name val="Arial Cyr"/>
    </font>
    <font>
      <b/>
      <sz val="14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 Cyr"/>
      <family val="1"/>
      <charset val="204"/>
    </font>
    <font>
      <b/>
      <sz val="14"/>
      <name val="Arial Cyr"/>
    </font>
    <font>
      <sz val="12"/>
      <name val="Arial Cyr"/>
    </font>
    <font>
      <sz val="10"/>
      <name val="Arial Cyr"/>
    </font>
    <font>
      <sz val="14"/>
      <name val="Times New Roman Cyr"/>
      <charset val="204"/>
    </font>
    <font>
      <sz val="14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1">
    <xf numFmtId="0" fontId="0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1" fillId="0" borderId="0"/>
    <xf numFmtId="0" fontId="3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</cellStyleXfs>
  <cellXfs count="72">
    <xf numFmtId="0" fontId="0" fillId="0" borderId="0" xfId="0"/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/>
    <xf numFmtId="0" fontId="6" fillId="0" borderId="0" xfId="0" applyFont="1" applyFill="1"/>
    <xf numFmtId="0" fontId="8" fillId="0" borderId="0" xfId="0" applyFont="1" applyFill="1" applyAlignment="1">
      <alignment horizontal="center" vertical="center"/>
    </xf>
    <xf numFmtId="0" fontId="8" fillId="0" borderId="0" xfId="0" applyFont="1" applyFill="1"/>
    <xf numFmtId="0" fontId="8" fillId="0" borderId="0" xfId="0" applyFont="1" applyFill="1" applyAlignment="1">
      <alignment vertical="center"/>
    </xf>
    <xf numFmtId="49" fontId="11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 applyProtection="1">
      <alignment horizontal="left" vertical="center" wrapText="1"/>
    </xf>
    <xf numFmtId="0" fontId="14" fillId="0" borderId="0" xfId="0" applyFont="1" applyFill="1" applyAlignment="1"/>
    <xf numFmtId="0" fontId="8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/>
    </xf>
    <xf numFmtId="49" fontId="11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righ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1" fillId="0" borderId="0" xfId="0" applyFont="1" applyFill="1"/>
    <xf numFmtId="49" fontId="6" fillId="0" borderId="3" xfId="0" applyNumberFormat="1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 applyProtection="1">
      <alignment horizontal="center" vertical="center" wrapText="1"/>
    </xf>
    <xf numFmtId="0" fontId="10" fillId="2" borderId="3" xfId="0" applyFont="1" applyFill="1" applyBorder="1" applyAlignment="1">
      <alignment horizontal="right" vertical="center" wrapText="1"/>
    </xf>
    <xf numFmtId="164" fontId="10" fillId="2" borderId="3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center" vertical="center" wrapText="1"/>
    </xf>
    <xf numFmtId="167" fontId="10" fillId="2" borderId="3" xfId="0" applyNumberFormat="1" applyFont="1" applyFill="1" applyBorder="1" applyAlignment="1">
      <alignment horizontal="right" vertical="center" wrapText="1"/>
    </xf>
    <xf numFmtId="166" fontId="10" fillId="2" borderId="3" xfId="0" applyNumberFormat="1" applyFont="1" applyFill="1" applyBorder="1" applyAlignment="1">
      <alignment horizontal="right" vertical="center" wrapText="1"/>
    </xf>
    <xf numFmtId="165" fontId="10" fillId="2" borderId="3" xfId="0" applyNumberFormat="1" applyFont="1" applyFill="1" applyBorder="1" applyAlignment="1">
      <alignment horizontal="right" vertical="center" wrapText="1"/>
    </xf>
    <xf numFmtId="164" fontId="10" fillId="2" borderId="3" xfId="0" applyNumberFormat="1" applyFont="1" applyFill="1" applyBorder="1" applyAlignment="1" applyProtection="1">
      <alignment horizontal="right" vertical="center" wrapText="1"/>
      <protection locked="0"/>
    </xf>
    <xf numFmtId="168" fontId="10" fillId="2" borderId="0" xfId="0" applyNumberFormat="1" applyFont="1" applyFill="1" applyBorder="1" applyAlignment="1">
      <alignment horizontal="right" vertical="center" wrapText="1"/>
    </xf>
    <xf numFmtId="166" fontId="10" fillId="2" borderId="5" xfId="0" applyNumberFormat="1" applyFont="1" applyFill="1" applyBorder="1" applyAlignment="1">
      <alignment horizontal="right" vertical="center" wrapText="1"/>
    </xf>
    <xf numFmtId="165" fontId="10" fillId="2" borderId="3" xfId="0" applyNumberFormat="1" applyFont="1" applyFill="1" applyBorder="1" applyAlignment="1">
      <alignment vertical="center" wrapText="1"/>
    </xf>
    <xf numFmtId="169" fontId="10" fillId="2" borderId="3" xfId="70" applyNumberFormat="1" applyFont="1" applyFill="1" applyBorder="1" applyAlignment="1">
      <alignment horizontal="right" vertical="center" wrapText="1"/>
    </xf>
    <xf numFmtId="49" fontId="10" fillId="2" borderId="6" xfId="0" applyNumberFormat="1" applyFont="1" applyFill="1" applyBorder="1" applyAlignment="1">
      <alignment horizontal="right" vertical="center" wrapText="1"/>
    </xf>
    <xf numFmtId="49" fontId="10" fillId="2" borderId="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2" fontId="10" fillId="2" borderId="3" xfId="0" applyNumberFormat="1" applyFont="1" applyFill="1" applyBorder="1" applyAlignment="1">
      <alignment horizontal="righ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164" fontId="10" fillId="0" borderId="3" xfId="0" applyNumberFormat="1" applyFont="1" applyFill="1" applyBorder="1" applyAlignment="1" applyProtection="1">
      <alignment horizontal="right" vertical="center" wrapText="1"/>
      <protection locked="0"/>
    </xf>
    <xf numFmtId="0" fontId="10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165" fontId="10" fillId="2" borderId="3" xfId="0" applyNumberFormat="1" applyFont="1" applyFill="1" applyBorder="1" applyAlignment="1" applyProtection="1">
      <alignment horizontal="right" vertical="center" wrapText="1"/>
      <protection locked="0"/>
    </xf>
    <xf numFmtId="166" fontId="10" fillId="2" borderId="0" xfId="0" applyNumberFormat="1" applyFont="1" applyFill="1" applyBorder="1" applyAlignment="1">
      <alignment horizontal="right" vertical="center" wrapText="1"/>
    </xf>
    <xf numFmtId="0" fontId="10" fillId="2" borderId="0" xfId="0" applyFont="1" applyFill="1" applyAlignment="1">
      <alignment horizontal="right" vertical="center" wrapText="1"/>
    </xf>
    <xf numFmtId="1" fontId="10" fillId="2" borderId="3" xfId="0" applyNumberFormat="1" applyFont="1" applyFill="1" applyBorder="1" applyAlignment="1" applyProtection="1">
      <alignment horizontal="right" vertical="center" wrapText="1"/>
      <protection locked="0"/>
    </xf>
    <xf numFmtId="170" fontId="10" fillId="2" borderId="3" xfId="0" applyNumberFormat="1" applyFont="1" applyFill="1" applyBorder="1" applyAlignment="1">
      <alignment horizontal="right" vertical="center" wrapText="1"/>
    </xf>
    <xf numFmtId="0" fontId="12" fillId="0" borderId="0" xfId="0" applyFont="1" applyFill="1"/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0" fillId="0" borderId="3" xfId="0" applyFont="1" applyFill="1" applyBorder="1" applyAlignment="1">
      <alignment horizontal="right" vertical="center"/>
    </xf>
    <xf numFmtId="1" fontId="10" fillId="0" borderId="3" xfId="0" applyNumberFormat="1" applyFont="1" applyFill="1" applyBorder="1" applyAlignment="1" applyProtection="1">
      <alignment horizontal="right" vertical="center" wrapText="1"/>
      <protection locked="0"/>
    </xf>
    <xf numFmtId="2" fontId="10" fillId="0" borderId="3" xfId="0" applyNumberFormat="1" applyFont="1" applyFill="1" applyBorder="1" applyAlignment="1" applyProtection="1">
      <alignment horizontal="right" vertical="center" wrapText="1"/>
      <protection locked="0"/>
    </xf>
    <xf numFmtId="2" fontId="10" fillId="0" borderId="3" xfId="0" applyNumberFormat="1" applyFont="1" applyFill="1" applyBorder="1" applyAlignment="1">
      <alignment horizontal="right" vertical="center" wrapText="1"/>
    </xf>
    <xf numFmtId="164" fontId="20" fillId="2" borderId="3" xfId="0" applyNumberFormat="1" applyFont="1" applyFill="1" applyBorder="1" applyAlignment="1">
      <alignment horizontal="right" vertical="center"/>
    </xf>
    <xf numFmtId="164" fontId="21" fillId="2" borderId="3" xfId="0" applyNumberFormat="1" applyFont="1" applyFill="1" applyBorder="1" applyAlignment="1">
      <alignment horizontal="right" vertical="center"/>
    </xf>
    <xf numFmtId="164" fontId="10" fillId="2" borderId="3" xfId="0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164" fontId="10" fillId="2" borderId="0" xfId="0" applyNumberFormat="1" applyFont="1" applyFill="1" applyBorder="1" applyAlignment="1">
      <alignment horizontal="righ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center" wrapText="1"/>
    </xf>
  </cellXfs>
  <cellStyles count="71">
    <cellStyle name="Гиперссылка 2" xfId="1"/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17" xfId="9"/>
    <cellStyle name="Обычный 18" xfId="10"/>
    <cellStyle name="Обычный 19" xfId="11"/>
    <cellStyle name="Обычный 2" xfId="12"/>
    <cellStyle name="Обычный 2 10" xfId="13"/>
    <cellStyle name="Обычный 2 11" xfId="14"/>
    <cellStyle name="Обычный 2 12" xfId="15"/>
    <cellStyle name="Обычный 2 13" xfId="16"/>
    <cellStyle name="Обычный 2 14" xfId="17"/>
    <cellStyle name="Обычный 2 15" xfId="18"/>
    <cellStyle name="Обычный 2 16" xfId="19"/>
    <cellStyle name="Обычный 2 17" xfId="20"/>
    <cellStyle name="Обычный 2 18" xfId="21"/>
    <cellStyle name="Обычный 2 19" xfId="22"/>
    <cellStyle name="Обычный 2 2" xfId="23"/>
    <cellStyle name="Обычный 2 20" xfId="24"/>
    <cellStyle name="Обычный 2 21" xfId="25"/>
    <cellStyle name="Обычный 2 22" xfId="26"/>
    <cellStyle name="Обычный 2 23" xfId="27"/>
    <cellStyle name="Обычный 2 24" xfId="28"/>
    <cellStyle name="Обычный 2 25" xfId="29"/>
    <cellStyle name="Обычный 2 26" xfId="30"/>
    <cellStyle name="Обычный 2 27" xfId="31"/>
    <cellStyle name="Обычный 2 28" xfId="32"/>
    <cellStyle name="Обычный 2 29" xfId="33"/>
    <cellStyle name="Обычный 2 3" xfId="34"/>
    <cellStyle name="Обычный 2 30" xfId="35"/>
    <cellStyle name="Обычный 2 4" xfId="36"/>
    <cellStyle name="Обычный 2 5" xfId="37"/>
    <cellStyle name="Обычный 2 6" xfId="38"/>
    <cellStyle name="Обычный 2 7" xfId="39"/>
    <cellStyle name="Обычный 2 8" xfId="40"/>
    <cellStyle name="Обычный 2 9" xfId="41"/>
    <cellStyle name="Обычный 2_диаграммы к уточн. прогн." xfId="42"/>
    <cellStyle name="Обычный 20" xfId="43"/>
    <cellStyle name="Обычный 21" xfId="44"/>
    <cellStyle name="Обычный 22" xfId="45"/>
    <cellStyle name="Обычный 23" xfId="46"/>
    <cellStyle name="Обычный 24" xfId="47"/>
    <cellStyle name="Обычный 25" xfId="48"/>
    <cellStyle name="Обычный 26" xfId="49"/>
    <cellStyle name="Обычный 27" xfId="50"/>
    <cellStyle name="Обычный 28" xfId="51"/>
    <cellStyle name="Обычный 29" xfId="52"/>
    <cellStyle name="Обычный 3" xfId="53"/>
    <cellStyle name="Обычный 3 2" xfId="54"/>
    <cellStyle name="Обычный 30" xfId="55"/>
    <cellStyle name="Обычный 31" xfId="56"/>
    <cellStyle name="Обычный 32" xfId="57"/>
    <cellStyle name="Обычный 33" xfId="58"/>
    <cellStyle name="Обычный 34" xfId="59"/>
    <cellStyle name="Обычный 35" xfId="60"/>
    <cellStyle name="Обычный 36" xfId="61"/>
    <cellStyle name="Обычный 37" xfId="62"/>
    <cellStyle name="Обычный 38" xfId="63"/>
    <cellStyle name="Обычный 4" xfId="64"/>
    <cellStyle name="Обычный 4 2" xfId="65"/>
    <cellStyle name="Обычный 5" xfId="66"/>
    <cellStyle name="Обычный 6" xfId="67"/>
    <cellStyle name="Обычный 7" xfId="68"/>
    <cellStyle name="Обычный 8" xfId="69"/>
    <cellStyle name="Финансовый" xfId="70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S84"/>
  <sheetViews>
    <sheetView tabSelected="1" zoomScale="90" zoomScaleNormal="90" workbookViewId="0">
      <pane xSplit="3" ySplit="4" topLeftCell="D41" activePane="bottomRight" state="frozen"/>
      <selection pane="topRight" activeCell="D1" sqref="D1"/>
      <selection pane="bottomLeft" activeCell="A8" sqref="A8"/>
      <selection pane="bottomRight" activeCell="A53" sqref="A53:XFD54"/>
    </sheetView>
  </sheetViews>
  <sheetFormatPr defaultColWidth="34.28515625" defaultRowHeight="26.25" customHeight="1"/>
  <cols>
    <col min="1" max="1" width="11.5703125" style="1" customWidth="1"/>
    <col min="2" max="2" width="72" style="3" customWidth="1"/>
    <col min="3" max="3" width="19.140625" style="1" customWidth="1"/>
    <col min="4" max="5" width="19.140625" style="1" hidden="1" customWidth="1"/>
    <col min="6" max="6" width="19.42578125" style="2" customWidth="1"/>
    <col min="7" max="7" width="20.5703125" style="2" customWidth="1"/>
    <col min="8" max="8" width="15.7109375" style="2" customWidth="1"/>
    <col min="9" max="9" width="18.5703125" style="2" customWidth="1"/>
    <col min="10" max="10" width="18.140625" style="3" customWidth="1"/>
    <col min="11" max="11" width="19.28515625" style="3" customWidth="1"/>
    <col min="12" max="12" width="17" style="3" customWidth="1"/>
    <col min="13" max="13" width="18.42578125" style="3" customWidth="1"/>
    <col min="14" max="17" width="19.5703125" style="3" customWidth="1"/>
    <col min="18" max="253" width="34.28515625" style="3"/>
    <col min="254" max="16384" width="34.28515625" style="58"/>
  </cols>
  <sheetData>
    <row r="1" spans="1:253" s="4" customFormat="1" ht="38.25" customHeight="1">
      <c r="A1" s="70" t="s">
        <v>155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253" s="55" customFormat="1" ht="18.75">
      <c r="A2" s="7"/>
      <c r="B2" s="1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</row>
    <row r="3" spans="1:253" s="56" customFormat="1" ht="122.25" customHeight="1">
      <c r="A3" s="16" t="s">
        <v>0</v>
      </c>
      <c r="B3" s="17" t="s">
        <v>1</v>
      </c>
      <c r="C3" s="17" t="s">
        <v>2</v>
      </c>
      <c r="D3" s="20" t="s">
        <v>185</v>
      </c>
      <c r="E3" s="17">
        <v>2022</v>
      </c>
      <c r="F3" s="20" t="s">
        <v>138</v>
      </c>
      <c r="G3" s="21" t="s">
        <v>140</v>
      </c>
      <c r="H3" s="21" t="s">
        <v>146</v>
      </c>
      <c r="I3" s="21" t="s">
        <v>139</v>
      </c>
      <c r="J3" s="21" t="s">
        <v>141</v>
      </c>
      <c r="K3" s="21" t="s">
        <v>142</v>
      </c>
      <c r="L3" s="21" t="s">
        <v>150</v>
      </c>
      <c r="M3" s="29" t="s">
        <v>143</v>
      </c>
      <c r="N3" s="21" t="s">
        <v>151</v>
      </c>
      <c r="O3" s="21" t="s">
        <v>152</v>
      </c>
      <c r="P3" s="21" t="s">
        <v>153</v>
      </c>
      <c r="Q3" s="29" t="s">
        <v>154</v>
      </c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2"/>
      <c r="HA3" s="22"/>
      <c r="HB3" s="22"/>
      <c r="HC3" s="22"/>
      <c r="HD3" s="22"/>
      <c r="HE3" s="22"/>
      <c r="HF3" s="22"/>
      <c r="HG3" s="22"/>
      <c r="HH3" s="22"/>
      <c r="HI3" s="22"/>
      <c r="HJ3" s="22"/>
      <c r="HK3" s="22"/>
      <c r="HL3" s="22"/>
      <c r="HM3" s="22"/>
      <c r="HN3" s="22"/>
      <c r="HO3" s="22"/>
      <c r="HP3" s="22"/>
      <c r="HQ3" s="22"/>
      <c r="HR3" s="22"/>
      <c r="HS3" s="22"/>
      <c r="HT3" s="22"/>
      <c r="HU3" s="22"/>
      <c r="HV3" s="22"/>
      <c r="HW3" s="22"/>
      <c r="HX3" s="22"/>
      <c r="HY3" s="22"/>
      <c r="HZ3" s="22"/>
      <c r="IA3" s="22"/>
      <c r="IB3" s="22"/>
      <c r="IC3" s="22"/>
      <c r="ID3" s="22"/>
      <c r="IE3" s="22"/>
      <c r="IF3" s="22"/>
      <c r="IG3" s="22"/>
      <c r="IH3" s="22"/>
      <c r="II3" s="22"/>
      <c r="IJ3" s="22"/>
      <c r="IK3" s="22"/>
      <c r="IL3" s="22"/>
      <c r="IM3" s="22"/>
      <c r="IN3" s="22"/>
      <c r="IO3" s="22"/>
      <c r="IP3" s="22"/>
      <c r="IQ3" s="22"/>
      <c r="IR3" s="22"/>
      <c r="IS3" s="22"/>
    </row>
    <row r="4" spans="1:253" s="57" customFormat="1" ht="18.75">
      <c r="A4" s="23" t="s">
        <v>132</v>
      </c>
      <c r="B4" s="24">
        <v>2</v>
      </c>
      <c r="C4" s="25">
        <v>3</v>
      </c>
      <c r="D4" s="25"/>
      <c r="E4" s="25"/>
      <c r="F4" s="18">
        <v>4</v>
      </c>
      <c r="G4" s="18">
        <v>5</v>
      </c>
      <c r="H4" s="18">
        <v>6</v>
      </c>
      <c r="I4" s="18">
        <v>7</v>
      </c>
      <c r="J4" s="18">
        <v>8</v>
      </c>
      <c r="K4" s="18">
        <v>9</v>
      </c>
      <c r="L4" s="18">
        <v>10</v>
      </c>
      <c r="M4" s="18">
        <v>11</v>
      </c>
      <c r="N4" s="18">
        <v>12</v>
      </c>
      <c r="O4" s="18">
        <v>13</v>
      </c>
      <c r="P4" s="18">
        <v>14</v>
      </c>
      <c r="Q4" s="18">
        <v>15</v>
      </c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</row>
    <row r="5" spans="1:253" ht="18.75">
      <c r="A5" s="8" t="s">
        <v>3</v>
      </c>
      <c r="B5" s="68" t="s">
        <v>7</v>
      </c>
      <c r="C5" s="69"/>
      <c r="D5" s="42"/>
      <c r="E5" s="42"/>
      <c r="F5" s="33"/>
      <c r="G5" s="33"/>
      <c r="H5" s="33"/>
      <c r="I5" s="33"/>
      <c r="J5" s="27"/>
      <c r="K5" s="27"/>
      <c r="L5" s="27"/>
      <c r="M5" s="27"/>
      <c r="N5" s="27"/>
      <c r="O5" s="27"/>
      <c r="P5" s="27"/>
      <c r="Q5" s="27"/>
    </row>
    <row r="6" spans="1:253" ht="37.5">
      <c r="A6" s="9" t="s">
        <v>157</v>
      </c>
      <c r="B6" s="14" t="s">
        <v>9</v>
      </c>
      <c r="C6" s="19" t="s">
        <v>4</v>
      </c>
      <c r="D6" s="47">
        <v>14.021000000000001</v>
      </c>
      <c r="E6" s="47">
        <v>14.257999999999999</v>
      </c>
      <c r="F6" s="50">
        <v>14.862</v>
      </c>
      <c r="G6" s="46">
        <f>F6/D6*100</f>
        <v>105.99814563868482</v>
      </c>
      <c r="H6" s="50">
        <v>15.188000000000001</v>
      </c>
      <c r="I6" s="46">
        <f t="shared" ref="I6:I12" si="0">H6/E6*100</f>
        <v>106.52265394866041</v>
      </c>
      <c r="J6" s="32">
        <v>15.39</v>
      </c>
      <c r="K6" s="33">
        <f t="shared" ref="K6:K7" si="1">J6/F6*100</f>
        <v>103.55268469923296</v>
      </c>
      <c r="L6" s="32">
        <v>15.62</v>
      </c>
      <c r="M6" s="33">
        <f t="shared" ref="M6:Q7" si="2">L6/H6*100</f>
        <v>102.84435080326573</v>
      </c>
      <c r="N6" s="32">
        <v>15.573</v>
      </c>
      <c r="O6" s="33">
        <f t="shared" si="2"/>
        <v>101.18908382066276</v>
      </c>
      <c r="P6" s="32">
        <v>15.728999999999999</v>
      </c>
      <c r="Q6" s="33">
        <f t="shared" si="2"/>
        <v>100.69782330345711</v>
      </c>
    </row>
    <row r="7" spans="1:253" ht="56.25">
      <c r="A7" s="9" t="s">
        <v>158</v>
      </c>
      <c r="B7" s="14" t="s">
        <v>11</v>
      </c>
      <c r="C7" s="19" t="s">
        <v>4</v>
      </c>
      <c r="D7" s="47">
        <v>10.775</v>
      </c>
      <c r="E7" s="47">
        <v>10.686</v>
      </c>
      <c r="F7" s="50">
        <v>10.387</v>
      </c>
      <c r="G7" s="46">
        <f>F7/D7*100</f>
        <v>96.399071925754072</v>
      </c>
      <c r="H7" s="50">
        <v>10.343999999999999</v>
      </c>
      <c r="I7" s="46">
        <f t="shared" si="0"/>
        <v>96.799550814149342</v>
      </c>
      <c r="J7" s="32">
        <v>10.212</v>
      </c>
      <c r="K7" s="33">
        <f t="shared" si="1"/>
        <v>98.31520169442571</v>
      </c>
      <c r="L7" s="32">
        <v>10.119999999999999</v>
      </c>
      <c r="M7" s="33">
        <f t="shared" si="2"/>
        <v>97.834493426140753</v>
      </c>
      <c r="N7" s="32">
        <v>9.625</v>
      </c>
      <c r="O7" s="33">
        <f t="shared" si="2"/>
        <v>94.251860556208385</v>
      </c>
      <c r="P7" s="27">
        <v>9.609</v>
      </c>
      <c r="Q7" s="33">
        <f t="shared" si="2"/>
        <v>94.950592885375499</v>
      </c>
    </row>
    <row r="8" spans="1:253" ht="37.5">
      <c r="A8" s="9" t="s">
        <v>159</v>
      </c>
      <c r="B8" s="14" t="s">
        <v>134</v>
      </c>
      <c r="C8" s="19" t="s">
        <v>13</v>
      </c>
      <c r="D8" s="47">
        <v>636</v>
      </c>
      <c r="E8" s="59">
        <v>748</v>
      </c>
      <c r="F8" s="60">
        <v>655</v>
      </c>
      <c r="G8" s="46">
        <f>F8/D8*100</f>
        <v>102.9874213836478</v>
      </c>
      <c r="H8" s="60">
        <v>707</v>
      </c>
      <c r="I8" s="46">
        <f>H8/E8*100</f>
        <v>94.518716577540104</v>
      </c>
      <c r="J8" s="18">
        <v>701</v>
      </c>
      <c r="K8" s="46">
        <f>J8/F8*100</f>
        <v>107.02290076335879</v>
      </c>
      <c r="L8" s="18">
        <v>751</v>
      </c>
      <c r="M8" s="46">
        <f>L8/H8*100</f>
        <v>106.22347949080621</v>
      </c>
      <c r="N8" s="18">
        <v>690</v>
      </c>
      <c r="O8" s="33">
        <f>N8/J8*100</f>
        <v>98.430813124108425</v>
      </c>
      <c r="P8" s="27">
        <v>738</v>
      </c>
      <c r="Q8" s="33">
        <f>P8/L8*100</f>
        <v>98.268974700399468</v>
      </c>
    </row>
    <row r="9" spans="1:253" ht="18.75">
      <c r="A9" s="9" t="s">
        <v>160</v>
      </c>
      <c r="B9" s="14" t="s">
        <v>14</v>
      </c>
      <c r="C9" s="19"/>
      <c r="D9" s="47">
        <v>25</v>
      </c>
      <c r="E9" s="59">
        <v>27</v>
      </c>
      <c r="F9" s="60">
        <v>16</v>
      </c>
      <c r="G9" s="46">
        <f t="shared" ref="G9:G12" si="3">F9/D9*100</f>
        <v>64</v>
      </c>
      <c r="H9" s="60">
        <v>17</v>
      </c>
      <c r="I9" s="46">
        <f t="shared" si="0"/>
        <v>62.962962962962962</v>
      </c>
      <c r="J9" s="18">
        <v>21</v>
      </c>
      <c r="K9" s="46">
        <f t="shared" ref="K9:K12" si="4">J9/F9*100</f>
        <v>131.25</v>
      </c>
      <c r="L9" s="18">
        <v>23</v>
      </c>
      <c r="M9" s="46">
        <f t="shared" ref="M9:M12" si="5">L9/H9*100</f>
        <v>135.29411764705884</v>
      </c>
      <c r="N9" s="18">
        <v>19</v>
      </c>
      <c r="O9" s="33">
        <f t="shared" ref="O9:O12" si="6">N9/J9*100</f>
        <v>90.476190476190482</v>
      </c>
      <c r="P9" s="27">
        <v>23</v>
      </c>
      <c r="Q9" s="33">
        <f t="shared" ref="Q9:Q12" si="7">P9/L9*100</f>
        <v>100</v>
      </c>
    </row>
    <row r="10" spans="1:253" ht="18.75">
      <c r="A10" s="9" t="s">
        <v>161</v>
      </c>
      <c r="B10" s="14" t="s">
        <v>15</v>
      </c>
      <c r="C10" s="19"/>
      <c r="D10" s="47">
        <v>611</v>
      </c>
      <c r="E10" s="59">
        <v>721</v>
      </c>
      <c r="F10" s="60">
        <v>639</v>
      </c>
      <c r="G10" s="46">
        <f t="shared" si="3"/>
        <v>104.58265139116203</v>
      </c>
      <c r="H10" s="60">
        <v>690</v>
      </c>
      <c r="I10" s="46">
        <f t="shared" si="0"/>
        <v>95.700416088765607</v>
      </c>
      <c r="J10" s="18">
        <v>680</v>
      </c>
      <c r="K10" s="46">
        <f t="shared" si="4"/>
        <v>106.41627543035995</v>
      </c>
      <c r="L10" s="18">
        <v>728</v>
      </c>
      <c r="M10" s="46">
        <f t="shared" si="5"/>
        <v>105.50724637681159</v>
      </c>
      <c r="N10" s="18">
        <v>671</v>
      </c>
      <c r="O10" s="33">
        <f t="shared" si="6"/>
        <v>98.676470588235304</v>
      </c>
      <c r="P10" s="27">
        <v>715</v>
      </c>
      <c r="Q10" s="33">
        <f t="shared" si="7"/>
        <v>98.214285714285708</v>
      </c>
    </row>
    <row r="11" spans="1:253" ht="37.5">
      <c r="A11" s="9" t="s">
        <v>162</v>
      </c>
      <c r="B11" s="49" t="s">
        <v>148</v>
      </c>
      <c r="C11" s="13" t="s">
        <v>5</v>
      </c>
      <c r="D11" s="48">
        <v>114</v>
      </c>
      <c r="E11" s="59">
        <v>130</v>
      </c>
      <c r="F11" s="60">
        <v>121</v>
      </c>
      <c r="G11" s="46">
        <f>F11/D11*100</f>
        <v>106.14035087719299</v>
      </c>
      <c r="H11" s="60">
        <v>118</v>
      </c>
      <c r="I11" s="46">
        <f t="shared" si="0"/>
        <v>90.769230769230774</v>
      </c>
      <c r="J11" s="18">
        <v>64</v>
      </c>
      <c r="K11" s="46">
        <f t="shared" si="4"/>
        <v>52.892561983471076</v>
      </c>
      <c r="L11" s="18">
        <v>69</v>
      </c>
      <c r="M11" s="46">
        <f t="shared" si="5"/>
        <v>58.474576271186443</v>
      </c>
      <c r="N11" s="18">
        <v>49</v>
      </c>
      <c r="O11" s="33">
        <f t="shared" si="6"/>
        <v>76.5625</v>
      </c>
      <c r="P11" s="18">
        <v>55</v>
      </c>
      <c r="Q11" s="33">
        <f t="shared" si="7"/>
        <v>79.710144927536234</v>
      </c>
    </row>
    <row r="12" spans="1:253" ht="18.75">
      <c r="A12" s="9" t="s">
        <v>163</v>
      </c>
      <c r="B12" s="49" t="s">
        <v>149</v>
      </c>
      <c r="C12" s="13" t="s">
        <v>88</v>
      </c>
      <c r="D12" s="48">
        <v>0.47</v>
      </c>
      <c r="E12" s="59">
        <v>0.54</v>
      </c>
      <c r="F12" s="61">
        <v>0.49</v>
      </c>
      <c r="G12" s="46">
        <f t="shared" si="3"/>
        <v>104.25531914893618</v>
      </c>
      <c r="H12" s="61">
        <v>0.48</v>
      </c>
      <c r="I12" s="46">
        <f t="shared" si="0"/>
        <v>88.888888888888886</v>
      </c>
      <c r="J12" s="62">
        <v>0.27</v>
      </c>
      <c r="K12" s="46">
        <f t="shared" si="4"/>
        <v>55.102040816326536</v>
      </c>
      <c r="L12" s="62">
        <v>0.28000000000000003</v>
      </c>
      <c r="M12" s="46">
        <f t="shared" si="5"/>
        <v>58.333333333333336</v>
      </c>
      <c r="N12" s="62">
        <v>0.2</v>
      </c>
      <c r="O12" s="33">
        <f t="shared" si="6"/>
        <v>74.074074074074076</v>
      </c>
      <c r="P12" s="18">
        <v>0.22</v>
      </c>
      <c r="Q12" s="33">
        <f t="shared" si="7"/>
        <v>78.571428571428569</v>
      </c>
    </row>
    <row r="13" spans="1:253" ht="61.5" customHeight="1">
      <c r="A13" s="8" t="s">
        <v>6</v>
      </c>
      <c r="B13" s="68" t="s">
        <v>16</v>
      </c>
      <c r="C13" s="71"/>
      <c r="D13" s="43"/>
      <c r="E13" s="43"/>
      <c r="F13" s="33"/>
      <c r="G13" s="33"/>
      <c r="H13" s="33"/>
      <c r="I13" s="33"/>
      <c r="J13" s="27"/>
      <c r="K13" s="27"/>
      <c r="L13" s="27"/>
      <c r="M13" s="27"/>
      <c r="N13" s="27"/>
      <c r="O13" s="27"/>
      <c r="P13" s="27"/>
      <c r="Q13" s="27"/>
    </row>
    <row r="14" spans="1:253" ht="24" customHeight="1">
      <c r="A14" s="9"/>
      <c r="B14" s="10" t="s">
        <v>130</v>
      </c>
      <c r="C14" s="13" t="s">
        <v>17</v>
      </c>
      <c r="D14" s="44"/>
      <c r="E14" s="44"/>
      <c r="F14" s="63">
        <v>11844.98</v>
      </c>
      <c r="G14" s="64">
        <v>113.98</v>
      </c>
      <c r="H14" s="65">
        <v>17079.310000000001</v>
      </c>
      <c r="I14" s="33">
        <v>123.56</v>
      </c>
      <c r="J14" s="63">
        <v>16855.72</v>
      </c>
      <c r="K14" s="33">
        <f>J14/F14*100</f>
        <v>142.30264635313864</v>
      </c>
      <c r="L14" s="65">
        <v>22657.62</v>
      </c>
      <c r="M14" s="33">
        <f>L14/H14*100</f>
        <v>132.6612140654394</v>
      </c>
      <c r="N14" s="63">
        <v>17790.3</v>
      </c>
      <c r="O14" s="33">
        <f>N14/J14*100</f>
        <v>105.54458664477102</v>
      </c>
      <c r="P14" s="65">
        <v>24199.62</v>
      </c>
      <c r="Q14" s="33">
        <f>P14/L14*100</f>
        <v>106.80565743445251</v>
      </c>
    </row>
    <row r="15" spans="1:253" ht="56.25">
      <c r="A15" s="9" t="s">
        <v>8</v>
      </c>
      <c r="B15" s="10" t="s">
        <v>18</v>
      </c>
      <c r="C15" s="13" t="s">
        <v>19</v>
      </c>
      <c r="D15" s="44"/>
      <c r="E15" s="44"/>
      <c r="F15" s="64">
        <v>95.97</v>
      </c>
      <c r="G15" s="33" t="s">
        <v>137</v>
      </c>
      <c r="H15" s="64">
        <v>117.12</v>
      </c>
      <c r="I15" s="33" t="s">
        <v>137</v>
      </c>
      <c r="J15" s="64">
        <v>128.32</v>
      </c>
      <c r="K15" s="33" t="s">
        <v>137</v>
      </c>
      <c r="L15" s="64">
        <v>119.62</v>
      </c>
      <c r="M15" s="33" t="s">
        <v>137</v>
      </c>
      <c r="N15" s="64">
        <v>99.48</v>
      </c>
      <c r="O15" s="33" t="s">
        <v>137</v>
      </c>
      <c r="P15" s="64">
        <v>100.67</v>
      </c>
      <c r="Q15" s="33" t="s">
        <v>137</v>
      </c>
    </row>
    <row r="16" spans="1:253" ht="18.75">
      <c r="A16" s="9" t="s">
        <v>10</v>
      </c>
      <c r="B16" s="10" t="s">
        <v>20</v>
      </c>
      <c r="C16" s="13" t="s">
        <v>17</v>
      </c>
      <c r="D16" s="44"/>
      <c r="E16" s="44"/>
      <c r="F16" s="64">
        <v>2293.27</v>
      </c>
      <c r="G16" s="64">
        <v>93.03</v>
      </c>
      <c r="H16" s="65">
        <v>3315.33</v>
      </c>
      <c r="I16" s="33">
        <v>103.02</v>
      </c>
      <c r="J16" s="64">
        <v>3303.38</v>
      </c>
      <c r="K16" s="33">
        <f>J16/F16*100</f>
        <v>144.04671059229835</v>
      </c>
      <c r="L16" s="65">
        <v>4612.1000000000004</v>
      </c>
      <c r="M16" s="33">
        <f>L16/H16*100</f>
        <v>139.1143566402138</v>
      </c>
      <c r="N16" s="64">
        <v>2104</v>
      </c>
      <c r="O16" s="33">
        <f>N16/J16*100</f>
        <v>63.692339361502462</v>
      </c>
      <c r="P16" s="65">
        <v>3118.25</v>
      </c>
      <c r="Q16" s="33">
        <f>P16/L16*100</f>
        <v>67.610199258472264</v>
      </c>
    </row>
    <row r="17" spans="1:17" ht="56.25">
      <c r="A17" s="9" t="s">
        <v>12</v>
      </c>
      <c r="B17" s="10" t="s">
        <v>21</v>
      </c>
      <c r="C17" s="13" t="s">
        <v>19</v>
      </c>
      <c r="D17" s="44"/>
      <c r="E17" s="44"/>
      <c r="F17" s="63">
        <v>97.91</v>
      </c>
      <c r="G17" s="33" t="s">
        <v>137</v>
      </c>
      <c r="H17" s="64">
        <v>98.59</v>
      </c>
      <c r="I17" s="33" t="s">
        <v>137</v>
      </c>
      <c r="J17" s="64">
        <v>123.22</v>
      </c>
      <c r="K17" s="33" t="s">
        <v>137</v>
      </c>
      <c r="L17" s="64">
        <v>119</v>
      </c>
      <c r="M17" s="33" t="s">
        <v>137</v>
      </c>
      <c r="N17" s="64">
        <v>60.78</v>
      </c>
      <c r="O17" s="33" t="s">
        <v>137</v>
      </c>
      <c r="P17" s="64">
        <v>64.510000000000005</v>
      </c>
      <c r="Q17" s="33" t="s">
        <v>137</v>
      </c>
    </row>
    <row r="18" spans="1:17" ht="18.75">
      <c r="A18" s="9" t="s">
        <v>164</v>
      </c>
      <c r="B18" s="10" t="s">
        <v>22</v>
      </c>
      <c r="C18" s="13" t="s">
        <v>17</v>
      </c>
      <c r="D18" s="44"/>
      <c r="E18" s="44"/>
      <c r="F18" s="64">
        <v>2207.84</v>
      </c>
      <c r="G18" s="64">
        <v>100.27</v>
      </c>
      <c r="H18" s="65">
        <v>3165.89</v>
      </c>
      <c r="I18" s="33">
        <v>111.08</v>
      </c>
      <c r="J18" s="64">
        <v>2518.54</v>
      </c>
      <c r="K18" s="33">
        <f>J18/F18*100</f>
        <v>114.0725777230234</v>
      </c>
      <c r="L18" s="65">
        <v>3582.42</v>
      </c>
      <c r="M18" s="33">
        <f>L18/H18*100</f>
        <v>113.15680582711339</v>
      </c>
      <c r="N18" s="64">
        <v>2969.08</v>
      </c>
      <c r="O18" s="33">
        <f>N18/J18*100</f>
        <v>117.88893565319589</v>
      </c>
      <c r="P18" s="65">
        <v>3824.1</v>
      </c>
      <c r="Q18" s="33">
        <f>P18/L18*100</f>
        <v>106.74627765588625</v>
      </c>
    </row>
    <row r="19" spans="1:17" ht="56.25">
      <c r="A19" s="9" t="s">
        <v>165</v>
      </c>
      <c r="B19" s="10" t="s">
        <v>21</v>
      </c>
      <c r="C19" s="13" t="s">
        <v>19</v>
      </c>
      <c r="D19" s="44"/>
      <c r="E19" s="44"/>
      <c r="F19" s="63">
        <v>94.71</v>
      </c>
      <c r="G19" s="33" t="s">
        <v>137</v>
      </c>
      <c r="H19" s="64">
        <v>107.74</v>
      </c>
      <c r="I19" s="33" t="s">
        <v>137</v>
      </c>
      <c r="J19" s="64">
        <v>105.72</v>
      </c>
      <c r="K19" s="33" t="s">
        <v>137</v>
      </c>
      <c r="L19" s="64">
        <v>104.87</v>
      </c>
      <c r="M19" s="33" t="s">
        <v>137</v>
      </c>
      <c r="N19" s="64">
        <v>111.22</v>
      </c>
      <c r="O19" s="33" t="s">
        <v>137</v>
      </c>
      <c r="P19" s="64">
        <v>100.7</v>
      </c>
      <c r="Q19" s="33" t="s">
        <v>137</v>
      </c>
    </row>
    <row r="20" spans="1:17" ht="37.5">
      <c r="A20" s="9" t="s">
        <v>166</v>
      </c>
      <c r="B20" s="10" t="s">
        <v>23</v>
      </c>
      <c r="C20" s="13" t="s">
        <v>17</v>
      </c>
      <c r="D20" s="44"/>
      <c r="E20" s="44"/>
      <c r="F20" s="64">
        <v>1406.5</v>
      </c>
      <c r="G20" s="64">
        <v>107.95</v>
      </c>
      <c r="H20" s="65">
        <v>1811.84</v>
      </c>
      <c r="I20" s="33">
        <v>98.13</v>
      </c>
      <c r="J20" s="64">
        <v>1313.49</v>
      </c>
      <c r="K20" s="33">
        <f>J20/F20*100</f>
        <v>93.387131176679702</v>
      </c>
      <c r="L20" s="65">
        <v>1859.17</v>
      </c>
      <c r="M20" s="33">
        <f>L20/H20*100</f>
        <v>102.61226156835042</v>
      </c>
      <c r="N20" s="64">
        <v>1315.3</v>
      </c>
      <c r="O20" s="33">
        <f>N20/J20*100</f>
        <v>100.13780082071429</v>
      </c>
      <c r="P20" s="65">
        <v>2008.32</v>
      </c>
      <c r="Q20" s="33">
        <f>P20/L20*100</f>
        <v>108.02239709117509</v>
      </c>
    </row>
    <row r="21" spans="1:17" ht="56.25">
      <c r="A21" s="9" t="s">
        <v>167</v>
      </c>
      <c r="B21" s="10" t="s">
        <v>21</v>
      </c>
      <c r="C21" s="13" t="s">
        <v>19</v>
      </c>
      <c r="D21" s="44"/>
      <c r="E21" s="44"/>
      <c r="F21" s="63">
        <v>96.37</v>
      </c>
      <c r="G21" s="33" t="s">
        <v>137</v>
      </c>
      <c r="H21" s="64">
        <v>86.08</v>
      </c>
      <c r="I21" s="33" t="s">
        <v>137</v>
      </c>
      <c r="J21" s="64">
        <v>87.94</v>
      </c>
      <c r="K21" s="33" t="s">
        <v>137</v>
      </c>
      <c r="L21" s="64">
        <v>96.62</v>
      </c>
      <c r="M21" s="33" t="s">
        <v>137</v>
      </c>
      <c r="N21" s="64">
        <v>88.7</v>
      </c>
      <c r="O21" s="33" t="s">
        <v>137</v>
      </c>
      <c r="P21" s="64">
        <v>95.68</v>
      </c>
      <c r="Q21" s="33" t="s">
        <v>137</v>
      </c>
    </row>
    <row r="22" spans="1:17" ht="56.25">
      <c r="A22" s="9" t="s">
        <v>168</v>
      </c>
      <c r="B22" s="10" t="s">
        <v>24</v>
      </c>
      <c r="C22" s="13" t="s">
        <v>17</v>
      </c>
      <c r="D22" s="44"/>
      <c r="E22" s="44"/>
      <c r="F22" s="65">
        <v>172.9</v>
      </c>
      <c r="G22" s="64">
        <v>109.74</v>
      </c>
      <c r="H22" s="65">
        <v>227.9</v>
      </c>
      <c r="I22" s="33">
        <v>108.58</v>
      </c>
      <c r="J22" s="65">
        <v>179.7</v>
      </c>
      <c r="K22" s="33">
        <f>J22/F22*100</f>
        <v>103.93290919606709</v>
      </c>
      <c r="L22" s="65">
        <v>234.2</v>
      </c>
      <c r="M22" s="33">
        <f>L22/H22*100</f>
        <v>102.76437033786748</v>
      </c>
      <c r="N22" s="65">
        <v>180.5</v>
      </c>
      <c r="O22" s="33">
        <f>N22/J22*100</f>
        <v>100.44518642181414</v>
      </c>
      <c r="P22" s="65">
        <v>235.11</v>
      </c>
      <c r="Q22" s="33">
        <f>P22/L22*100</f>
        <v>100.38855678906917</v>
      </c>
    </row>
    <row r="23" spans="1:17" ht="56.25">
      <c r="A23" s="9" t="s">
        <v>169</v>
      </c>
      <c r="B23" s="10" t="s">
        <v>21</v>
      </c>
      <c r="C23" s="13" t="s">
        <v>19</v>
      </c>
      <c r="D23" s="44"/>
      <c r="E23" s="44"/>
      <c r="F23" s="64">
        <v>93.08</v>
      </c>
      <c r="G23" s="33" t="s">
        <v>137</v>
      </c>
      <c r="H23" s="64">
        <v>92.1</v>
      </c>
      <c r="I23" s="33" t="s">
        <v>137</v>
      </c>
      <c r="J23" s="64">
        <v>93.97</v>
      </c>
      <c r="K23" s="33" t="s">
        <v>137</v>
      </c>
      <c r="L23" s="64">
        <v>92.92</v>
      </c>
      <c r="M23" s="33" t="s">
        <v>137</v>
      </c>
      <c r="N23" s="64">
        <v>96.21</v>
      </c>
      <c r="O23" s="33" t="s">
        <v>137</v>
      </c>
      <c r="P23" s="64">
        <v>96.16</v>
      </c>
      <c r="Q23" s="33" t="s">
        <v>137</v>
      </c>
    </row>
    <row r="24" spans="1:17" ht="18.75">
      <c r="A24" s="8" t="s">
        <v>25</v>
      </c>
      <c r="B24" s="68" t="s">
        <v>29</v>
      </c>
      <c r="C24" s="69"/>
      <c r="D24" s="42"/>
      <c r="E24" s="42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 ht="18.75">
      <c r="A25" s="9"/>
      <c r="B25" s="10" t="s">
        <v>131</v>
      </c>
      <c r="C25" s="13" t="s">
        <v>30</v>
      </c>
      <c r="D25" s="44"/>
      <c r="E25" s="44"/>
      <c r="F25" s="33">
        <v>2685.08</v>
      </c>
      <c r="G25" s="33">
        <v>112.242</v>
      </c>
      <c r="H25" s="33">
        <v>3935.47</v>
      </c>
      <c r="I25" s="33">
        <v>92.8</v>
      </c>
      <c r="J25" s="27">
        <v>4514.8999999999996</v>
      </c>
      <c r="K25" s="28">
        <v>168.1</v>
      </c>
      <c r="L25" s="27">
        <v>7492.1</v>
      </c>
      <c r="M25" s="28">
        <v>190.4</v>
      </c>
      <c r="N25" s="27" t="s">
        <v>186</v>
      </c>
      <c r="O25" s="28">
        <v>101.9</v>
      </c>
      <c r="P25" s="27" t="s">
        <v>187</v>
      </c>
      <c r="Q25" s="28">
        <v>82</v>
      </c>
    </row>
    <row r="26" spans="1:17" ht="55.5" customHeight="1">
      <c r="A26" s="9" t="s">
        <v>26</v>
      </c>
      <c r="B26" s="11" t="s">
        <v>32</v>
      </c>
      <c r="C26" s="26" t="s">
        <v>33</v>
      </c>
      <c r="D26" s="45"/>
      <c r="E26" s="45"/>
      <c r="F26" s="33">
        <v>104.899</v>
      </c>
      <c r="G26" s="33" t="s">
        <v>137</v>
      </c>
      <c r="H26" s="33">
        <v>85.1</v>
      </c>
      <c r="I26" s="33" t="s">
        <v>137</v>
      </c>
      <c r="J26" s="28">
        <v>154.1</v>
      </c>
      <c r="K26" s="28" t="s">
        <v>137</v>
      </c>
      <c r="L26" s="28">
        <v>174.5</v>
      </c>
      <c r="M26" s="28" t="s">
        <v>137</v>
      </c>
      <c r="N26" s="28">
        <v>94.525000000000006</v>
      </c>
      <c r="O26" s="28" t="s">
        <v>137</v>
      </c>
      <c r="P26" s="28">
        <v>76.099999999999994</v>
      </c>
      <c r="Q26" s="28" t="s">
        <v>137</v>
      </c>
    </row>
    <row r="27" spans="1:17" ht="18.75">
      <c r="A27" s="8" t="s">
        <v>28</v>
      </c>
      <c r="B27" s="68" t="s">
        <v>35</v>
      </c>
      <c r="C27" s="69"/>
      <c r="D27" s="42"/>
      <c r="E27" s="42"/>
      <c r="F27" s="33"/>
      <c r="G27" s="33"/>
      <c r="H27" s="33"/>
      <c r="I27" s="33"/>
      <c r="J27" s="28"/>
      <c r="K27" s="28"/>
      <c r="L27" s="28"/>
      <c r="M27" s="28"/>
      <c r="N27" s="28"/>
      <c r="O27" s="28"/>
      <c r="P27" s="28"/>
      <c r="Q27" s="28"/>
    </row>
    <row r="28" spans="1:17" ht="18.75">
      <c r="A28" s="9"/>
      <c r="B28" s="10" t="s">
        <v>130</v>
      </c>
      <c r="C28" s="13" t="s">
        <v>36</v>
      </c>
      <c r="D28" s="44"/>
      <c r="E28" s="44"/>
      <c r="F28" s="33">
        <v>461</v>
      </c>
      <c r="G28" s="33">
        <v>92</v>
      </c>
      <c r="H28" s="33">
        <v>767.8</v>
      </c>
      <c r="I28" s="33">
        <v>127.2</v>
      </c>
      <c r="J28" s="28">
        <v>643.70000000000005</v>
      </c>
      <c r="K28" s="28">
        <v>139.63123644251627</v>
      </c>
      <c r="L28" s="28">
        <v>2851.2</v>
      </c>
      <c r="M28" s="28">
        <v>371.3</v>
      </c>
      <c r="N28" s="28" t="s">
        <v>156</v>
      </c>
      <c r="O28" s="28">
        <v>273.8</v>
      </c>
      <c r="P28" s="28" t="s">
        <v>188</v>
      </c>
      <c r="Q28" s="28">
        <v>82.4</v>
      </c>
    </row>
    <row r="29" spans="1:17" ht="56.25">
      <c r="A29" s="9" t="s">
        <v>31</v>
      </c>
      <c r="B29" s="11" t="s">
        <v>32</v>
      </c>
      <c r="C29" s="26" t="s">
        <v>38</v>
      </c>
      <c r="D29" s="45"/>
      <c r="E29" s="45"/>
      <c r="F29" s="33">
        <v>86.97</v>
      </c>
      <c r="G29" s="33" t="s">
        <v>137</v>
      </c>
      <c r="H29" s="33">
        <v>119.6</v>
      </c>
      <c r="I29" s="33" t="s">
        <v>137</v>
      </c>
      <c r="J29" s="28">
        <v>130.01</v>
      </c>
      <c r="K29" s="28" t="s">
        <v>137</v>
      </c>
      <c r="L29" s="28">
        <v>345.8</v>
      </c>
      <c r="M29" s="28" t="s">
        <v>137</v>
      </c>
      <c r="N29" s="28">
        <v>260</v>
      </c>
      <c r="O29" s="28" t="s">
        <v>137</v>
      </c>
      <c r="P29" s="28">
        <v>78.3</v>
      </c>
      <c r="Q29" s="28" t="s">
        <v>137</v>
      </c>
    </row>
    <row r="30" spans="1:17" ht="18.75">
      <c r="A30" s="8" t="s">
        <v>34</v>
      </c>
      <c r="B30" s="68" t="s">
        <v>40</v>
      </c>
      <c r="C30" s="69"/>
      <c r="D30" s="42"/>
      <c r="E30" s="42"/>
      <c r="F30" s="33"/>
      <c r="G30" s="33"/>
      <c r="H30" s="33"/>
      <c r="I30" s="33"/>
      <c r="J30" s="27"/>
      <c r="K30" s="27"/>
      <c r="L30" s="27"/>
      <c r="M30" s="28"/>
      <c r="N30" s="27"/>
      <c r="O30" s="27"/>
      <c r="P30" s="27"/>
      <c r="Q30" s="28"/>
    </row>
    <row r="31" spans="1:17" ht="18.75">
      <c r="A31" s="9"/>
      <c r="B31" s="10" t="s">
        <v>130</v>
      </c>
      <c r="C31" s="13" t="s">
        <v>36</v>
      </c>
      <c r="D31" s="44"/>
      <c r="E31" s="44"/>
      <c r="F31" s="27">
        <v>5040.2</v>
      </c>
      <c r="G31" s="27">
        <v>115.1</v>
      </c>
      <c r="H31" s="33">
        <v>7015.3</v>
      </c>
      <c r="I31" s="33">
        <v>116.7040974197734</v>
      </c>
      <c r="J31" s="28">
        <v>5867.96</v>
      </c>
      <c r="K31" s="33">
        <f>J31/F31*100</f>
        <v>116.42315781119797</v>
      </c>
      <c r="L31" s="28">
        <v>8014.98</v>
      </c>
      <c r="M31" s="33">
        <f>L31/H31*100</f>
        <v>114.24999643636052</v>
      </c>
      <c r="N31" s="28">
        <v>6312.12</v>
      </c>
      <c r="O31" s="33">
        <f>N31/J31*100</f>
        <v>107.56924041745341</v>
      </c>
      <c r="P31" s="28">
        <v>8898</v>
      </c>
      <c r="Q31" s="33">
        <f>P31/L31*100</f>
        <v>111.01712044197241</v>
      </c>
    </row>
    <row r="32" spans="1:17" ht="56.25">
      <c r="A32" s="9" t="s">
        <v>37</v>
      </c>
      <c r="B32" s="11" t="s">
        <v>32</v>
      </c>
      <c r="C32" s="26" t="s">
        <v>38</v>
      </c>
      <c r="D32" s="45"/>
      <c r="E32" s="45"/>
      <c r="F32" s="27">
        <v>109.9</v>
      </c>
      <c r="G32" s="27" t="s">
        <v>137</v>
      </c>
      <c r="H32" s="28">
        <v>111.47</v>
      </c>
      <c r="I32" s="33" t="s">
        <v>137</v>
      </c>
      <c r="J32" s="27">
        <v>100.9</v>
      </c>
      <c r="K32" s="27" t="s">
        <v>137</v>
      </c>
      <c r="L32" s="28">
        <v>105.8</v>
      </c>
      <c r="M32" s="28" t="s">
        <v>137</v>
      </c>
      <c r="N32" s="27">
        <v>102.7</v>
      </c>
      <c r="O32" s="27"/>
      <c r="P32" s="28">
        <v>105.2</v>
      </c>
      <c r="Q32" s="28"/>
    </row>
    <row r="33" spans="1:17" ht="18.75">
      <c r="A33" s="8" t="s">
        <v>39</v>
      </c>
      <c r="B33" s="68" t="s">
        <v>43</v>
      </c>
      <c r="C33" s="69"/>
      <c r="D33" s="42"/>
      <c r="E33" s="42"/>
      <c r="F33" s="28"/>
      <c r="G33" s="28"/>
      <c r="H33" s="28"/>
      <c r="I33" s="33"/>
      <c r="J33" s="27"/>
      <c r="K33" s="27"/>
      <c r="L33" s="28"/>
      <c r="M33" s="28"/>
      <c r="N33" s="27"/>
      <c r="O33" s="27"/>
      <c r="P33" s="28"/>
      <c r="Q33" s="28"/>
    </row>
    <row r="34" spans="1:17" ht="18.75">
      <c r="A34" s="9"/>
      <c r="B34" s="10" t="s">
        <v>130</v>
      </c>
      <c r="C34" s="13" t="s">
        <v>36</v>
      </c>
      <c r="D34" s="44"/>
      <c r="E34" s="44"/>
      <c r="F34" s="27" t="s">
        <v>137</v>
      </c>
      <c r="G34" s="27" t="s">
        <v>137</v>
      </c>
      <c r="H34" s="28">
        <v>1113.7</v>
      </c>
      <c r="I34" s="33">
        <v>107.44814278822963</v>
      </c>
      <c r="J34" s="27" t="s">
        <v>137</v>
      </c>
      <c r="K34" s="27" t="s">
        <v>137</v>
      </c>
      <c r="L34" s="28">
        <v>1186.7</v>
      </c>
      <c r="M34" s="33">
        <f>L34/H34*100</f>
        <v>106.55472748496004</v>
      </c>
      <c r="N34" s="27" t="s">
        <v>137</v>
      </c>
      <c r="O34" s="27" t="s">
        <v>137</v>
      </c>
      <c r="P34" s="28">
        <v>1265.0999999999999</v>
      </c>
      <c r="Q34" s="33">
        <f>P34/L34*100</f>
        <v>106.60655599561808</v>
      </c>
    </row>
    <row r="35" spans="1:17" ht="56.25">
      <c r="A35" s="9" t="s">
        <v>41</v>
      </c>
      <c r="B35" s="11" t="s">
        <v>32</v>
      </c>
      <c r="C35" s="26" t="s">
        <v>38</v>
      </c>
      <c r="D35" s="45"/>
      <c r="E35" s="45"/>
      <c r="F35" s="27" t="s">
        <v>137</v>
      </c>
      <c r="G35" s="27" t="s">
        <v>137</v>
      </c>
      <c r="H35" s="28">
        <v>98.2</v>
      </c>
      <c r="I35" s="27" t="s">
        <v>137</v>
      </c>
      <c r="J35" s="27" t="s">
        <v>137</v>
      </c>
      <c r="K35" s="27" t="s">
        <v>137</v>
      </c>
      <c r="L35" s="28">
        <v>98.4</v>
      </c>
      <c r="M35" s="27" t="s">
        <v>137</v>
      </c>
      <c r="N35" s="27" t="s">
        <v>137</v>
      </c>
      <c r="O35" s="27" t="s">
        <v>137</v>
      </c>
      <c r="P35" s="28">
        <v>98.8</v>
      </c>
      <c r="Q35" s="27"/>
    </row>
    <row r="36" spans="1:17" ht="47.25" customHeight="1">
      <c r="A36" s="8" t="s">
        <v>42</v>
      </c>
      <c r="B36" s="68" t="s">
        <v>46</v>
      </c>
      <c r="C36" s="69"/>
      <c r="D36" s="42"/>
      <c r="E36" s="42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</row>
    <row r="37" spans="1:17" ht="18.75">
      <c r="A37" s="9"/>
      <c r="B37" s="11" t="s">
        <v>130</v>
      </c>
      <c r="C37" s="13" t="s">
        <v>17</v>
      </c>
      <c r="D37" s="44"/>
      <c r="E37" s="44"/>
      <c r="F37" s="31">
        <v>97.3</v>
      </c>
      <c r="G37" s="31">
        <v>94.374393792434532</v>
      </c>
      <c r="H37" s="31">
        <v>132.6</v>
      </c>
      <c r="I37" s="31">
        <v>97.715549005158437</v>
      </c>
      <c r="J37" s="31">
        <v>99.1</v>
      </c>
      <c r="K37" s="31">
        <v>101.84994861253853</v>
      </c>
      <c r="L37" s="31">
        <v>145.1</v>
      </c>
      <c r="M37" s="31">
        <v>97.285067873303177</v>
      </c>
      <c r="N37" s="31">
        <v>139.4</v>
      </c>
      <c r="O37" s="33">
        <f>N37/J37*100</f>
        <v>140.6659939455096</v>
      </c>
      <c r="P37" s="31">
        <v>170</v>
      </c>
      <c r="Q37" s="33">
        <f>P37/L37*100</f>
        <v>117.1605789110958</v>
      </c>
    </row>
    <row r="38" spans="1:17" ht="56.25">
      <c r="A38" s="9" t="s">
        <v>44</v>
      </c>
      <c r="B38" s="11" t="s">
        <v>48</v>
      </c>
      <c r="C38" s="13" t="s">
        <v>19</v>
      </c>
      <c r="D38" s="44"/>
      <c r="E38" s="44"/>
      <c r="F38" s="27">
        <v>93.26</v>
      </c>
      <c r="G38" s="27" t="s">
        <v>137</v>
      </c>
      <c r="H38" s="27">
        <v>96.5</v>
      </c>
      <c r="I38" s="31" t="s">
        <v>137</v>
      </c>
      <c r="J38" s="27">
        <v>103.3</v>
      </c>
      <c r="K38" s="27" t="s">
        <v>137</v>
      </c>
      <c r="L38" s="27">
        <v>93.63</v>
      </c>
      <c r="M38" s="27" t="s">
        <v>137</v>
      </c>
      <c r="N38" s="27">
        <v>131.30000000000001</v>
      </c>
      <c r="O38" s="27" t="s">
        <v>137</v>
      </c>
      <c r="P38" s="27">
        <v>109.4</v>
      </c>
      <c r="Q38" s="27" t="s">
        <v>137</v>
      </c>
    </row>
    <row r="39" spans="1:17" ht="18.75">
      <c r="A39" s="9" t="s">
        <v>170</v>
      </c>
      <c r="B39" s="10" t="s">
        <v>50</v>
      </c>
      <c r="C39" s="13" t="s">
        <v>51</v>
      </c>
      <c r="D39" s="44"/>
      <c r="E39" s="44"/>
      <c r="F39" s="54">
        <v>4.9500000000000002E-2</v>
      </c>
      <c r="G39" s="31">
        <v>37.246049661399553</v>
      </c>
      <c r="H39" s="30">
        <v>6.8000000000000005E-2</v>
      </c>
      <c r="I39" s="31">
        <v>41.262135922330103</v>
      </c>
      <c r="J39" s="54">
        <v>9.1600000000000001E-2</v>
      </c>
      <c r="K39" s="33">
        <f t="shared" ref="K39:M40" si="8">J39/F39*100</f>
        <v>185.05050505050505</v>
      </c>
      <c r="L39" s="54">
        <v>0.1211</v>
      </c>
      <c r="M39" s="33">
        <f t="shared" si="8"/>
        <v>178.08823529411762</v>
      </c>
      <c r="N39" s="30">
        <v>0.13600000000000001</v>
      </c>
      <c r="O39" s="33">
        <f t="shared" ref="O39:O40" si="9">N39/J39*100</f>
        <v>148.47161572052403</v>
      </c>
      <c r="P39" s="54">
        <v>0.14000000000000001</v>
      </c>
      <c r="Q39" s="33">
        <f t="shared" ref="Q39:Q40" si="10">P39/L39*100</f>
        <v>115.60693641618498</v>
      </c>
    </row>
    <row r="40" spans="1:17" ht="18.75">
      <c r="A40" s="9" t="s">
        <v>171</v>
      </c>
      <c r="B40" s="10" t="s">
        <v>53</v>
      </c>
      <c r="C40" s="13" t="s">
        <v>51</v>
      </c>
      <c r="D40" s="44"/>
      <c r="E40" s="44"/>
      <c r="F40" s="54">
        <v>1.0589999999999999</v>
      </c>
      <c r="G40" s="31">
        <v>71.313131313131308</v>
      </c>
      <c r="H40" s="30">
        <v>1.4470000000000001</v>
      </c>
      <c r="I40" s="31">
        <v>79.768467475192949</v>
      </c>
      <c r="J40" s="54">
        <v>1.7516</v>
      </c>
      <c r="K40" s="33">
        <f t="shared" si="8"/>
        <v>165.40132200188859</v>
      </c>
      <c r="L40" s="54">
        <v>2.2629999999999999</v>
      </c>
      <c r="M40" s="33">
        <f t="shared" si="8"/>
        <v>156.39253628196266</v>
      </c>
      <c r="N40" s="30">
        <v>1.7527999999999999</v>
      </c>
      <c r="O40" s="33">
        <f t="shared" si="9"/>
        <v>100.06850879196163</v>
      </c>
      <c r="P40" s="54">
        <v>2.4</v>
      </c>
      <c r="Q40" s="33">
        <f t="shared" si="10"/>
        <v>106.05391073795846</v>
      </c>
    </row>
    <row r="41" spans="1:17" ht="18.75">
      <c r="A41" s="9" t="s">
        <v>172</v>
      </c>
      <c r="B41" s="10" t="s">
        <v>54</v>
      </c>
      <c r="C41" s="13" t="s">
        <v>55</v>
      </c>
      <c r="D41" s="44"/>
      <c r="E41" s="44"/>
      <c r="F41" s="31"/>
      <c r="G41" s="31"/>
      <c r="H41" s="27"/>
      <c r="I41" s="31"/>
      <c r="J41" s="31"/>
      <c r="K41" s="31"/>
      <c r="L41" s="31"/>
      <c r="M41" s="31"/>
      <c r="N41" s="31"/>
      <c r="O41" s="31"/>
      <c r="P41" s="31"/>
      <c r="Q41" s="31"/>
    </row>
    <row r="42" spans="1:17" ht="18.75">
      <c r="A42" s="9" t="s">
        <v>173</v>
      </c>
      <c r="B42" s="10" t="s">
        <v>56</v>
      </c>
      <c r="C42" s="13" t="s">
        <v>51</v>
      </c>
      <c r="D42" s="44"/>
      <c r="E42" s="44"/>
      <c r="F42" s="31"/>
      <c r="G42" s="31"/>
      <c r="H42" s="27"/>
      <c r="I42" s="31"/>
      <c r="J42" s="31"/>
      <c r="K42" s="31"/>
      <c r="L42" s="31"/>
      <c r="M42" s="31"/>
      <c r="N42" s="31"/>
      <c r="O42" s="31"/>
      <c r="P42" s="31"/>
      <c r="Q42" s="31"/>
    </row>
    <row r="43" spans="1:17" ht="18.75">
      <c r="A43" s="9" t="s">
        <v>174</v>
      </c>
      <c r="B43" s="10" t="s">
        <v>57</v>
      </c>
      <c r="C43" s="13" t="s">
        <v>51</v>
      </c>
      <c r="D43" s="44"/>
      <c r="E43" s="44"/>
      <c r="F43" s="31"/>
      <c r="G43" s="31"/>
      <c r="H43" s="27"/>
      <c r="I43" s="31"/>
      <c r="J43" s="31"/>
      <c r="K43" s="31"/>
      <c r="L43" s="31"/>
      <c r="M43" s="31"/>
      <c r="N43" s="31"/>
      <c r="O43" s="31"/>
      <c r="P43" s="31"/>
      <c r="Q43" s="31"/>
    </row>
    <row r="44" spans="1:17" ht="18.75">
      <c r="A44" s="9" t="s">
        <v>175</v>
      </c>
      <c r="B44" s="10" t="s">
        <v>58</v>
      </c>
      <c r="C44" s="13" t="s">
        <v>59</v>
      </c>
      <c r="D44" s="44"/>
      <c r="E44" s="44"/>
      <c r="F44" s="34">
        <v>0.65400000000000003</v>
      </c>
      <c r="G44" s="51">
        <v>90.707350901525658</v>
      </c>
      <c r="H44" s="52">
        <v>0.74099999999999999</v>
      </c>
      <c r="I44" s="31">
        <v>105.55555555555556</v>
      </c>
      <c r="J44" s="34">
        <v>1.2</v>
      </c>
      <c r="K44" s="33">
        <f t="shared" ref="K44" si="11">J44/F44*100</f>
        <v>183.48623853211009</v>
      </c>
      <c r="L44" s="34">
        <v>1.1140000000000001</v>
      </c>
      <c r="M44" s="33">
        <f>L44/H44*100</f>
        <v>150.33738191632929</v>
      </c>
      <c r="N44" s="34">
        <v>0.83099999999999996</v>
      </c>
      <c r="O44" s="33">
        <f>N44/J44*100</f>
        <v>69.25</v>
      </c>
      <c r="P44" s="34">
        <v>0.9</v>
      </c>
      <c r="Q44" s="33">
        <f>P44/L44*100</f>
        <v>80.789946140035909</v>
      </c>
    </row>
    <row r="45" spans="1:17" ht="18.75">
      <c r="A45" s="8" t="s">
        <v>45</v>
      </c>
      <c r="B45" s="68" t="s">
        <v>60</v>
      </c>
      <c r="C45" s="69"/>
      <c r="D45" s="42"/>
      <c r="E45" s="42"/>
      <c r="F45" s="31"/>
      <c r="G45" s="31"/>
      <c r="H45" s="27"/>
      <c r="I45" s="31"/>
      <c r="J45" s="31"/>
      <c r="K45" s="31"/>
      <c r="L45" s="31"/>
      <c r="M45" s="31"/>
      <c r="N45" s="31"/>
      <c r="O45" s="31"/>
      <c r="P45" s="31"/>
      <c r="Q45" s="31"/>
    </row>
    <row r="46" spans="1:17" ht="18.75">
      <c r="A46" s="9" t="s">
        <v>47</v>
      </c>
      <c r="B46" s="10" t="s">
        <v>61</v>
      </c>
      <c r="C46" s="13" t="s">
        <v>62</v>
      </c>
      <c r="D46" s="44"/>
      <c r="E46" s="44"/>
      <c r="F46" s="31">
        <v>608</v>
      </c>
      <c r="G46" s="31">
        <v>82.30675511032895</v>
      </c>
      <c r="H46" s="28">
        <v>787.6</v>
      </c>
      <c r="I46" s="31">
        <v>82.393555811277324</v>
      </c>
      <c r="J46" s="31">
        <v>537.5</v>
      </c>
      <c r="K46" s="33">
        <f t="shared" ref="K46:K47" si="12">J46/F46*100</f>
        <v>88.404605263157904</v>
      </c>
      <c r="L46" s="31">
        <v>843.1</v>
      </c>
      <c r="M46" s="33">
        <f t="shared" ref="M46:M47" si="13">L46/H46*100</f>
        <v>107.04672422549517</v>
      </c>
      <c r="N46" s="31">
        <v>601.20000000000005</v>
      </c>
      <c r="O46" s="33">
        <f t="shared" ref="O46:O47" si="14">N46/J46*100</f>
        <v>111.85116279069769</v>
      </c>
      <c r="P46" s="31">
        <v>801</v>
      </c>
      <c r="Q46" s="33">
        <f t="shared" ref="Q46:Q47" si="15">P46/L46*100</f>
        <v>95.006523544063569</v>
      </c>
    </row>
    <row r="47" spans="1:17" ht="18.75">
      <c r="A47" s="9" t="s">
        <v>49</v>
      </c>
      <c r="B47" s="10" t="s">
        <v>63</v>
      </c>
      <c r="C47" s="13" t="s">
        <v>62</v>
      </c>
      <c r="D47" s="44"/>
      <c r="E47" s="44"/>
      <c r="F47" s="35">
        <v>1458.9</v>
      </c>
      <c r="G47" s="35">
        <v>103.02966101694918</v>
      </c>
      <c r="H47" s="35">
        <v>2003</v>
      </c>
      <c r="I47" s="31">
        <v>86.187607573149734</v>
      </c>
      <c r="J47" s="35">
        <v>1673.3</v>
      </c>
      <c r="K47" s="33">
        <f t="shared" si="12"/>
        <v>114.69600383850846</v>
      </c>
      <c r="L47" s="35">
        <v>2218</v>
      </c>
      <c r="M47" s="33">
        <f t="shared" si="13"/>
        <v>110.73389915127309</v>
      </c>
      <c r="N47" s="35">
        <v>2278.9</v>
      </c>
      <c r="O47" s="33">
        <f t="shared" si="14"/>
        <v>136.19195601506007</v>
      </c>
      <c r="P47" s="35">
        <v>2700</v>
      </c>
      <c r="Q47" s="33">
        <f t="shared" si="15"/>
        <v>121.7312894499549</v>
      </c>
    </row>
    <row r="48" spans="1:17" ht="18.75">
      <c r="A48" s="9" t="s">
        <v>52</v>
      </c>
      <c r="B48" s="10" t="s">
        <v>64</v>
      </c>
      <c r="C48" s="13" t="s">
        <v>62</v>
      </c>
      <c r="D48" s="44"/>
      <c r="E48" s="44"/>
      <c r="F48" s="27"/>
      <c r="G48" s="28"/>
      <c r="H48" s="27"/>
      <c r="I48" s="27"/>
      <c r="J48" s="27"/>
      <c r="K48" s="27"/>
      <c r="L48" s="27"/>
      <c r="M48" s="27"/>
      <c r="N48" s="27"/>
      <c r="O48" s="27"/>
      <c r="P48" s="27"/>
      <c r="Q48" s="27"/>
    </row>
    <row r="49" spans="1:17" ht="18.75">
      <c r="A49" s="8" t="s">
        <v>65</v>
      </c>
      <c r="B49" s="68" t="s">
        <v>133</v>
      </c>
      <c r="C49" s="69"/>
      <c r="D49" s="42"/>
      <c r="E49" s="42"/>
      <c r="F49" s="28"/>
      <c r="G49" s="28"/>
      <c r="H49" s="28"/>
      <c r="I49" s="28"/>
      <c r="J49" s="27"/>
      <c r="K49" s="27"/>
      <c r="L49" s="27"/>
      <c r="M49" s="27"/>
      <c r="N49" s="27"/>
      <c r="O49" s="27"/>
      <c r="P49" s="27"/>
      <c r="Q49" s="27"/>
    </row>
    <row r="50" spans="1:17" ht="18.75">
      <c r="A50" s="9" t="s">
        <v>66</v>
      </c>
      <c r="B50" s="10" t="s">
        <v>71</v>
      </c>
      <c r="C50" s="13" t="s">
        <v>27</v>
      </c>
      <c r="D50" s="44"/>
      <c r="E50" s="44"/>
      <c r="F50" s="32">
        <v>8.9600000000000009</v>
      </c>
      <c r="G50" s="28">
        <v>83.85587271876463</v>
      </c>
      <c r="H50" s="32">
        <v>21.074999999999999</v>
      </c>
      <c r="I50" s="28">
        <v>109.18557662418402</v>
      </c>
      <c r="J50" s="32">
        <v>6.3789999999999996</v>
      </c>
      <c r="K50" s="28">
        <v>71.194196428571416</v>
      </c>
      <c r="L50" s="32">
        <v>16.175999999999998</v>
      </c>
      <c r="M50" s="33">
        <f t="shared" ref="M50" si="16">L50/H50*100</f>
        <v>76.7544483985765</v>
      </c>
      <c r="N50" s="32">
        <v>9.9269999999999996</v>
      </c>
      <c r="O50" s="33">
        <f t="shared" ref="O50" si="17">N50/J50*100</f>
        <v>155.62000313528767</v>
      </c>
      <c r="P50" s="32">
        <v>21</v>
      </c>
      <c r="Q50" s="33">
        <f t="shared" ref="Q50" si="18">P50/L50*100</f>
        <v>129.82195845697331</v>
      </c>
    </row>
    <row r="51" spans="1:17" ht="18.75">
      <c r="A51" s="9" t="s">
        <v>67</v>
      </c>
      <c r="B51" s="10" t="s">
        <v>72</v>
      </c>
      <c r="C51" s="13" t="s">
        <v>73</v>
      </c>
      <c r="D51" s="44"/>
      <c r="E51" s="44"/>
      <c r="F51" s="31" t="s">
        <v>189</v>
      </c>
      <c r="G51" s="31" t="s">
        <v>189</v>
      </c>
      <c r="H51" s="31" t="s">
        <v>189</v>
      </c>
      <c r="I51" s="31" t="s">
        <v>189</v>
      </c>
      <c r="J51" s="27" t="s">
        <v>189</v>
      </c>
      <c r="K51" s="27" t="s">
        <v>189</v>
      </c>
      <c r="L51" s="27" t="s">
        <v>189</v>
      </c>
      <c r="M51" s="27" t="s">
        <v>189</v>
      </c>
      <c r="N51" s="27">
        <v>900</v>
      </c>
      <c r="O51" s="27" t="s">
        <v>189</v>
      </c>
      <c r="P51" s="27">
        <v>900</v>
      </c>
      <c r="Q51" s="27" t="s">
        <v>189</v>
      </c>
    </row>
    <row r="52" spans="1:17" ht="18.75">
      <c r="A52" s="9" t="s">
        <v>68</v>
      </c>
      <c r="B52" s="10" t="s">
        <v>75</v>
      </c>
      <c r="C52" s="13" t="s">
        <v>76</v>
      </c>
      <c r="D52" s="44"/>
      <c r="E52" s="44"/>
      <c r="F52" s="31"/>
      <c r="G52" s="31"/>
      <c r="H52" s="31"/>
      <c r="I52" s="31"/>
      <c r="J52" s="27"/>
      <c r="K52" s="27"/>
      <c r="L52" s="27"/>
      <c r="M52" s="27"/>
      <c r="N52" s="27"/>
      <c r="O52" s="27"/>
      <c r="P52" s="27"/>
      <c r="Q52" s="27"/>
    </row>
    <row r="53" spans="1:17" ht="18.75">
      <c r="A53" s="8" t="s">
        <v>69</v>
      </c>
      <c r="B53" s="68" t="s">
        <v>80</v>
      </c>
      <c r="C53" s="69"/>
      <c r="D53" s="42"/>
      <c r="E53" s="42"/>
      <c r="F53" s="40"/>
      <c r="G53" s="40"/>
      <c r="H53" s="40"/>
      <c r="I53" s="40"/>
      <c r="J53" s="18"/>
      <c r="K53" s="18"/>
      <c r="L53" s="18"/>
      <c r="M53" s="18"/>
      <c r="N53" s="18"/>
      <c r="O53" s="18"/>
      <c r="P53" s="27"/>
      <c r="Q53" s="27"/>
    </row>
    <row r="54" spans="1:17" ht="37.5">
      <c r="A54" s="9" t="s">
        <v>70</v>
      </c>
      <c r="B54" s="10" t="s">
        <v>82</v>
      </c>
      <c r="C54" s="13" t="s">
        <v>13</v>
      </c>
      <c r="D54" s="44"/>
      <c r="E54" s="44"/>
      <c r="F54" s="18">
        <v>17</v>
      </c>
      <c r="G54" s="40">
        <f>F54/18*100</f>
        <v>94.444444444444443</v>
      </c>
      <c r="H54" s="18">
        <v>19</v>
      </c>
      <c r="I54" s="40">
        <f>H54/18*100</f>
        <v>105.55555555555556</v>
      </c>
      <c r="J54" s="18">
        <v>19</v>
      </c>
      <c r="K54" s="40">
        <f>J54/F54*100</f>
        <v>111.76470588235294</v>
      </c>
      <c r="L54" s="18">
        <v>19</v>
      </c>
      <c r="M54" s="40">
        <f>L54/H54*100</f>
        <v>100</v>
      </c>
      <c r="N54" s="27">
        <v>19</v>
      </c>
      <c r="O54" s="28">
        <f>N54/J54*100</f>
        <v>100</v>
      </c>
      <c r="P54" s="27">
        <v>19</v>
      </c>
      <c r="Q54" s="28">
        <f>P54/L54*100</f>
        <v>100</v>
      </c>
    </row>
    <row r="55" spans="1:17" ht="18.75">
      <c r="A55" s="9" t="s">
        <v>176</v>
      </c>
      <c r="B55" s="14" t="s">
        <v>83</v>
      </c>
      <c r="C55" s="13" t="s">
        <v>13</v>
      </c>
      <c r="D55" s="44"/>
      <c r="E55" s="44"/>
      <c r="F55" s="18">
        <v>12</v>
      </c>
      <c r="G55" s="40">
        <f>F55/13*100</f>
        <v>92.307692307692307</v>
      </c>
      <c r="H55" s="18">
        <v>11</v>
      </c>
      <c r="I55" s="40">
        <f>H55/13*100</f>
        <v>84.615384615384613</v>
      </c>
      <c r="J55" s="18">
        <v>11</v>
      </c>
      <c r="K55" s="40">
        <f t="shared" ref="K55:K65" si="19">J55/F55*100</f>
        <v>91.666666666666657</v>
      </c>
      <c r="L55" s="18">
        <v>11</v>
      </c>
      <c r="M55" s="40">
        <f t="shared" ref="M55:M65" si="20">L55/H55*100</f>
        <v>100</v>
      </c>
      <c r="N55" s="27">
        <v>11</v>
      </c>
      <c r="O55" s="28">
        <f t="shared" ref="O55:O65" si="21">N55/J55*100</f>
        <v>100</v>
      </c>
      <c r="P55" s="27">
        <v>11</v>
      </c>
      <c r="Q55" s="28">
        <f t="shared" ref="Q55:Q65" si="22">P55/L55*100</f>
        <v>100</v>
      </c>
    </row>
    <row r="56" spans="1:17" ht="18.75">
      <c r="A56" s="9" t="s">
        <v>177</v>
      </c>
      <c r="B56" s="14" t="s">
        <v>84</v>
      </c>
      <c r="C56" s="13" t="s">
        <v>13</v>
      </c>
      <c r="D56" s="44"/>
      <c r="E56" s="44"/>
      <c r="F56" s="18">
        <v>11</v>
      </c>
      <c r="G56" s="40">
        <f>F56/12*100</f>
        <v>91.666666666666657</v>
      </c>
      <c r="H56" s="18">
        <v>11</v>
      </c>
      <c r="I56" s="40">
        <f>H56/12*100</f>
        <v>91.666666666666657</v>
      </c>
      <c r="J56" s="18">
        <v>11</v>
      </c>
      <c r="K56" s="40">
        <f t="shared" si="19"/>
        <v>100</v>
      </c>
      <c r="L56" s="18">
        <v>11</v>
      </c>
      <c r="M56" s="40">
        <f t="shared" si="20"/>
        <v>100</v>
      </c>
      <c r="N56" s="27">
        <v>11</v>
      </c>
      <c r="O56" s="28">
        <f t="shared" si="21"/>
        <v>100</v>
      </c>
      <c r="P56" s="27">
        <v>11</v>
      </c>
      <c r="Q56" s="28">
        <f t="shared" si="22"/>
        <v>100</v>
      </c>
    </row>
    <row r="57" spans="1:17" ht="18.75">
      <c r="A57" s="9" t="s">
        <v>178</v>
      </c>
      <c r="B57" s="14" t="s">
        <v>85</v>
      </c>
      <c r="C57" s="13" t="s">
        <v>13</v>
      </c>
      <c r="D57" s="44"/>
      <c r="E57" s="44"/>
      <c r="F57" s="18">
        <v>5</v>
      </c>
      <c r="G57" s="40">
        <f>F57/5*100</f>
        <v>100</v>
      </c>
      <c r="H57" s="18">
        <v>8</v>
      </c>
      <c r="I57" s="40">
        <f>H57/5*100</f>
        <v>160</v>
      </c>
      <c r="J57" s="18">
        <v>8</v>
      </c>
      <c r="K57" s="40">
        <f t="shared" si="19"/>
        <v>160</v>
      </c>
      <c r="L57" s="18">
        <v>8</v>
      </c>
      <c r="M57" s="40">
        <f t="shared" si="20"/>
        <v>100</v>
      </c>
      <c r="N57" s="27">
        <v>8</v>
      </c>
      <c r="O57" s="28">
        <f t="shared" si="21"/>
        <v>100</v>
      </c>
      <c r="P57" s="27">
        <v>8</v>
      </c>
      <c r="Q57" s="28">
        <f t="shared" si="22"/>
        <v>100</v>
      </c>
    </row>
    <row r="58" spans="1:17" ht="18.75">
      <c r="A58" s="9" t="s">
        <v>179</v>
      </c>
      <c r="B58" s="14" t="s">
        <v>84</v>
      </c>
      <c r="C58" s="13" t="s">
        <v>13</v>
      </c>
      <c r="D58" s="44"/>
      <c r="E58" s="44"/>
      <c r="F58" s="18">
        <v>3</v>
      </c>
      <c r="G58" s="40">
        <f>F58/3*100</f>
        <v>100</v>
      </c>
      <c r="H58" s="18">
        <v>7</v>
      </c>
      <c r="I58" s="40">
        <f>H58/3*100</f>
        <v>233.33333333333334</v>
      </c>
      <c r="J58" s="18">
        <v>7</v>
      </c>
      <c r="K58" s="40">
        <f t="shared" si="19"/>
        <v>233.33333333333334</v>
      </c>
      <c r="L58" s="18">
        <v>7</v>
      </c>
      <c r="M58" s="40">
        <f t="shared" si="20"/>
        <v>100</v>
      </c>
      <c r="N58" s="27">
        <v>7</v>
      </c>
      <c r="O58" s="28">
        <f t="shared" si="21"/>
        <v>100</v>
      </c>
      <c r="P58" s="27">
        <v>7</v>
      </c>
      <c r="Q58" s="28">
        <f t="shared" si="22"/>
        <v>100</v>
      </c>
    </row>
    <row r="59" spans="1:17" ht="37.5">
      <c r="A59" s="9" t="s">
        <v>74</v>
      </c>
      <c r="B59" s="10" t="s">
        <v>87</v>
      </c>
      <c r="C59" s="13" t="s">
        <v>88</v>
      </c>
      <c r="D59" s="44"/>
      <c r="E59" s="44"/>
      <c r="F59" s="18">
        <v>100</v>
      </c>
      <c r="G59" s="40">
        <v>100</v>
      </c>
      <c r="H59" s="18">
        <v>100</v>
      </c>
      <c r="I59" s="40">
        <v>100</v>
      </c>
      <c r="J59" s="18">
        <v>100</v>
      </c>
      <c r="K59" s="40">
        <f t="shared" si="19"/>
        <v>100</v>
      </c>
      <c r="L59" s="18">
        <v>100</v>
      </c>
      <c r="M59" s="40">
        <f t="shared" si="20"/>
        <v>100</v>
      </c>
      <c r="N59" s="27">
        <v>100</v>
      </c>
      <c r="O59" s="28">
        <f t="shared" si="21"/>
        <v>100</v>
      </c>
      <c r="P59" s="27">
        <v>100</v>
      </c>
      <c r="Q59" s="28">
        <f t="shared" si="22"/>
        <v>100</v>
      </c>
    </row>
    <row r="60" spans="1:17" ht="18.75">
      <c r="A60" s="9" t="s">
        <v>77</v>
      </c>
      <c r="B60" s="10" t="s">
        <v>90</v>
      </c>
      <c r="C60" s="13" t="s">
        <v>17</v>
      </c>
      <c r="D60" s="44"/>
      <c r="E60" s="44"/>
      <c r="F60" s="18">
        <v>233.8</v>
      </c>
      <c r="G60" s="40">
        <f>F60/234.3*100</f>
        <v>99.786598378147673</v>
      </c>
      <c r="H60" s="18">
        <v>341.9</v>
      </c>
      <c r="I60" s="40">
        <f>H60/340.7*100</f>
        <v>100.35221602582918</v>
      </c>
      <c r="J60" s="18">
        <v>252.8</v>
      </c>
      <c r="K60" s="40">
        <f t="shared" si="19"/>
        <v>108.12660393498716</v>
      </c>
      <c r="L60" s="27">
        <v>330.6</v>
      </c>
      <c r="M60" s="40">
        <f t="shared" si="20"/>
        <v>96.694940040947657</v>
      </c>
      <c r="N60" s="27">
        <v>289.3</v>
      </c>
      <c r="O60" s="28">
        <f t="shared" si="21"/>
        <v>114.4382911392405</v>
      </c>
      <c r="P60" s="27">
        <v>330</v>
      </c>
      <c r="Q60" s="28">
        <f t="shared" si="22"/>
        <v>99.818511796733205</v>
      </c>
    </row>
    <row r="61" spans="1:17" ht="37.5">
      <c r="A61" s="9" t="s">
        <v>78</v>
      </c>
      <c r="B61" s="10" t="s">
        <v>92</v>
      </c>
      <c r="C61" s="13" t="s">
        <v>88</v>
      </c>
      <c r="D61" s="44"/>
      <c r="E61" s="44"/>
      <c r="F61" s="18">
        <v>81.599999999999994</v>
      </c>
      <c r="G61" s="40">
        <f>F61/80.3*100</f>
        <v>101.6189290161893</v>
      </c>
      <c r="H61" s="18">
        <v>70.900000000000006</v>
      </c>
      <c r="I61" s="40">
        <f>H61/70.7*100</f>
        <v>100.28288543140029</v>
      </c>
      <c r="J61" s="18">
        <v>82.1</v>
      </c>
      <c r="K61" s="40">
        <f t="shared" si="19"/>
        <v>100.61274509803921</v>
      </c>
      <c r="L61" s="27">
        <v>73.400000000000006</v>
      </c>
      <c r="M61" s="40">
        <f t="shared" si="20"/>
        <v>103.52609308885754</v>
      </c>
      <c r="N61" s="27">
        <v>75.099999999999994</v>
      </c>
      <c r="O61" s="28">
        <f t="shared" si="21"/>
        <v>91.473812423873326</v>
      </c>
      <c r="P61" s="27">
        <v>73.400000000000006</v>
      </c>
      <c r="Q61" s="28">
        <f t="shared" si="22"/>
        <v>100</v>
      </c>
    </row>
    <row r="62" spans="1:17" ht="37.5">
      <c r="A62" s="9" t="s">
        <v>180</v>
      </c>
      <c r="B62" s="14" t="s">
        <v>94</v>
      </c>
      <c r="C62" s="13" t="s">
        <v>17</v>
      </c>
      <c r="D62" s="44"/>
      <c r="E62" s="44"/>
      <c r="F62" s="18">
        <v>17.2</v>
      </c>
      <c r="G62" s="40">
        <f>F62/22.2*100</f>
        <v>77.477477477477478</v>
      </c>
      <c r="H62" s="40">
        <v>21.6</v>
      </c>
      <c r="I62" s="40">
        <f>H62/28*100</f>
        <v>77.142857142857153</v>
      </c>
      <c r="J62" s="18">
        <v>14.3</v>
      </c>
      <c r="K62" s="40">
        <f t="shared" si="19"/>
        <v>83.139534883720927</v>
      </c>
      <c r="L62" s="27">
        <v>18.5</v>
      </c>
      <c r="M62" s="40">
        <f t="shared" si="20"/>
        <v>85.648148148148138</v>
      </c>
      <c r="N62" s="27">
        <v>13.4</v>
      </c>
      <c r="O62" s="28">
        <f t="shared" si="21"/>
        <v>93.706293706293707</v>
      </c>
      <c r="P62" s="27">
        <v>17.5</v>
      </c>
      <c r="Q62" s="28">
        <f t="shared" si="22"/>
        <v>94.594594594594597</v>
      </c>
    </row>
    <row r="63" spans="1:17" ht="37.5">
      <c r="A63" s="9" t="s">
        <v>181</v>
      </c>
      <c r="B63" s="14" t="s">
        <v>96</v>
      </c>
      <c r="C63" s="13" t="s">
        <v>88</v>
      </c>
      <c r="D63" s="44"/>
      <c r="E63" s="44"/>
      <c r="F63" s="18">
        <v>100</v>
      </c>
      <c r="G63" s="40">
        <v>100</v>
      </c>
      <c r="H63" s="18">
        <v>100</v>
      </c>
      <c r="I63" s="40">
        <v>100</v>
      </c>
      <c r="J63" s="18">
        <v>100</v>
      </c>
      <c r="K63" s="40">
        <f t="shared" si="19"/>
        <v>100</v>
      </c>
      <c r="L63" s="18">
        <v>100</v>
      </c>
      <c r="M63" s="40">
        <f t="shared" si="20"/>
        <v>100</v>
      </c>
      <c r="N63" s="27">
        <v>100</v>
      </c>
      <c r="O63" s="28">
        <f t="shared" si="21"/>
        <v>100</v>
      </c>
      <c r="P63" s="27">
        <v>100</v>
      </c>
      <c r="Q63" s="28">
        <f t="shared" si="22"/>
        <v>100</v>
      </c>
    </row>
    <row r="64" spans="1:17" ht="56.25">
      <c r="A64" s="9" t="s">
        <v>182</v>
      </c>
      <c r="B64" s="14" t="s">
        <v>98</v>
      </c>
      <c r="C64" s="13" t="s">
        <v>13</v>
      </c>
      <c r="D64" s="44"/>
      <c r="E64" s="44"/>
      <c r="F64" s="18">
        <v>581</v>
      </c>
      <c r="G64" s="40">
        <f>F64/794*100</f>
        <v>73.173803526448367</v>
      </c>
      <c r="H64" s="18">
        <v>538</v>
      </c>
      <c r="I64" s="40">
        <f>H64/713*100</f>
        <v>75.455820476858349</v>
      </c>
      <c r="J64" s="18">
        <v>496</v>
      </c>
      <c r="K64" s="40">
        <f t="shared" si="19"/>
        <v>85.370051635111878</v>
      </c>
      <c r="L64" s="18">
        <v>487</v>
      </c>
      <c r="M64" s="40">
        <f t="shared" si="20"/>
        <v>90.520446096654268</v>
      </c>
      <c r="N64" s="18">
        <v>416</v>
      </c>
      <c r="O64" s="28">
        <f t="shared" si="21"/>
        <v>83.870967741935488</v>
      </c>
      <c r="P64" s="18">
        <v>409</v>
      </c>
      <c r="Q64" s="28">
        <f t="shared" si="22"/>
        <v>83.983572895277206</v>
      </c>
    </row>
    <row r="65" spans="1:18" ht="56.25">
      <c r="A65" s="9" t="s">
        <v>183</v>
      </c>
      <c r="B65" s="14" t="s">
        <v>100</v>
      </c>
      <c r="C65" s="13" t="s">
        <v>5</v>
      </c>
      <c r="D65" s="44"/>
      <c r="E65" s="44"/>
      <c r="F65" s="18">
        <v>1129</v>
      </c>
      <c r="G65" s="40">
        <f>F65/1598*100</f>
        <v>70.650813516896122</v>
      </c>
      <c r="H65" s="18">
        <v>1019</v>
      </c>
      <c r="I65" s="40">
        <f>H65/1411*100</f>
        <v>72.21828490432317</v>
      </c>
      <c r="J65" s="18">
        <v>916</v>
      </c>
      <c r="K65" s="40">
        <f t="shared" si="19"/>
        <v>81.133746678476527</v>
      </c>
      <c r="L65" s="18">
        <v>911</v>
      </c>
      <c r="M65" s="40">
        <f t="shared" si="20"/>
        <v>89.401373895976448</v>
      </c>
      <c r="N65" s="18">
        <v>718</v>
      </c>
      <c r="O65" s="28">
        <f t="shared" si="21"/>
        <v>78.384279475982538</v>
      </c>
      <c r="P65" s="18">
        <v>711</v>
      </c>
      <c r="Q65" s="28">
        <f t="shared" si="22"/>
        <v>78.04610318331504</v>
      </c>
    </row>
    <row r="66" spans="1:18" ht="18.75">
      <c r="A66" s="8" t="s">
        <v>79</v>
      </c>
      <c r="B66" s="68" t="s">
        <v>102</v>
      </c>
      <c r="C66" s="69"/>
      <c r="D66" s="42"/>
      <c r="E66" s="42"/>
      <c r="F66" s="27"/>
      <c r="G66" s="28"/>
      <c r="H66" s="27"/>
      <c r="I66" s="28"/>
      <c r="J66" s="27"/>
      <c r="K66" s="27"/>
      <c r="L66" s="27"/>
      <c r="M66" s="27"/>
      <c r="N66" s="27"/>
      <c r="O66" s="27"/>
      <c r="P66" s="27"/>
      <c r="Q66" s="27"/>
    </row>
    <row r="67" spans="1:18" ht="38.25" customHeight="1">
      <c r="A67" s="9" t="s">
        <v>81</v>
      </c>
      <c r="B67" s="10" t="s">
        <v>104</v>
      </c>
      <c r="C67" s="13" t="s">
        <v>105</v>
      </c>
      <c r="D67" s="44"/>
      <c r="E67" s="44"/>
      <c r="F67" s="28">
        <v>94181.1</v>
      </c>
      <c r="G67" s="28">
        <v>114.42006421930297</v>
      </c>
      <c r="H67" s="28">
        <v>97686.2</v>
      </c>
      <c r="I67" s="28">
        <v>114.32306386962753</v>
      </c>
      <c r="J67" s="28">
        <v>110317</v>
      </c>
      <c r="K67" s="28">
        <f>SUM(J67/F67*100)</f>
        <v>117.13284300140899</v>
      </c>
      <c r="L67" s="27">
        <v>114415.3</v>
      </c>
      <c r="M67" s="28">
        <f>SUM(L67/H67*100)</f>
        <v>117.12534626180566</v>
      </c>
      <c r="N67" s="18">
        <v>128946</v>
      </c>
      <c r="O67" s="40">
        <f>SUM(N67/J67*100)</f>
        <v>116.88678988732471</v>
      </c>
      <c r="P67" s="28">
        <v>132244</v>
      </c>
      <c r="Q67" s="28">
        <f>SUM(P67/L67*100)</f>
        <v>115.58244395635897</v>
      </c>
    </row>
    <row r="68" spans="1:18" ht="18.75">
      <c r="A68" s="9" t="s">
        <v>184</v>
      </c>
      <c r="B68" s="10" t="s">
        <v>107</v>
      </c>
      <c r="C68" s="13" t="s">
        <v>105</v>
      </c>
      <c r="D68" s="44"/>
      <c r="E68" s="44"/>
      <c r="F68" s="28">
        <v>43670.8</v>
      </c>
      <c r="G68" s="28">
        <v>107.6351268084687</v>
      </c>
      <c r="H68" s="28">
        <v>46618</v>
      </c>
      <c r="I68" s="28">
        <v>106.04881821697492</v>
      </c>
      <c r="J68" s="28">
        <v>47337</v>
      </c>
      <c r="K68" s="28">
        <f>SUM(J68/F68*100)</f>
        <v>108.39508321349733</v>
      </c>
      <c r="L68" s="27">
        <v>47692.83</v>
      </c>
      <c r="M68" s="28">
        <f t="shared" ref="M68:M71" si="23">SUM(L68/H68*100)</f>
        <v>102.30561156634776</v>
      </c>
      <c r="N68" s="28">
        <v>52408.01</v>
      </c>
      <c r="O68" s="40">
        <f>SUM(N68/J68*100)</f>
        <v>110.71257156135792</v>
      </c>
      <c r="P68" s="27">
        <v>53240.71</v>
      </c>
      <c r="Q68" s="28">
        <f>SUM(P68/L68*100)</f>
        <v>111.6325242180009</v>
      </c>
    </row>
    <row r="69" spans="1:18" ht="18.75">
      <c r="A69" s="9" t="s">
        <v>86</v>
      </c>
      <c r="B69" s="10" t="s">
        <v>109</v>
      </c>
      <c r="C69" s="13" t="s">
        <v>105</v>
      </c>
      <c r="D69" s="44"/>
      <c r="E69" s="44"/>
      <c r="F69" s="27" t="s">
        <v>137</v>
      </c>
      <c r="G69" s="28" t="s">
        <v>137</v>
      </c>
      <c r="H69" s="28">
        <v>45210</v>
      </c>
      <c r="I69" s="28">
        <v>105.23987988547219</v>
      </c>
      <c r="J69" s="18" t="s">
        <v>137</v>
      </c>
      <c r="K69" s="18" t="s">
        <v>137</v>
      </c>
      <c r="L69" s="27">
        <v>46154.3</v>
      </c>
      <c r="M69" s="28">
        <f t="shared" si="23"/>
        <v>102.08869719088698</v>
      </c>
      <c r="N69" s="27" t="s">
        <v>137</v>
      </c>
      <c r="O69" s="27" t="s">
        <v>137</v>
      </c>
      <c r="P69" s="27">
        <v>51114.65</v>
      </c>
      <c r="Q69" s="28">
        <f>SUM(P69/L69*100)</f>
        <v>110.74731931802671</v>
      </c>
    </row>
    <row r="70" spans="1:18" ht="18.75">
      <c r="A70" s="9" t="s">
        <v>89</v>
      </c>
      <c r="B70" s="10" t="s">
        <v>111</v>
      </c>
      <c r="C70" s="13" t="s">
        <v>88</v>
      </c>
      <c r="D70" s="44"/>
      <c r="E70" s="44"/>
      <c r="F70" s="27" t="s">
        <v>137</v>
      </c>
      <c r="G70" s="28" t="s">
        <v>137</v>
      </c>
      <c r="H70" s="27">
        <v>102</v>
      </c>
      <c r="I70" s="27" t="s">
        <v>137</v>
      </c>
      <c r="J70" s="18" t="s">
        <v>137</v>
      </c>
      <c r="K70" s="18" t="s">
        <v>137</v>
      </c>
      <c r="L70" s="27">
        <v>105.31</v>
      </c>
      <c r="M70" s="27" t="s">
        <v>137</v>
      </c>
      <c r="N70" s="27">
        <v>103.3</v>
      </c>
      <c r="O70" s="27" t="s">
        <v>137</v>
      </c>
      <c r="P70" s="27">
        <v>107.3</v>
      </c>
      <c r="Q70" s="27" t="s">
        <v>137</v>
      </c>
    </row>
    <row r="71" spans="1:18" ht="37.5">
      <c r="A71" s="9" t="s">
        <v>91</v>
      </c>
      <c r="B71" s="10" t="s">
        <v>113</v>
      </c>
      <c r="C71" s="13" t="s">
        <v>105</v>
      </c>
      <c r="D71" s="44"/>
      <c r="E71" s="44"/>
      <c r="F71" s="38" t="s">
        <v>144</v>
      </c>
      <c r="G71" s="28">
        <v>108.78131484620516</v>
      </c>
      <c r="H71" s="27">
        <v>30724.74</v>
      </c>
      <c r="I71" s="28">
        <v>107.7</v>
      </c>
      <c r="J71" s="27">
        <v>32995.47</v>
      </c>
      <c r="K71" s="28">
        <f>SUM(J71/F71*100)</f>
        <v>107.72057755297723</v>
      </c>
      <c r="L71" s="27">
        <v>33022.83</v>
      </c>
      <c r="M71" s="28">
        <f t="shared" si="23"/>
        <v>107.47960763866513</v>
      </c>
      <c r="N71" s="27">
        <v>36643.730000000003</v>
      </c>
      <c r="O71" s="40">
        <f>SUM(N71/J71*100)</f>
        <v>111.05685113744403</v>
      </c>
      <c r="P71" s="27">
        <v>38475.9</v>
      </c>
      <c r="Q71" s="28">
        <f>SUM(P71/L71*100)</f>
        <v>116.51303053069648</v>
      </c>
      <c r="R71" s="66"/>
    </row>
    <row r="72" spans="1:18" ht="37.5">
      <c r="A72" s="9" t="s">
        <v>93</v>
      </c>
      <c r="B72" s="10" t="s">
        <v>115</v>
      </c>
      <c r="C72" s="13" t="s">
        <v>88</v>
      </c>
      <c r="D72" s="44"/>
      <c r="E72" s="44"/>
      <c r="F72" s="39" t="s">
        <v>145</v>
      </c>
      <c r="G72" s="39" t="s">
        <v>137</v>
      </c>
      <c r="H72" s="27">
        <v>181.4</v>
      </c>
      <c r="I72" s="28" t="s">
        <v>137</v>
      </c>
      <c r="J72" s="27">
        <v>187.2</v>
      </c>
      <c r="K72" s="28" t="s">
        <v>137</v>
      </c>
      <c r="L72" s="27">
        <v>187.4</v>
      </c>
      <c r="M72" s="28" t="s">
        <v>137</v>
      </c>
      <c r="N72" s="27">
        <v>199.9</v>
      </c>
      <c r="O72" s="28" t="s">
        <v>137</v>
      </c>
      <c r="P72" s="27">
        <v>209.9</v>
      </c>
      <c r="Q72" s="28" t="s">
        <v>137</v>
      </c>
      <c r="R72" s="66"/>
    </row>
    <row r="73" spans="1:18" ht="18.75">
      <c r="A73" s="9" t="s">
        <v>95</v>
      </c>
      <c r="B73" s="10" t="s">
        <v>116</v>
      </c>
      <c r="C73" s="13" t="s">
        <v>117</v>
      </c>
      <c r="D73" s="44"/>
      <c r="E73" s="44"/>
      <c r="F73" s="27" t="s">
        <v>137</v>
      </c>
      <c r="G73" s="27" t="s">
        <v>137</v>
      </c>
      <c r="H73" s="27">
        <v>170.1</v>
      </c>
      <c r="I73" s="27">
        <v>103.4</v>
      </c>
      <c r="J73" s="27" t="s">
        <v>137</v>
      </c>
      <c r="K73" s="27" t="s">
        <v>137</v>
      </c>
      <c r="L73" s="28">
        <v>193.9</v>
      </c>
      <c r="M73" s="28">
        <v>114.1</v>
      </c>
      <c r="N73" s="27">
        <v>152.80000000000001</v>
      </c>
      <c r="O73" s="27">
        <v>107.7</v>
      </c>
      <c r="P73" s="27">
        <v>215.3</v>
      </c>
      <c r="Q73" s="28">
        <v>110.9</v>
      </c>
      <c r="R73" s="66"/>
    </row>
    <row r="74" spans="1:18" ht="18.75">
      <c r="A74" s="9" t="s">
        <v>97</v>
      </c>
      <c r="B74" s="10" t="s">
        <v>118</v>
      </c>
      <c r="C74" s="13" t="s">
        <v>117</v>
      </c>
      <c r="D74" s="44"/>
      <c r="E74" s="44"/>
      <c r="F74" s="27" t="s">
        <v>137</v>
      </c>
      <c r="G74" s="27" t="s">
        <v>137</v>
      </c>
      <c r="H74" s="28">
        <v>27</v>
      </c>
      <c r="I74" s="27">
        <v>90</v>
      </c>
      <c r="J74" s="27" t="s">
        <v>137</v>
      </c>
      <c r="K74" s="27" t="s">
        <v>137</v>
      </c>
      <c r="L74" s="27">
        <v>28.7</v>
      </c>
      <c r="M74" s="28">
        <v>106.4</v>
      </c>
      <c r="N74" s="27" t="s">
        <v>137</v>
      </c>
      <c r="O74" s="27" t="s">
        <v>137</v>
      </c>
      <c r="P74" s="27">
        <v>30.6</v>
      </c>
      <c r="Q74" s="28">
        <v>106.6</v>
      </c>
      <c r="R74" s="66"/>
    </row>
    <row r="75" spans="1:18" ht="56.25">
      <c r="A75" s="9" t="s">
        <v>99</v>
      </c>
      <c r="B75" s="10" t="s">
        <v>119</v>
      </c>
      <c r="C75" s="13" t="s">
        <v>120</v>
      </c>
      <c r="D75" s="44"/>
      <c r="E75" s="44"/>
      <c r="F75" s="41">
        <v>22.2</v>
      </c>
      <c r="G75" s="28">
        <v>104</v>
      </c>
      <c r="H75" s="28">
        <v>22.8</v>
      </c>
      <c r="I75" s="28">
        <v>104.1</v>
      </c>
      <c r="J75" s="27">
        <v>23.6</v>
      </c>
      <c r="K75" s="28">
        <f>J75/F75*100</f>
        <v>106.30630630630631</v>
      </c>
      <c r="L75" s="27">
        <v>23.6</v>
      </c>
      <c r="M75" s="28">
        <f>L75/H75*100</f>
        <v>103.50877192982458</v>
      </c>
      <c r="N75" s="27">
        <v>25.7</v>
      </c>
      <c r="O75" s="28">
        <f>N75/J75*100</f>
        <v>108.89830508474576</v>
      </c>
      <c r="P75" s="27">
        <v>25.7</v>
      </c>
      <c r="Q75" s="28">
        <f>P75/L75*100</f>
        <v>108.89830508474576</v>
      </c>
      <c r="R75" s="67"/>
    </row>
    <row r="76" spans="1:18" ht="18.75">
      <c r="A76" s="8" t="s">
        <v>101</v>
      </c>
      <c r="B76" s="68" t="s">
        <v>121</v>
      </c>
      <c r="C76" s="69"/>
      <c r="D76" s="42"/>
      <c r="E76" s="42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66"/>
    </row>
    <row r="77" spans="1:18" ht="63" customHeight="1">
      <c r="A77" s="9" t="s">
        <v>103</v>
      </c>
      <c r="B77" s="10" t="s">
        <v>122</v>
      </c>
      <c r="C77" s="13" t="s">
        <v>13</v>
      </c>
      <c r="D77" s="44"/>
      <c r="E77" s="44"/>
      <c r="F77" s="27">
        <v>175</v>
      </c>
      <c r="G77" s="28">
        <v>88.3</v>
      </c>
      <c r="H77" s="27">
        <v>196</v>
      </c>
      <c r="I77" s="28">
        <v>100.48979591836735</v>
      </c>
      <c r="J77" s="27">
        <v>199</v>
      </c>
      <c r="K77" s="33">
        <f t="shared" ref="K77:K80" si="24">J77/F77*100</f>
        <v>113.71428571428572</v>
      </c>
      <c r="L77" s="27">
        <v>201</v>
      </c>
      <c r="M77" s="28">
        <v>100.32493907392363</v>
      </c>
      <c r="N77" s="53">
        <v>193</v>
      </c>
      <c r="O77" s="33">
        <f t="shared" ref="M77:Q82" si="25">N77/J77*100</f>
        <v>96.984924623115575</v>
      </c>
      <c r="P77" s="27">
        <v>204</v>
      </c>
      <c r="Q77" s="33">
        <f t="shared" si="25"/>
        <v>101.49253731343283</v>
      </c>
      <c r="R77" s="66"/>
    </row>
    <row r="78" spans="1:18" ht="33" customHeight="1">
      <c r="A78" s="9" t="s">
        <v>106</v>
      </c>
      <c r="B78" s="10" t="s">
        <v>123</v>
      </c>
      <c r="C78" s="13" t="s">
        <v>5</v>
      </c>
      <c r="D78" s="44"/>
      <c r="E78" s="44"/>
      <c r="F78" s="27">
        <v>1036</v>
      </c>
      <c r="G78" s="28">
        <v>100.3875968992248</v>
      </c>
      <c r="H78" s="27">
        <v>1035</v>
      </c>
      <c r="I78" s="28">
        <v>100.87719298245614</v>
      </c>
      <c r="J78" s="27">
        <v>1032</v>
      </c>
      <c r="K78" s="33">
        <f t="shared" si="24"/>
        <v>99.613899613899619</v>
      </c>
      <c r="L78" s="27">
        <v>1032</v>
      </c>
      <c r="M78" s="28">
        <v>100</v>
      </c>
      <c r="N78" s="53">
        <v>1071</v>
      </c>
      <c r="O78" s="33">
        <f t="shared" si="25"/>
        <v>103.77906976744187</v>
      </c>
      <c r="P78" s="27">
        <v>1080</v>
      </c>
      <c r="Q78" s="33">
        <f t="shared" si="25"/>
        <v>104.65116279069768</v>
      </c>
      <c r="R78" s="66"/>
    </row>
    <row r="79" spans="1:18" ht="37.5">
      <c r="A79" s="9" t="s">
        <v>108</v>
      </c>
      <c r="B79" s="10" t="s">
        <v>124</v>
      </c>
      <c r="C79" s="13" t="s">
        <v>125</v>
      </c>
      <c r="D79" s="44"/>
      <c r="E79" s="44"/>
      <c r="F79" s="32">
        <v>4.4749999999999996</v>
      </c>
      <c r="G79" s="28">
        <v>137.86198398028341</v>
      </c>
      <c r="H79" s="32">
        <v>4.8440000000000003</v>
      </c>
      <c r="I79" s="28">
        <v>135.61030235162374</v>
      </c>
      <c r="J79" s="36">
        <v>5.18</v>
      </c>
      <c r="K79" s="33">
        <f t="shared" si="24"/>
        <v>115.75418994413408</v>
      </c>
      <c r="L79" s="32">
        <v>5.5</v>
      </c>
      <c r="M79" s="28">
        <v>111.04459124690338</v>
      </c>
      <c r="N79" s="50">
        <v>5.9480000000000004</v>
      </c>
      <c r="O79" s="33">
        <f t="shared" si="25"/>
        <v>114.82625482625484</v>
      </c>
      <c r="P79" s="32">
        <v>6.12</v>
      </c>
      <c r="Q79" s="33">
        <f t="shared" si="25"/>
        <v>111.27272727272728</v>
      </c>
      <c r="R79" s="66"/>
    </row>
    <row r="80" spans="1:18" ht="37.5">
      <c r="A80" s="9" t="s">
        <v>110</v>
      </c>
      <c r="B80" s="10" t="s">
        <v>126</v>
      </c>
      <c r="C80" s="13" t="s">
        <v>88</v>
      </c>
      <c r="D80" s="44"/>
      <c r="E80" s="44"/>
      <c r="F80" s="28">
        <v>17.7</v>
      </c>
      <c r="G80" s="28">
        <v>141.6</v>
      </c>
      <c r="H80" s="27">
        <v>19.100000000000001</v>
      </c>
      <c r="I80" s="28">
        <v>135.5</v>
      </c>
      <c r="J80" s="28">
        <v>17.399999999999999</v>
      </c>
      <c r="K80" s="33">
        <f t="shared" si="24"/>
        <v>98.305084745762699</v>
      </c>
      <c r="L80" s="28">
        <v>18.7</v>
      </c>
      <c r="M80" s="33">
        <f t="shared" si="25"/>
        <v>97.905759162303653</v>
      </c>
      <c r="N80" s="33">
        <v>18.100000000000001</v>
      </c>
      <c r="O80" s="33">
        <f t="shared" si="25"/>
        <v>104.02298850574714</v>
      </c>
      <c r="P80" s="27">
        <v>18.2</v>
      </c>
      <c r="Q80" s="33">
        <f t="shared" si="25"/>
        <v>97.326203208556151</v>
      </c>
    </row>
    <row r="81" spans="1:17" ht="37.5">
      <c r="A81" s="9" t="s">
        <v>112</v>
      </c>
      <c r="B81" s="10" t="s">
        <v>127</v>
      </c>
      <c r="C81" s="13" t="s">
        <v>128</v>
      </c>
      <c r="D81" s="44"/>
      <c r="E81" s="44"/>
      <c r="F81" s="27" t="s">
        <v>147</v>
      </c>
      <c r="G81" s="28" t="s">
        <v>147</v>
      </c>
      <c r="H81" s="27" t="s">
        <v>147</v>
      </c>
      <c r="I81" s="28" t="s">
        <v>147</v>
      </c>
      <c r="J81" s="27" t="s">
        <v>137</v>
      </c>
      <c r="K81" s="27" t="s">
        <v>147</v>
      </c>
      <c r="L81" s="27" t="s">
        <v>147</v>
      </c>
      <c r="M81" s="28" t="s">
        <v>137</v>
      </c>
      <c r="N81" s="28" t="s">
        <v>137</v>
      </c>
      <c r="O81" s="28" t="s">
        <v>137</v>
      </c>
      <c r="P81" s="28" t="s">
        <v>137</v>
      </c>
      <c r="Q81" s="28" t="s">
        <v>137</v>
      </c>
    </row>
    <row r="82" spans="1:17" ht="62.25" customHeight="1">
      <c r="A82" s="9" t="s">
        <v>114</v>
      </c>
      <c r="B82" s="10" t="s">
        <v>129</v>
      </c>
      <c r="C82" s="13" t="s">
        <v>125</v>
      </c>
      <c r="D82" s="44"/>
      <c r="E82" s="44"/>
      <c r="F82" s="27">
        <v>2.242</v>
      </c>
      <c r="G82" s="28">
        <v>131.18782913984785</v>
      </c>
      <c r="H82" s="27">
        <v>2.407</v>
      </c>
      <c r="I82" s="28">
        <v>132.61707988980717</v>
      </c>
      <c r="J82" s="37">
        <v>3.0270000000000001</v>
      </c>
      <c r="K82" s="33">
        <f t="shared" ref="K82" si="26">J82/F82*100</f>
        <v>135.01338090990188</v>
      </c>
      <c r="L82" s="27">
        <v>3.1680000000000001</v>
      </c>
      <c r="M82" s="28">
        <v>133.65184877440799</v>
      </c>
      <c r="N82" s="50">
        <v>3.823</v>
      </c>
      <c r="O82" s="33">
        <f t="shared" si="25"/>
        <v>126.29666336306573</v>
      </c>
      <c r="P82" s="27">
        <v>3.9750000000000001</v>
      </c>
      <c r="Q82" s="33">
        <f t="shared" si="25"/>
        <v>125.47348484848484</v>
      </c>
    </row>
    <row r="83" spans="1:17" ht="26.25" customHeight="1">
      <c r="A83" s="1" t="s">
        <v>135</v>
      </c>
    </row>
    <row r="84" spans="1:17" ht="26.25" customHeight="1">
      <c r="A84" s="12" t="s">
        <v>136</v>
      </c>
    </row>
  </sheetData>
  <mergeCells count="13">
    <mergeCell ref="A1:M1"/>
    <mergeCell ref="B5:C5"/>
    <mergeCell ref="B13:C13"/>
    <mergeCell ref="B76:C76"/>
    <mergeCell ref="B24:C24"/>
    <mergeCell ref="B27:C27"/>
    <mergeCell ref="B30:C30"/>
    <mergeCell ref="B33:C33"/>
    <mergeCell ref="B36:C36"/>
    <mergeCell ref="B45:C45"/>
    <mergeCell ref="B49:C49"/>
    <mergeCell ref="B53:C53"/>
    <mergeCell ref="B66:C66"/>
  </mergeCells>
  <pageMargins left="0.39370078740157483" right="0.39370078740157483" top="0.39370078740157483" bottom="0.78740157480314965" header="0.51181102362204722" footer="0.51181102362204722"/>
  <pageSetup paperSize="9" scale="43" firstPageNumber="188" fitToHeight="0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9 месяцев 2024 года с формулой</vt:lpstr>
      <vt:lpstr>'9 месяцев 2024 года с формулой'!Print_Titles</vt:lpstr>
      <vt:lpstr>'9 месяцев 2024 года с формулой'!Заголовки_для_печати</vt:lpstr>
      <vt:lpstr>'9 месяцев 2024 года с формулой'!Область_печати</vt:lpstr>
    </vt:vector>
  </TitlesOfParts>
  <Company>AdmHmao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ZorinaLV</cp:lastModifiedBy>
  <cp:revision>4</cp:revision>
  <cp:lastPrinted>2025-10-31T15:24:45Z</cp:lastPrinted>
  <dcterms:created xsi:type="dcterms:W3CDTF">2007-04-10T02:31:00Z</dcterms:created>
  <dcterms:modified xsi:type="dcterms:W3CDTF">2025-10-31T15:26:28Z</dcterms:modified>
  <cp:version>917504</cp:version>
</cp:coreProperties>
</file>