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360" windowWidth="9720" windowHeight="7080"/>
  </bookViews>
  <sheets>
    <sheet name="таблица 2" sheetId="51" r:id="rId1"/>
  </sheets>
  <definedNames>
    <definedName name="_xlnm.Print_Titles" localSheetId="0">'таблица 2'!$4:$7</definedName>
    <definedName name="_xlnm.Print_Area" localSheetId="0">'таблица 2'!$A$1:$J$118</definedName>
  </definedNames>
  <calcPr calcId="125725"/>
</workbook>
</file>

<file path=xl/calcChain.xml><?xml version="1.0" encoding="utf-8"?>
<calcChain xmlns="http://schemas.openxmlformats.org/spreadsheetml/2006/main">
  <c r="H113" i="51"/>
  <c r="H115"/>
  <c r="G115"/>
  <c r="G90"/>
  <c r="G94"/>
  <c r="G93"/>
  <c r="B108"/>
  <c r="G49"/>
  <c r="I49"/>
  <c r="F12"/>
  <c r="F16"/>
  <c r="F20"/>
  <c r="F25"/>
  <c r="F28"/>
  <c r="F32"/>
  <c r="F34"/>
  <c r="F37"/>
  <c r="F44"/>
  <c r="F46"/>
  <c r="F48"/>
  <c r="F51"/>
  <c r="F62"/>
  <c r="F60"/>
  <c r="F83"/>
  <c r="F9"/>
  <c r="C64"/>
  <c r="D64"/>
  <c r="G76"/>
  <c r="G99"/>
  <c r="G69"/>
  <c r="H54"/>
  <c r="I54"/>
  <c r="F54"/>
  <c r="B59"/>
  <c r="C75"/>
  <c r="D75"/>
  <c r="B78"/>
  <c r="H75"/>
  <c r="I75"/>
  <c r="F75"/>
  <c r="G64"/>
  <c r="B66"/>
  <c r="B65"/>
  <c r="H97"/>
  <c r="I97"/>
  <c r="F97"/>
  <c r="C97"/>
  <c r="D97"/>
  <c r="H67"/>
  <c r="I67"/>
  <c r="F67"/>
  <c r="C67"/>
  <c r="D67"/>
  <c r="B64" l="1"/>
  <c r="H79"/>
  <c r="I79"/>
  <c r="F79"/>
  <c r="B82"/>
  <c r="H18"/>
  <c r="I18"/>
  <c r="F18"/>
  <c r="F8" s="1"/>
  <c r="C18"/>
  <c r="D18"/>
  <c r="G19"/>
  <c r="G18" s="1"/>
  <c r="G103"/>
  <c r="B19" l="1"/>
  <c r="B18" s="1"/>
  <c r="B98"/>
  <c r="C54" l="1"/>
  <c r="D54"/>
  <c r="H89" l="1"/>
  <c r="I89"/>
  <c r="F89"/>
  <c r="B92" l="1"/>
  <c r="H72"/>
  <c r="I72"/>
  <c r="F72"/>
  <c r="C72"/>
  <c r="D72"/>
  <c r="B74"/>
  <c r="B110"/>
  <c r="C89"/>
  <c r="D89"/>
  <c r="B95"/>
  <c r="B77"/>
  <c r="G87"/>
  <c r="H87"/>
  <c r="I87"/>
  <c r="F87"/>
  <c r="B88"/>
  <c r="B87" s="1"/>
  <c r="B94"/>
  <c r="I111"/>
  <c r="F111"/>
  <c r="B114"/>
  <c r="F50"/>
  <c r="F43"/>
  <c r="F27"/>
  <c r="G109"/>
  <c r="B109" s="1"/>
  <c r="G96"/>
  <c r="C83"/>
  <c r="D83"/>
  <c r="H83"/>
  <c r="I83"/>
  <c r="G86"/>
  <c r="B86" s="1"/>
  <c r="H48"/>
  <c r="I48"/>
  <c r="G48"/>
  <c r="B49"/>
  <c r="B48" s="1"/>
  <c r="F53" l="1"/>
  <c r="F116" s="1"/>
  <c r="B96"/>
  <c r="G89"/>
  <c r="G83"/>
  <c r="H37"/>
  <c r="I37"/>
  <c r="G37"/>
  <c r="C37"/>
  <c r="D37"/>
  <c r="B42"/>
  <c r="H34"/>
  <c r="I34"/>
  <c r="G34"/>
  <c r="B36"/>
  <c r="B41"/>
  <c r="B40"/>
  <c r="B39"/>
  <c r="C28"/>
  <c r="D28"/>
  <c r="B38"/>
  <c r="H28"/>
  <c r="I28"/>
  <c r="G28"/>
  <c r="B31"/>
  <c r="B30"/>
  <c r="B29"/>
  <c r="G33"/>
  <c r="B33" s="1"/>
  <c r="H20"/>
  <c r="I20"/>
  <c r="D20"/>
  <c r="G24"/>
  <c r="B24" s="1"/>
  <c r="B37" l="1"/>
  <c r="B28"/>
  <c r="H25"/>
  <c r="I25"/>
  <c r="G25"/>
  <c r="B26"/>
  <c r="B25" s="1"/>
  <c r="H12" l="1"/>
  <c r="I12"/>
  <c r="B15"/>
  <c r="D14"/>
  <c r="D12" s="1"/>
  <c r="C14"/>
  <c r="C12" s="1"/>
  <c r="G14"/>
  <c r="B14" s="1"/>
  <c r="G13" l="1"/>
  <c r="G12" s="1"/>
  <c r="G17" l="1"/>
  <c r="C60" l="1"/>
  <c r="D60"/>
  <c r="C62"/>
  <c r="D62"/>
  <c r="H62"/>
  <c r="I62"/>
  <c r="G62"/>
  <c r="B63"/>
  <c r="B62" s="1"/>
  <c r="H60"/>
  <c r="I60"/>
  <c r="I53" s="1"/>
  <c r="G61"/>
  <c r="G60" s="1"/>
  <c r="B81"/>
  <c r="H111"/>
  <c r="H53" s="1"/>
  <c r="G70"/>
  <c r="G67" s="1"/>
  <c r="G111"/>
  <c r="B61" l="1"/>
  <c r="B60" s="1"/>
  <c r="H32"/>
  <c r="H27" s="1"/>
  <c r="I32"/>
  <c r="I27" s="1"/>
  <c r="H9"/>
  <c r="H8" s="1"/>
  <c r="G9"/>
  <c r="B91" l="1"/>
  <c r="B113" l="1"/>
  <c r="B112"/>
  <c r="B100"/>
  <c r="B101"/>
  <c r="B93"/>
  <c r="B56" l="1"/>
  <c r="B70" l="1"/>
  <c r="G47"/>
  <c r="D10" l="1"/>
  <c r="D9" s="1"/>
  <c r="C10"/>
  <c r="C9" s="1"/>
  <c r="B10"/>
  <c r="I10" s="1"/>
  <c r="I9" s="1"/>
  <c r="I8" s="1"/>
  <c r="C111" l="1"/>
  <c r="D111"/>
  <c r="G16"/>
  <c r="G44"/>
  <c r="B45"/>
  <c r="B44" s="1"/>
  <c r="G57"/>
  <c r="G54" s="1"/>
  <c r="G80"/>
  <c r="G79" s="1"/>
  <c r="B99"/>
  <c r="B90"/>
  <c r="B89" s="1"/>
  <c r="G75"/>
  <c r="B85"/>
  <c r="B84"/>
  <c r="G107"/>
  <c r="G97" s="1"/>
  <c r="B83" l="1"/>
  <c r="B76"/>
  <c r="B75" s="1"/>
  <c r="B107"/>
  <c r="B57"/>
  <c r="B106"/>
  <c r="B71"/>
  <c r="G73"/>
  <c r="G72" s="1"/>
  <c r="G53" s="1"/>
  <c r="G21"/>
  <c r="G20" s="1"/>
  <c r="G8" s="1"/>
  <c r="B73" l="1"/>
  <c r="B72" s="1"/>
  <c r="B22"/>
  <c r="B23"/>
  <c r="B105"/>
  <c r="B103"/>
  <c r="G32"/>
  <c r="G27" s="1"/>
  <c r="C32"/>
  <c r="D32"/>
  <c r="B32"/>
  <c r="B13" l="1"/>
  <c r="B12" s="1"/>
  <c r="C16"/>
  <c r="D16"/>
  <c r="B17"/>
  <c r="B16" s="1"/>
  <c r="C21"/>
  <c r="C20" s="1"/>
  <c r="B21"/>
  <c r="C79"/>
  <c r="D79"/>
  <c r="C51"/>
  <c r="D51"/>
  <c r="C46"/>
  <c r="D46"/>
  <c r="C34"/>
  <c r="C27" s="1"/>
  <c r="D34"/>
  <c r="D53" l="1"/>
  <c r="C53"/>
  <c r="C50"/>
  <c r="D8"/>
  <c r="C43"/>
  <c r="D27"/>
  <c r="D43"/>
  <c r="D50"/>
  <c r="C8"/>
  <c r="B20"/>
  <c r="C116" l="1"/>
  <c r="D116"/>
  <c r="D118" s="1"/>
  <c r="C118"/>
  <c r="B80"/>
  <c r="B79" s="1"/>
  <c r="B69" l="1"/>
  <c r="B104"/>
  <c r="B102"/>
  <c r="B55"/>
  <c r="G46"/>
  <c r="G43" s="1"/>
  <c r="B35"/>
  <c r="B34" s="1"/>
  <c r="I46"/>
  <c r="I43" s="1"/>
  <c r="H46"/>
  <c r="H43" s="1"/>
  <c r="B11"/>
  <c r="B9" s="1"/>
  <c r="B8" l="1"/>
  <c r="B27"/>
  <c r="B54"/>
  <c r="B97"/>
  <c r="B115"/>
  <c r="B111" s="1"/>
  <c r="B47"/>
  <c r="B46" s="1"/>
  <c r="B43" l="1"/>
  <c r="H51"/>
  <c r="H50" s="1"/>
  <c r="H116" s="1"/>
  <c r="I51"/>
  <c r="I50" s="1"/>
  <c r="I116" s="1"/>
  <c r="G51"/>
  <c r="B52"/>
  <c r="B51" s="1"/>
  <c r="B50" l="1"/>
  <c r="G50"/>
  <c r="G116" s="1"/>
  <c r="B68" l="1"/>
  <c r="B67" s="1"/>
  <c r="B53" s="1"/>
  <c r="B116" l="1"/>
  <c r="B118" s="1"/>
</calcChain>
</file>

<file path=xl/comments1.xml><?xml version="1.0" encoding="utf-8"?>
<comments xmlns="http://schemas.openxmlformats.org/spreadsheetml/2006/main">
  <authors>
    <author>Новоселова Светлана Петровна</author>
  </authors>
  <commentList>
    <comment ref="E108" authorId="0">
      <text>
        <r>
          <rPr>
            <b/>
            <sz val="9"/>
            <color indexed="81"/>
            <rFont val="Tahoma"/>
            <family val="2"/>
            <charset val="204"/>
          </rPr>
          <t>Новоселова Светлана Петровна:</t>
        </r>
        <r>
          <rPr>
            <sz val="9"/>
            <color indexed="81"/>
            <rFont val="Tahoma"/>
            <family val="2"/>
            <charset val="204"/>
          </rPr>
          <t xml:space="preserve">
ИСКЛЮЧИТЬ СНЯТИЕ ПОКА </t>
        </r>
      </text>
    </comment>
  </commentList>
</comments>
</file>

<file path=xl/sharedStrings.xml><?xml version="1.0" encoding="utf-8"?>
<sst xmlns="http://schemas.openxmlformats.org/spreadsheetml/2006/main" count="233" uniqueCount="223">
  <si>
    <t>1.</t>
  </si>
  <si>
    <t>2.</t>
  </si>
  <si>
    <t>1.1.</t>
  </si>
  <si>
    <t>1.2.</t>
  </si>
  <si>
    <t>2.1.</t>
  </si>
  <si>
    <t>№ п/п</t>
  </si>
  <si>
    <t>На какие цели</t>
  </si>
  <si>
    <t>ГРБС</t>
  </si>
  <si>
    <t>Администрация города Урай</t>
  </si>
  <si>
    <t>Местный бюджет</t>
  </si>
  <si>
    <t>Таблица 2 к пояснительной записке</t>
  </si>
  <si>
    <t>Управление образования администрации города Урай</t>
  </si>
  <si>
    <t>Комитет по финансам администрации города Урай</t>
  </si>
  <si>
    <t>1.3.</t>
  </si>
  <si>
    <t xml:space="preserve">Корректировка расходов бюджета к проекту решения Думы города Урай "О внесении изменений в бюджет городского округа Урай Ханты-Мансийского автономного округа – Югры на 2025 год и на плановый период 2026 и 2027 годов"                                                     </t>
  </si>
  <si>
    <t xml:space="preserve">Муниципальная программа "Развитие жилищно-коммунального комплекса и повышение энергетической эффективности в городе Урай" </t>
  </si>
  <si>
    <t>Муниципальная программа "Развитие транспортной системы города Урай"</t>
  </si>
  <si>
    <t>(тыс.рублей)</t>
  </si>
  <si>
    <t>Всего расходов</t>
  </si>
  <si>
    <t>3.</t>
  </si>
  <si>
    <t>Субсидии ОБ</t>
  </si>
  <si>
    <t xml:space="preserve">Муниципальная программа "Развитие образования и молодежной политики в городе Урай" </t>
  </si>
  <si>
    <t xml:space="preserve">Непрограммные направления деятельности </t>
  </si>
  <si>
    <t>Поощрение мобилизационных групп городского округа Урай</t>
  </si>
  <si>
    <t>Субвенция ОБ</t>
  </si>
  <si>
    <t>1.1.1.</t>
  </si>
  <si>
    <t>1.2.1.</t>
  </si>
  <si>
    <t>2.1.1.</t>
  </si>
  <si>
    <t>3.1.</t>
  </si>
  <si>
    <t>4.</t>
  </si>
  <si>
    <t>4.1.</t>
  </si>
  <si>
    <t>5.</t>
  </si>
  <si>
    <t>5.1.</t>
  </si>
  <si>
    <t>5.1.1.</t>
  </si>
  <si>
    <t>5.1.2.</t>
  </si>
  <si>
    <t>5.1.3.</t>
  </si>
  <si>
    <t>5.2.</t>
  </si>
  <si>
    <t>5.3.</t>
  </si>
  <si>
    <t>5.4.</t>
  </si>
  <si>
    <t>5.5.</t>
  </si>
  <si>
    <t>5.5.1.</t>
  </si>
  <si>
    <t>1.3.1.</t>
  </si>
  <si>
    <t>Иные межбюджетные трансферты</t>
  </si>
  <si>
    <t>3.1.1.</t>
  </si>
  <si>
    <t>3.2.</t>
  </si>
  <si>
    <t>3.2.1.</t>
  </si>
  <si>
    <t>5.2.1.</t>
  </si>
  <si>
    <t>Муниципальная программа "Формирование комфортной  городской среды города Урай"</t>
  </si>
  <si>
    <t>5.6.</t>
  </si>
  <si>
    <t>5.6.1.</t>
  </si>
  <si>
    <t>Непрограммные направления деятельности</t>
  </si>
  <si>
    <t>Муниципальная программа «Улучшение жилищных условий жителей, проживающих на территории города Урай»</t>
  </si>
  <si>
    <t>5.7.</t>
  </si>
  <si>
    <t>5.7.1.</t>
  </si>
  <si>
    <t xml:space="preserve">Сумма корректировки </t>
  </si>
  <si>
    <t>2025 год</t>
  </si>
  <si>
    <t>2026 год</t>
  </si>
  <si>
    <t>2027 год</t>
  </si>
  <si>
    <t>5.8.</t>
  </si>
  <si>
    <t>5.8.1.</t>
  </si>
  <si>
    <t>Поступления от ООО "Лукойл-Западная Сибирь"</t>
  </si>
  <si>
    <t>Уменьшение ассигнований на реализацию мероприятий по модернизации коммунальной инфраструктуры ХМАО-Югры</t>
  </si>
  <si>
    <t xml:space="preserve">Увеличение ассигнований  на приведение автомобильных дорог местного значения в нормативное состояние </t>
  </si>
  <si>
    <t>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</si>
  <si>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1.4.</t>
  </si>
  <si>
    <t>1.4.1.</t>
  </si>
  <si>
    <t>Оказание услуг по экспертизе сметной документации на выполнение ремонта автомобильных дорог местного значения (перераспределение экономии средств на содержание фонтанов МП "Развитие жилищно-коммунального комплекса и повышение энергетической эффективности в городе Урай")</t>
  </si>
  <si>
    <t>Перераспределение экономии средств предусмотренных на содержание фонтанов на МП "Развитие транспортной системы города Урай"</t>
  </si>
  <si>
    <t xml:space="preserve">Обеспечение доли софинансирования местного бюджета на выполнение работ по приведению автомобильных дорог местного значения в нормативное состояние </t>
  </si>
  <si>
    <t>Перераспределение средств в рамках единой субсидии с мероприятия снос аварийных домов</t>
  </si>
  <si>
    <t>Обеспечение условий доступности для инвалида (перераспределение средств в рамках единой субсидии с мероприятия снос аварийных домов)</t>
  </si>
  <si>
    <t>4.1.1.</t>
  </si>
  <si>
    <t>Муниципальная программа "Информационное общество -Урай"</t>
  </si>
  <si>
    <t xml:space="preserve">Перераспределение экономии средств от услуг по подготовке и размещению информационных материалов о деятельности ОМС г.Урай (на МП "Развитие образования и молодежной политики в городе Урай")  </t>
  </si>
  <si>
    <t>Оказание услуг по проведению противоэпидемических мероприятий по снижению численности кровососущих комаров</t>
  </si>
  <si>
    <t>Перераспределение экономии средств согласно заключенного контракта на выполнение работ по объекту "Капитальный ремонт магистрального водовода от водозаборного сооружения до котельной МУП "УТЭ" (на МП "Обеспечение градостроительной деятельности на территории города Урай")</t>
  </si>
  <si>
    <t>Муниципальная программа "Обеспечение градостроительной деятельности на территории города Урай"</t>
  </si>
  <si>
    <t>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t>
  </si>
  <si>
    <t>Выполнение работ по обустройству мест для размещения лавочек на набережной (перераспределение экономии средств с МП "Формирование комфортной  городской среды города Урай")</t>
  </si>
  <si>
    <t>Муниципальная программа "Развитие физической культуры, спорта и туризма в городе Урай и укрепление здоровья граждан города Урай"</t>
  </si>
  <si>
    <t>2.2.</t>
  </si>
  <si>
    <t>2.2.1.</t>
  </si>
  <si>
    <t>5.4.1.</t>
  </si>
  <si>
    <t>5.8.2.</t>
  </si>
  <si>
    <t xml:space="preserve">Увеличение ассигнований на реализацию полномочий в области строительства и жилищных отношений (единая субсидия) приобретение жилья  </t>
  </si>
  <si>
    <t xml:space="preserve">Увеличение ассигнований на реализацию муниципальных программ формирования современной городской среды </t>
  </si>
  <si>
    <t>Увеличение ассигнований на возмещение недополученных доходов организациям, осуществляющим реализацию населению сжиженного газа по социально ориентированным розничным ценам</t>
  </si>
  <si>
    <t>Увеличение ассигнований на выплату молодежной премии главы города Урай (увеличение количества получателей)</t>
  </si>
  <si>
    <t>Перераспределение экономии средств в результате конкурсных процедур на приобретение автомобиля для аварийно-спасательного отделения МКУ ЕДДС (на МП "Совершенствование и развитие муниципального управления в городе Урай")</t>
  </si>
  <si>
    <t>Перераспределение экономии средств, сложившейся по результатам торгов на оказание услуг по подготовке конкурсной заявки для участия в конкурсе проектов создания комфортной городской среды (на МП "Обеспечение градостроительной деятельности на территории города Урай")</t>
  </si>
  <si>
    <t>Выполнение работ по разработке документации по планировке территории  (КОС), внесение изменений в проект планировки территории мкр.1А</t>
  </si>
  <si>
    <t>Муниципальная программа "Совершенствование и развитие муниципального управления в городе Урай"</t>
  </si>
  <si>
    <t xml:space="preserve">Перераспределение экономии средств, сложившейся по результатам заключения договора на оказание услуг по техническому обслуживанию системы видеонаблюдения "Безопасность дорожного движения" (на МП "Развитие жилищно-коммунального комплекса и повышение энергетической эффективности в городе Урай") </t>
  </si>
  <si>
    <t>1.1.2.</t>
  </si>
  <si>
    <t>2.3.</t>
  </si>
  <si>
    <t>2.3.1.</t>
  </si>
  <si>
    <t>На реализацию наказов избирателей депутатам Думы ХМАО - Югры (оказание финансовой помощи МАУ ДО "СШ "Старт" на приобретение спортивной формы)</t>
  </si>
  <si>
    <t xml:space="preserve">Увеличение ассигнований на поддержку сельскохозяйственного производства (в связи с увеличением ставок субсидии на молоко и молочную продукцию в 2 раза с распространением действия с 01.01.2025)  </t>
  </si>
  <si>
    <t>Увеличение бюджетных ассигнований на выполнение МЗ МАУ МП "ЦМИГИ" (увеличение штатной численности с 01.08.2025 на 3 шт.ед.)</t>
  </si>
  <si>
    <t>5.1.4.</t>
  </si>
  <si>
    <t>Увеличение бюджетных ассигнований на предоставление субсидии на частичное возмещение затрат по транспортному обслуживанию населения и юридических лиц при переправлении через реку Конда</t>
  </si>
  <si>
    <t>5.7.2.</t>
  </si>
  <si>
    <t>Выполнение работ по ремонту объекта "Благоустройство территории в районе пересечения ул.Узбекистанская, ул.Космонавтов, граничащая с ж/д №№ 71,72 ("Гнездо")  (демонтаж, утилизация и монтаж площадки резинового покрытия (1400 м2))</t>
  </si>
  <si>
    <t>Замена индивидуальных приборов учета отопления, холодной и горячей воды, у которых заканчивается срок поверки в квартирах, принадлежащих муниципальному образованию</t>
  </si>
  <si>
    <t>Предоставление дополнительной меры соц.поддержки гражданам Российской Федерации,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</si>
  <si>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Пополнение резервного фонда администрации города Урай</t>
  </si>
  <si>
    <t>Выполнение работ по ремонту помещения по адресу: г.Урай, мкр.2, д.44 (страховой случай)</t>
  </si>
  <si>
    <t>Решение Думы от 29.11.2024 №81 (в ред.решения Думы от 30.05.2025 №32)</t>
  </si>
  <si>
    <t>Итого расходы бюджета города с учетом корректировки на сентябрь 2025 года</t>
  </si>
  <si>
    <t>Уменьшение ассигнований на социальную поддержку отдельных категорий обучающихся (завтраки и обеды, изменение механизма финансирования ОБ)</t>
  </si>
  <si>
    <t>Увеличение ассигнований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(изменение механизма финансирования ОБ)</t>
  </si>
  <si>
    <t xml:space="preserve">Перераспределение экономии средств в результате конкурсных процедур, предусмотренных на долю софинансирования м/бюджета по благоустройству территории СОШ №6 на устранение выявленных замечаний в ходе работы межведомственной комиссии по оценке готовности муниципальных образовательных организаций к началу нового учебного года </t>
  </si>
  <si>
    <t xml:space="preserve">Увеличение ассигнований в связи с поступлением средств от ООО"Лукойл-Западная Сибирь" на выплаты именных премий школьникам г.Урай </t>
  </si>
  <si>
    <t>Муниципальная программа "Культура города Урай"</t>
  </si>
  <si>
    <t>Муниципальная программа " Развитие физической культуры, спорта и туризма в городе Урай и укрепление здоровья граждан города Урай"</t>
  </si>
  <si>
    <t>Перераспределение экономии средств в рамках проведения юбилейных мероприятий к 60-летию города Урай и 65-летию "Шаимской нефти"</t>
  </si>
  <si>
    <t>5.9.</t>
  </si>
  <si>
    <t>5.9.1.</t>
  </si>
  <si>
    <t>5.10.</t>
  </si>
  <si>
    <t>5.10.1.</t>
  </si>
  <si>
    <t>1.2.2.</t>
  </si>
  <si>
    <t xml:space="preserve">Увеличение ассигнований на обеспечение устойчивого сокращения непригодного для проживания жилищного фонда </t>
  </si>
  <si>
    <t>Обеспечение жильем граждан из числа коренных малочисленных народов ХМАО-Югры</t>
  </si>
  <si>
    <t>1.2.3.</t>
  </si>
  <si>
    <t>Доля местного бюджета по обеспечению жильем граждан из числа коренных малочисленных народов ХМАО-Югры</t>
  </si>
  <si>
    <t>1.5.</t>
  </si>
  <si>
    <t>Муниципальная программа «Обеспечение градостроительной деятельности на территории города Урай»</t>
  </si>
  <si>
    <t>Уменьшение ассигнований в результате конкурсных процедур по градостроительной субсидии</t>
  </si>
  <si>
    <t>Уменьшение ассигнований на реализацию полномочий в сфере ЖКХ (экономия средств в результате конкурсных процедур по выполнению работ на объектах инженерной инфраструктуры ОЗП)</t>
  </si>
  <si>
    <t>2.1.2.</t>
  </si>
  <si>
    <t>Увеличение ассигнований на реализацию переданных гос.полномочий в области образования (госстандарт)</t>
  </si>
  <si>
    <t>2.1.3.</t>
  </si>
  <si>
    <t xml:space="preserve">Муниципальная программа «Совершенствование и развитие муниципального управления в городе Урай» </t>
  </si>
  <si>
    <t>2.4.</t>
  </si>
  <si>
    <t>Увеличение ассигнований на осуществление отдельных госполномочий по созданию и осуществлению деятельности муниципальных комиссий по делам несовершеннолетних и защите их прав (досчет индексации фонда оплаты труда до 7,6% с 01.10.2025)</t>
  </si>
  <si>
    <t>Увеличение ассигнований на осуществление отдельных государственных полномочий в сфере трудовых отношений и государственного управления охраной труда (досчет индексации фонда оплаты труда до 7,6% с 01.10.2025)</t>
  </si>
  <si>
    <t>Увеличение ассигнований на осуществление отдельных государственных полномочий Ханты-Мансийского автономного округа – Югры в сфере обращения с твердыми коммунальными отходами (досчет индексации фонда оплаты труда до 7,6% с 01.10.2025)</t>
  </si>
  <si>
    <t>Увеличение ассигнований на осуществление переданных полномочий Российской Федерации на государственную регистрацию актов гражданского состояния (досчет индексации фонда оплаты труда до 7,6% с 01.10.2025)</t>
  </si>
  <si>
    <t xml:space="preserve">Увеличение ассигнований на организацию мероприятий при осуществлении деятельности по обращению с животными без владельцев </t>
  </si>
  <si>
    <t>2.3.2.</t>
  </si>
  <si>
    <t>Увеличение ассигнований на осуществление переданных полномочий Российской Федерации по содержанию административных комиссий  (досчет индексации фонда оплаты труда до 7,6% с 01.10.2025)</t>
  </si>
  <si>
    <t>2.4.1.</t>
  </si>
  <si>
    <t>2.4.2.</t>
  </si>
  <si>
    <t>2.4.3.</t>
  </si>
  <si>
    <t>2.4.4.</t>
  </si>
  <si>
    <t>2.4.5.</t>
  </si>
  <si>
    <t>3.3.</t>
  </si>
  <si>
    <t>3.3.1.</t>
  </si>
  <si>
    <t>Перераспределение экономии средств (доля софинансирования м/бюджета) в результате конкурсных процедур по градостроительной субсидии</t>
  </si>
  <si>
    <t>1.5.1.</t>
  </si>
  <si>
    <t>Перераспределение средств в связи с отсутствием потребности на проведение довыборов депутатов Думы города Урай</t>
  </si>
  <si>
    <t>Уменьшение ассигнований (доля софинансирования м/бюджета) на реализацию полномочий в сфере ЖКХ (экономия средств в результате конкурсных процедур по выполнению работ на объектах инженерной инфраструктуры ОЗП)</t>
  </si>
  <si>
    <t>Текущее содержание (досчет индексации фонда оплаты труда до 7,6% с 01.10.2025)</t>
  </si>
  <si>
    <t>Дума города Урай</t>
  </si>
  <si>
    <t xml:space="preserve">Муниципальная программа «Управление муниципальными финансами в городе Урай» </t>
  </si>
  <si>
    <t>5.11.</t>
  </si>
  <si>
    <t>5.11.1.</t>
  </si>
  <si>
    <t>5.11.2.</t>
  </si>
  <si>
    <t>5.11.3.</t>
  </si>
  <si>
    <t>5.11.4.</t>
  </si>
  <si>
    <t>5.11.5.</t>
  </si>
  <si>
    <t>5.11.6.</t>
  </si>
  <si>
    <t>5.11.7.</t>
  </si>
  <si>
    <t>Текущее содержание МКУ ЕДДС (досчет индексации фонда оплаты труда до 7,6% с 01.10.2025)</t>
  </si>
  <si>
    <t>5.6.2.</t>
  </si>
  <si>
    <t>текущее содержание МКУ ЦБУ (досчет индексации фонда оплаты труда до 7,6% с 01.10.2025)</t>
  </si>
  <si>
    <t>текущее содержание МКУ УЖКХ (досчет индексации фонда оплаты труда до 7,6% с 01.10.2025)</t>
  </si>
  <si>
    <t>Текущее содержание МБУ газета Знамя (досчет индексации фонда оплаты труда до 7,6% с 01.10.2025)</t>
  </si>
  <si>
    <t>5.5.2.</t>
  </si>
  <si>
    <t>Оценка объектов водоснабжения и водоотведения (в связи с заключением договора аренды муниципального имущества)</t>
  </si>
  <si>
    <t>5.3.1.</t>
  </si>
  <si>
    <t>5.5.3.</t>
  </si>
  <si>
    <t>5.5.4.</t>
  </si>
  <si>
    <t>5.9.2.</t>
  </si>
  <si>
    <t>5.9.3.</t>
  </si>
  <si>
    <t>5.12.</t>
  </si>
  <si>
    <t>5.12.1.</t>
  </si>
  <si>
    <t>5.12.2.</t>
  </si>
  <si>
    <t>5.12.3.</t>
  </si>
  <si>
    <t>5.12.4.</t>
  </si>
  <si>
    <t>5.12.5.</t>
  </si>
  <si>
    <t>5.12.6.</t>
  </si>
  <si>
    <t>5.12.7.</t>
  </si>
  <si>
    <t>5.12.8.</t>
  </si>
  <si>
    <t>5.12.9.</t>
  </si>
  <si>
    <t>5.12.10.</t>
  </si>
  <si>
    <t>5.12.11.</t>
  </si>
  <si>
    <t>5.12.12.</t>
  </si>
  <si>
    <t>5.1.5.</t>
  </si>
  <si>
    <t>Уменьшение ассигнований (доли софинансирования местного бюджета)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(изменение механизма финансирования ОБ)</t>
  </si>
  <si>
    <t>Перераспределение средств (доля софинансирования местного бюджета) ввиду уменьшения субсидии ОБ на реализацию мероприятий по модернизации коммунальной инфраструктуры ХМАО-Югры (на МП  "Развитие транспортной системы города Урай" обеспечение доли софинансирования МБ по ремонту дорог местного значения, на МП "Совершенствование и развитие муниципального управления в городе Урай" в 2025 году)</t>
  </si>
  <si>
    <t>1.5.2.</t>
  </si>
  <si>
    <t>1.5.3.</t>
  </si>
  <si>
    <t>1.5.4.</t>
  </si>
  <si>
    <t>1.6.</t>
  </si>
  <si>
    <t>1.6.1.</t>
  </si>
  <si>
    <t>5.8.3.</t>
  </si>
  <si>
    <t xml:space="preserve">Доля софинансирования местного бюджета на реализацию муниципальных программ формирования современной городской среды </t>
  </si>
  <si>
    <t>Содержание городских дорог, внутриквартальных проездов (ВКП)</t>
  </si>
  <si>
    <t>5.4.2.</t>
  </si>
  <si>
    <t>Перераспределение свободных средств от БО предусмотренных на долю софинансирования местного бюджета на приобретение жилья</t>
  </si>
  <si>
    <t>5.7.3.</t>
  </si>
  <si>
    <t>Пополнение пункта временного размещения на базе МБОУ Гимназия (перераспределение за счет экономии средств по проведению олимпиад школьников с МП "Развитие образования и молодежной политики в городе Урай"</t>
  </si>
  <si>
    <t>Муниципальная программа "Культура города Урай", "Развитие образования и молодежной политики в городе Урай" "Совершенствование и развитие муниципального управления в городе Урай"</t>
  </si>
  <si>
    <t>5.13.</t>
  </si>
  <si>
    <t>5.13.1.</t>
  </si>
  <si>
    <t>5.13.2.</t>
  </si>
  <si>
    <t>5.13.3.</t>
  </si>
  <si>
    <t>5.13.4.</t>
  </si>
  <si>
    <t>Уменьшение ассигнований на софинансирование муниципальных 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 (экономия средств на основании заключенного Соглашения по предоставлению субсидии из бюджета АО  объект "Капитальный ремонт стадиона МБОУ СОШ №6")</t>
  </si>
  <si>
    <t>Перераспределение средств в рамках единой субсидии (мероприятие снос аварийных домов)</t>
  </si>
  <si>
    <t>Уменьшение ассигнований на реализацию мероприятий по содействию трудоустройству граждан (согласно заключенных договоров)</t>
  </si>
  <si>
    <t>Перераспределение экономии средств по проведению олимпиад школьников (для оснащения пункта временного размещения на базе МБОУ СОШ Гимназия на МП "Защита населения и территории от чрезвычайных ситуаций, совершенствование гражданской обороны и обеспечение первичных мер пожарной безопасности")</t>
  </si>
  <si>
    <t xml:space="preserve">Увеличение бюджетных ассигнований на текущее содержание МКУ "УМТО" (заработная плата, начисления на оплату труда, досчет индексации фонда оплаты труда до 7,6% с 01.10.2025) </t>
  </si>
  <si>
    <t>Приобретение фан-барьеров безопасности (для проведения массовых мероприятий города) "+"411,7 т.руб. (100 шт.), выполнение работ по  ремонту отопительной системы в здании администрации города "+"1592,5 т.руб.(за счет перераспределения экономии средств с МП "Защита населения и территории от чрезвычайных ситуаций, совершенствование гражданской обороны и обеспечение первичных мер пожарной безопасности" и "Развитие жилищно-коммунального комплекса и повышение энергетической эффективности в городе Урай"), выполнение дополнительных работ по объекту «Крыша нежилого помещения по адресу г.Урай мкр.2 дом 59» "+"623,1 т.руб., приобретение стационарного арочного металлодетектора (сборно-разборный, уличный)  в количестве 3 штуки "+"939,0 т.руб., приобретение и установка дизельного генератора с автозапуском-оборудованный АВР (автомат ввода резерва) "+" 3852,9 т.руб., ремонт автотранспорта администрации "+" 1600,0 т.руб.</t>
  </si>
  <si>
    <t>Перераспределение средств свободных от БО, предусмотренных на выполнение работ по разработке проектно-сметной документации МАК мкр.Шаимский (данные работы будут оплачены за счет лимитов 2027 года) на МП "Формирование комфортной  городской среды города Урай"</t>
  </si>
  <si>
    <t>Разработка ПСД благоустройство территории "Пешеходная зона по ул.Ленина, ограниченная ул.Яковлева и территорией  жилого дома №46 мкр.2"(за счет перераспределения свободных от БО средств с МП "Развитие жилищно-коммунального комплекса и повышение энергетической эффективности в городе Урай")</t>
  </si>
  <si>
    <t>Внесение платы за пользование публичным сервитутом по объектам "Капитальный ремонт напорного канализационного коллектора от КНС-2 до КНС-3, "Капитальный ремонт напорного канализационного коллектора от КНС-3 до КОС, "Инженерные сети горячего водоснабжения к жилому дому Ленина №96"</t>
  </si>
  <si>
    <t>5.12.13.</t>
  </si>
  <si>
    <t>Увеличение ассигнований на предоставление компенсации части родительской платы за детский сад</t>
  </si>
  <si>
    <t>На проведение городского легкоатлетического пробега "Сухой бор"-стадион "Нефтяник" и "Фестиваль единоборств" (в рамках проведения юбилейных мероприятий (60-летие города Урай и 65-летия "Шаимской нефти"</t>
  </si>
  <si>
    <t>текущее содержание администрации (досчет индексации фонда оплаты труда до 7,6% с 01.10.2025, индексация пенсии за выслугу лет рост 3,8% )</t>
  </si>
  <si>
    <t xml:space="preserve">Использование (перераспределение) средств резервного фонда администрации города Урай (судебные расходы и уплата государственной пошлины "+"127,7 т.руб., закупка услуг по продвижению сайта "хмао-контракт.рф "+"800,0 т.р., услуги по тех.сопровождению, оптимизации и обновлению сайта "хмао-контракт.рф"и размещения информ.материалов "+" 400,0 т.р., выполнение работ по ремонту кабинетов в здании администрации "+"1883,3 т.р, закупка услуги по организации и сопровождению размещения информационных материалов в социальных сетях на 1 неделю текущего года "+" 44,0 т.р.,продвижение  в соц.сети"ВКонтакте" информации о возможности прохождения военной службы по контракту "+" 166,0 т.р., компенсация морального вреда "+"80,0 т.р., приобретение наградной атрибутики, полотнищ флагов для флагштоков для проведения торжественных мероприятий по увековечиванию памяти погибших участников СВО (для Военного комиссариата города Урай)"+"24,9 т.р.,единовременная материальная помощь "+"50,0 т.р., исполнительский сбор "+" 50,0 т.р., экспертиза за выкупаемое помещение "+"68,0 т.р., административный штраф в части содержания дорог "+"150,0 т.руб.                        </t>
  </si>
</sst>
</file>

<file path=xl/styles.xml><?xml version="1.0" encoding="utf-8"?>
<styleSheet xmlns="http://schemas.openxmlformats.org/spreadsheetml/2006/main">
  <numFmts count="8">
    <numFmt numFmtId="43" formatCode="_-* #,##0.00\ _₽_-;\-* #,##0.00\ _₽_-;_-* &quot;-&quot;??\ _₽_-;_-@_-"/>
    <numFmt numFmtId="164" formatCode="_(* #,##0.00_);_(* \(#,##0.00\);_(* &quot;-&quot;??_);_(@_)"/>
    <numFmt numFmtId="165" formatCode="#,##0.0"/>
    <numFmt numFmtId="166" formatCode="000\.00\.000\.0"/>
    <numFmt numFmtId="167" formatCode="&quot;+&quot;\ #,##0.0;&quot;-&quot;\ #,##0.0;&quot;&quot;\ 0.0"/>
    <numFmt numFmtId="168" formatCode="0000000000"/>
    <numFmt numFmtId="169" formatCode="0.0"/>
    <numFmt numFmtId="170" formatCode="000"/>
  </numFmts>
  <fonts count="20">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Cyr"/>
      <charset val="204"/>
    </font>
    <font>
      <b/>
      <sz val="11"/>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10"/>
      <name val="Arial"/>
      <family val="2"/>
      <charset val="204"/>
    </font>
    <font>
      <sz val="14"/>
      <color theme="1"/>
      <name val="Calibri"/>
      <family val="2"/>
      <charset val="204"/>
      <scheme val="minor"/>
    </font>
    <font>
      <sz val="10"/>
      <name val="Arial"/>
      <family val="2"/>
      <charset val="204"/>
    </font>
    <font>
      <sz val="12"/>
      <color rgb="FFFF0000"/>
      <name val="Times New Roman"/>
      <family val="1"/>
      <charset val="204"/>
    </font>
    <font>
      <sz val="11"/>
      <color rgb="FFFF0000"/>
      <name val="Times New Roman"/>
      <family val="1"/>
      <charset val="204"/>
    </font>
    <font>
      <sz val="10"/>
      <color theme="1"/>
      <name val="Times New Roman"/>
      <family val="1"/>
      <charset val="204"/>
    </font>
    <font>
      <sz val="9"/>
      <color indexed="81"/>
      <name val="Tahoma"/>
      <family val="2"/>
      <charset val="204"/>
    </font>
    <font>
      <b/>
      <sz val="9"/>
      <color indexed="81"/>
      <name val="Tahoma"/>
      <family val="2"/>
      <charset val="204"/>
    </font>
  </fonts>
  <fills count="5">
    <fill>
      <patternFill patternType="none"/>
    </fill>
    <fill>
      <patternFill patternType="gray125"/>
    </fill>
    <fill>
      <patternFill patternType="solid">
        <fgColor indexed="41"/>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6">
    <xf numFmtId="0" fontId="0" fillId="0" borderId="0"/>
    <xf numFmtId="0" fontId="5" fillId="0" borderId="0"/>
    <xf numFmtId="0" fontId="5" fillId="0" borderId="0"/>
    <xf numFmtId="164" fontId="6" fillId="0" borderId="0" applyFont="0" applyFill="0" applyBorder="0" applyAlignment="0" applyProtection="0"/>
    <xf numFmtId="164" fontId="5" fillId="0" borderId="0" applyFont="0" applyFill="0" applyBorder="0" applyAlignment="0" applyProtection="0"/>
    <xf numFmtId="0" fontId="7" fillId="2" borderId="1">
      <alignment horizontal="left" vertical="top" wrapText="1"/>
    </xf>
    <xf numFmtId="0" fontId="4" fillId="0" borderId="0"/>
    <xf numFmtId="0" fontId="3"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3" fontId="1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4" fillId="0" borderId="0"/>
    <xf numFmtId="0" fontId="4" fillId="0" borderId="0"/>
    <xf numFmtId="0" fontId="13" fillId="0" borderId="0"/>
    <xf numFmtId="43" fontId="14" fillId="0" borderId="0" applyFont="0" applyFill="0" applyBorder="0" applyAlignment="0" applyProtection="0"/>
    <xf numFmtId="0" fontId="1"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cellStyleXfs>
  <cellXfs count="75">
    <xf numFmtId="0" fontId="0" fillId="0" borderId="0" xfId="0"/>
    <xf numFmtId="0" fontId="11" fillId="3" borderId="0" xfId="0" applyFont="1" applyFill="1"/>
    <xf numFmtId="0" fontId="8" fillId="3" borderId="0" xfId="0" applyFont="1" applyFill="1"/>
    <xf numFmtId="0" fontId="9" fillId="3" borderId="2" xfId="0" applyFont="1" applyFill="1" applyBorder="1" applyAlignment="1">
      <alignment horizontal="center"/>
    </xf>
    <xf numFmtId="0" fontId="9" fillId="3" borderId="0" xfId="0" applyFont="1" applyFill="1"/>
    <xf numFmtId="167" fontId="9" fillId="3" borderId="2" xfId="0" applyNumberFormat="1" applyFont="1" applyFill="1" applyBorder="1"/>
    <xf numFmtId="0" fontId="8" fillId="3" borderId="0" xfId="0" applyFont="1" applyFill="1" applyAlignment="1"/>
    <xf numFmtId="0" fontId="15" fillId="3" borderId="0" xfId="0" applyFont="1" applyFill="1"/>
    <xf numFmtId="0" fontId="16" fillId="3" borderId="0" xfId="0" applyFont="1" applyFill="1"/>
    <xf numFmtId="0" fontId="9" fillId="3" borderId="2" xfId="0" applyFont="1" applyFill="1" applyBorder="1" applyAlignment="1">
      <alignment wrapText="1"/>
    </xf>
    <xf numFmtId="0" fontId="10" fillId="4" borderId="2" xfId="0" applyFont="1" applyFill="1" applyBorder="1" applyAlignment="1">
      <alignment horizontal="center"/>
    </xf>
    <xf numFmtId="167" fontId="10" fillId="4" borderId="2" xfId="0" applyNumberFormat="1" applyFont="1" applyFill="1" applyBorder="1" applyAlignment="1">
      <alignment horizontal="right"/>
    </xf>
    <xf numFmtId="169" fontId="9" fillId="3" borderId="2" xfId="0" applyNumberFormat="1" applyFont="1" applyFill="1" applyBorder="1"/>
    <xf numFmtId="0" fontId="10" fillId="3" borderId="2" xfId="0" applyFont="1" applyFill="1" applyBorder="1" applyAlignment="1">
      <alignment horizontal="center"/>
    </xf>
    <xf numFmtId="0" fontId="10" fillId="3" borderId="2" xfId="0" applyFont="1" applyFill="1" applyBorder="1" applyAlignment="1">
      <alignment wrapText="1"/>
    </xf>
    <xf numFmtId="0" fontId="9" fillId="3" borderId="2" xfId="0" applyFont="1" applyFill="1" applyBorder="1" applyAlignment="1">
      <alignment horizontal="left" wrapText="1"/>
    </xf>
    <xf numFmtId="167" fontId="9" fillId="3" borderId="2" xfId="0" applyNumberFormat="1" applyFont="1" applyFill="1" applyBorder="1" applyAlignment="1">
      <alignment horizontal="right"/>
    </xf>
    <xf numFmtId="167" fontId="10" fillId="3" borderId="2" xfId="0" applyNumberFormat="1" applyFont="1" applyFill="1" applyBorder="1" applyAlignment="1">
      <alignment horizontal="center"/>
    </xf>
    <xf numFmtId="167" fontId="10" fillId="3" borderId="2" xfId="0" applyNumberFormat="1" applyFont="1" applyFill="1" applyBorder="1" applyAlignment="1">
      <alignment horizontal="right"/>
    </xf>
    <xf numFmtId="167" fontId="9" fillId="3" borderId="2" xfId="8" applyNumberFormat="1" applyFont="1" applyFill="1" applyBorder="1" applyAlignment="1" applyProtection="1">
      <alignment horizontal="right" wrapText="1"/>
      <protection hidden="1"/>
    </xf>
    <xf numFmtId="0" fontId="9" fillId="3" borderId="2" xfId="8" applyFont="1" applyFill="1" applyBorder="1" applyAlignment="1">
      <alignment horizontal="left" wrapText="1"/>
    </xf>
    <xf numFmtId="166" fontId="10" fillId="3" borderId="2" xfId="24" applyNumberFormat="1" applyFont="1" applyFill="1" applyBorder="1" applyAlignment="1" applyProtection="1">
      <alignment wrapText="1"/>
      <protection hidden="1"/>
    </xf>
    <xf numFmtId="0" fontId="10" fillId="4" borderId="2" xfId="8" applyFont="1" applyFill="1" applyBorder="1" applyAlignment="1">
      <alignment horizontal="left" wrapText="1"/>
    </xf>
    <xf numFmtId="167" fontId="10" fillId="3" borderId="2" xfId="0" applyNumberFormat="1" applyFont="1" applyFill="1" applyBorder="1"/>
    <xf numFmtId="0" fontId="10" fillId="3" borderId="2" xfId="0" applyFont="1" applyFill="1" applyBorder="1" applyAlignment="1">
      <alignment horizontal="left" wrapText="1"/>
    </xf>
    <xf numFmtId="168" fontId="10" fillId="3" borderId="2" xfId="8" applyNumberFormat="1" applyFont="1" applyFill="1" applyBorder="1" applyAlignment="1" applyProtection="1">
      <alignment wrapText="1"/>
      <protection hidden="1"/>
    </xf>
    <xf numFmtId="166" fontId="9" fillId="3" borderId="2" xfId="0" applyNumberFormat="1" applyFont="1" applyFill="1" applyBorder="1" applyAlignment="1" applyProtection="1">
      <alignment horizontal="left" wrapText="1"/>
      <protection hidden="1"/>
    </xf>
    <xf numFmtId="0" fontId="17" fillId="3" borderId="2" xfId="0" applyFont="1" applyFill="1" applyBorder="1" applyAlignment="1">
      <alignment horizontal="center"/>
    </xf>
    <xf numFmtId="165" fontId="9" fillId="3" borderId="2" xfId="0" applyNumberFormat="1" applyFont="1" applyFill="1" applyBorder="1"/>
    <xf numFmtId="166" fontId="10" fillId="3" borderId="2" xfId="0" applyNumberFormat="1" applyFont="1" applyFill="1" applyBorder="1" applyAlignment="1" applyProtection="1">
      <alignment horizontal="left" wrapText="1"/>
      <protection hidden="1"/>
    </xf>
    <xf numFmtId="0" fontId="10" fillId="3" borderId="2" xfId="8" applyFont="1" applyFill="1" applyBorder="1" applyAlignment="1">
      <alignment wrapText="1"/>
    </xf>
    <xf numFmtId="0" fontId="9" fillId="3" borderId="2" xfId="0" applyNumberFormat="1" applyFont="1" applyFill="1" applyBorder="1" applyAlignment="1">
      <alignment horizontal="left" vertical="center" wrapText="1"/>
    </xf>
    <xf numFmtId="0" fontId="10" fillId="0" borderId="2" xfId="0" applyFont="1" applyFill="1" applyBorder="1" applyAlignment="1">
      <alignment horizontal="center"/>
    </xf>
    <xf numFmtId="0" fontId="10" fillId="0" borderId="2" xfId="0" applyFont="1" applyFill="1" applyBorder="1" applyAlignment="1">
      <alignment horizontal="left" vertical="top" wrapText="1"/>
    </xf>
    <xf numFmtId="0" fontId="10" fillId="4" borderId="2" xfId="0" applyFont="1" applyFill="1" applyBorder="1"/>
    <xf numFmtId="168" fontId="9" fillId="3" borderId="2" xfId="8" applyNumberFormat="1" applyFont="1" applyFill="1" applyBorder="1" applyAlignment="1" applyProtection="1">
      <alignment wrapText="1"/>
      <protection hidden="1"/>
    </xf>
    <xf numFmtId="167" fontId="10" fillId="4" borderId="2" xfId="0" applyNumberFormat="1" applyFont="1" applyFill="1" applyBorder="1" applyAlignment="1">
      <alignment horizontal="center"/>
    </xf>
    <xf numFmtId="4" fontId="9" fillId="3" borderId="2" xfId="0" applyNumberFormat="1" applyFont="1" applyFill="1" applyBorder="1" applyAlignment="1">
      <alignment horizontal="left" wrapText="1"/>
    </xf>
    <xf numFmtId="167" fontId="10" fillId="3" borderId="2" xfId="0" applyNumberFormat="1" applyFont="1" applyFill="1" applyBorder="1" applyAlignment="1" applyProtection="1">
      <alignment horizontal="right" wrapText="1"/>
      <protection hidden="1"/>
    </xf>
    <xf numFmtId="167" fontId="10" fillId="0" borderId="2" xfId="0" applyNumberFormat="1" applyFont="1" applyFill="1" applyBorder="1" applyAlignment="1">
      <alignment horizontal="right" wrapText="1"/>
    </xf>
    <xf numFmtId="167" fontId="10" fillId="3" borderId="2" xfId="24" applyNumberFormat="1" applyFont="1" applyFill="1" applyBorder="1" applyAlignment="1" applyProtection="1">
      <alignment horizontal="right" wrapText="1"/>
      <protection hidden="1"/>
    </xf>
    <xf numFmtId="167" fontId="9" fillId="3" borderId="2" xfId="8" applyNumberFormat="1" applyFont="1" applyFill="1" applyBorder="1" applyAlignment="1">
      <alignment horizontal="right" wrapText="1"/>
    </xf>
    <xf numFmtId="167" fontId="9" fillId="3" borderId="2" xfId="0" applyNumberFormat="1" applyFont="1" applyFill="1" applyBorder="1" applyAlignment="1">
      <alignment horizontal="right" wrapText="1"/>
    </xf>
    <xf numFmtId="167" fontId="9" fillId="3" borderId="2" xfId="0" applyNumberFormat="1" applyFont="1" applyFill="1" applyBorder="1" applyAlignment="1" applyProtection="1">
      <alignment horizontal="right" wrapText="1"/>
      <protection hidden="1"/>
    </xf>
    <xf numFmtId="167" fontId="9" fillId="3" borderId="2" xfId="0" applyNumberFormat="1" applyFont="1" applyFill="1" applyBorder="1" applyAlignment="1">
      <alignment horizontal="right" vertical="center" wrapText="1"/>
    </xf>
    <xf numFmtId="167" fontId="10" fillId="3" borderId="2" xfId="0" applyNumberFormat="1" applyFont="1" applyFill="1" applyBorder="1" applyAlignment="1">
      <alignment horizontal="right" wrapText="1"/>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8" fillId="3" borderId="11" xfId="0" applyFont="1" applyFill="1" applyBorder="1" applyAlignment="1">
      <alignment horizontal="center" vertical="center" wrapText="1"/>
    </xf>
    <xf numFmtId="168" fontId="10" fillId="0" borderId="2" xfId="0" applyNumberFormat="1" applyFont="1" applyFill="1" applyBorder="1" applyAlignment="1" applyProtection="1">
      <alignment wrapText="1"/>
      <protection hidden="1"/>
    </xf>
    <xf numFmtId="167" fontId="10" fillId="0" borderId="2" xfId="0" applyNumberFormat="1" applyFont="1" applyFill="1" applyBorder="1" applyAlignment="1" applyProtection="1">
      <alignment horizontal="right" wrapText="1"/>
      <protection hidden="1"/>
    </xf>
    <xf numFmtId="0" fontId="9" fillId="3" borderId="2" xfId="8" applyNumberFormat="1" applyFont="1" applyFill="1" applyBorder="1" applyAlignment="1">
      <alignment horizontal="left" vertical="center" wrapText="1"/>
    </xf>
    <xf numFmtId="167" fontId="9" fillId="3" borderId="2" xfId="8" applyNumberFormat="1" applyFont="1" applyFill="1" applyBorder="1" applyAlignment="1">
      <alignment horizontal="right" vertical="center" wrapText="1"/>
    </xf>
    <xf numFmtId="170" fontId="10" fillId="0" borderId="2" xfId="0" applyNumberFormat="1" applyFont="1" applyFill="1" applyBorder="1" applyAlignment="1" applyProtection="1">
      <alignment wrapText="1"/>
      <protection hidden="1"/>
    </xf>
    <xf numFmtId="0" fontId="9" fillId="3" borderId="2" xfId="0" applyFont="1" applyFill="1" applyBorder="1" applyAlignment="1">
      <alignment vertical="center" wrapText="1"/>
    </xf>
    <xf numFmtId="0" fontId="9" fillId="3" borderId="2" xfId="0" applyFont="1" applyFill="1" applyBorder="1"/>
    <xf numFmtId="0" fontId="10" fillId="3" borderId="2" xfId="0" applyFont="1" applyFill="1" applyBorder="1"/>
    <xf numFmtId="165" fontId="10" fillId="3" borderId="2" xfId="0" applyNumberFormat="1" applyFont="1" applyFill="1" applyBorder="1"/>
    <xf numFmtId="0" fontId="10" fillId="3" borderId="2" xfId="8" applyFont="1" applyFill="1" applyBorder="1" applyAlignment="1"/>
    <xf numFmtId="0" fontId="8" fillId="3" borderId="2" xfId="0" applyFont="1" applyFill="1" applyBorder="1" applyAlignment="1">
      <alignment horizontal="center" vertical="center"/>
    </xf>
    <xf numFmtId="0" fontId="9" fillId="3" borderId="0" xfId="0" applyFont="1" applyFill="1" applyAlignment="1">
      <alignment horizontal="right"/>
    </xf>
    <xf numFmtId="0" fontId="10" fillId="3" borderId="0" xfId="0" applyFont="1" applyFill="1" applyAlignment="1">
      <alignment horizont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1" xfId="0" applyFont="1" applyFill="1" applyBorder="1" applyAlignment="1">
      <alignment horizontal="center" vertical="center" wrapText="1"/>
    </xf>
  </cellXfs>
  <cellStyles count="36">
    <cellStyle name="Обычный" xfId="0" builtinId="0"/>
    <cellStyle name="Обычный 2" xfId="1"/>
    <cellStyle name="Обычный 2 2" xfId="8"/>
    <cellStyle name="Обычный 2 3" xfId="20"/>
    <cellStyle name="Обычный 2 4" xfId="19"/>
    <cellStyle name="Обычный 3" xfId="2"/>
    <cellStyle name="Обычный 3 2" xfId="9"/>
    <cellStyle name="Обычный 3 3" xfId="13"/>
    <cellStyle name="Обычный 3 3 2" xfId="21"/>
    <cellStyle name="Обычный 3 3 3" xfId="28"/>
    <cellStyle name="Обычный 4" xfId="6"/>
    <cellStyle name="Обычный 5" xfId="7"/>
    <cellStyle name="Обычный 5 2" xfId="18"/>
    <cellStyle name="Обычный 5 2 2" xfId="33"/>
    <cellStyle name="Обычный 5 3" xfId="23"/>
    <cellStyle name="Обычный_tmp 2" xfId="24"/>
    <cellStyle name="Финансовый 2" xfId="3"/>
    <cellStyle name="Финансовый 2 2" xfId="11"/>
    <cellStyle name="Финансовый 2 2 2" xfId="16"/>
    <cellStyle name="Финансовый 2 2 2 2" xfId="31"/>
    <cellStyle name="Финансовый 2 2 3" xfId="26"/>
    <cellStyle name="Финансовый 3" xfId="4"/>
    <cellStyle name="Финансовый 3 2" xfId="12"/>
    <cellStyle name="Финансовый 3 2 2" xfId="17"/>
    <cellStyle name="Финансовый 3 2 2 2" xfId="32"/>
    <cellStyle name="Финансовый 3 2 3" xfId="27"/>
    <cellStyle name="Финансовый 4" xfId="10"/>
    <cellStyle name="Финансовый 4 2" xfId="15"/>
    <cellStyle name="Финансовый 4 2 2" xfId="30"/>
    <cellStyle name="Финансовый 4 3" xfId="25"/>
    <cellStyle name="Финансовый 5" xfId="14"/>
    <cellStyle name="Финансовый 5 2" xfId="29"/>
    <cellStyle name="Финансовый 6" xfId="22"/>
    <cellStyle name="Финансовый 6 2" xfId="34"/>
    <cellStyle name="Финансовый 7" xfId="35"/>
    <cellStyle name="Элементы осей"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18"/>
  <sheetViews>
    <sheetView tabSelected="1" zoomScale="80" zoomScaleNormal="80" workbookViewId="0">
      <pane xSplit="2" ySplit="7" topLeftCell="C113" activePane="bottomRight" state="frozen"/>
      <selection pane="topRight" activeCell="E1" sqref="E1"/>
      <selection pane="bottomLeft" activeCell="A7" sqref="A7"/>
      <selection pane="bottomRight" activeCell="A119" sqref="A119:XFD140"/>
    </sheetView>
  </sheetViews>
  <sheetFormatPr defaultRowHeight="15.75"/>
  <cols>
    <col min="1" max="1" width="9.28515625" style="7" customWidth="1"/>
    <col min="2" max="2" width="13.140625" style="7" customWidth="1"/>
    <col min="3" max="3" width="13.42578125" style="7" customWidth="1"/>
    <col min="4" max="4" width="14.7109375" style="7" customWidth="1"/>
    <col min="5" max="5" width="68.140625" style="7" customWidth="1"/>
    <col min="6" max="6" width="15" style="7" customWidth="1"/>
    <col min="7" max="7" width="16.85546875" style="7" customWidth="1"/>
    <col min="8" max="8" width="17.140625" style="7" customWidth="1"/>
    <col min="9" max="9" width="16.85546875" style="7" customWidth="1"/>
    <col min="10" max="18" width="9.140625" style="8"/>
    <col min="19" max="19" width="9.5703125" style="8" customWidth="1"/>
    <col min="20" max="16384" width="9.140625" style="8"/>
  </cols>
  <sheetData>
    <row r="1" spans="1:9" s="1" customFormat="1">
      <c r="A1" s="4"/>
      <c r="B1" s="4"/>
      <c r="C1" s="4"/>
      <c r="D1" s="4"/>
      <c r="E1" s="4"/>
      <c r="F1" s="4"/>
      <c r="G1" s="60" t="s">
        <v>10</v>
      </c>
      <c r="H1" s="60"/>
      <c r="I1" s="60"/>
    </row>
    <row r="2" spans="1:9" s="6" customFormat="1" ht="33.75" customHeight="1">
      <c r="A2" s="61" t="s">
        <v>14</v>
      </c>
      <c r="B2" s="61"/>
      <c r="C2" s="61"/>
      <c r="D2" s="61"/>
      <c r="E2" s="61"/>
      <c r="F2" s="61"/>
      <c r="G2" s="61"/>
      <c r="H2" s="61"/>
      <c r="I2" s="61"/>
    </row>
    <row r="3" spans="1:9" s="1" customFormat="1">
      <c r="A3" s="4"/>
      <c r="B3" s="4"/>
      <c r="C3" s="4"/>
      <c r="D3" s="4"/>
      <c r="E3" s="4"/>
      <c r="F3" s="4"/>
      <c r="G3" s="4"/>
      <c r="H3" s="4"/>
      <c r="I3" s="4" t="s">
        <v>17</v>
      </c>
    </row>
    <row r="4" spans="1:9" s="1" customFormat="1" ht="15" customHeight="1">
      <c r="A4" s="73" t="s">
        <v>5</v>
      </c>
      <c r="B4" s="62" t="s">
        <v>54</v>
      </c>
      <c r="C4" s="63"/>
      <c r="D4" s="64"/>
      <c r="E4" s="68" t="s">
        <v>6</v>
      </c>
      <c r="F4" s="59" t="s">
        <v>7</v>
      </c>
      <c r="G4" s="59"/>
      <c r="H4" s="59"/>
      <c r="I4" s="59"/>
    </row>
    <row r="5" spans="1:9" s="1" customFormat="1" ht="57" customHeight="1">
      <c r="A5" s="74"/>
      <c r="B5" s="65"/>
      <c r="C5" s="66"/>
      <c r="D5" s="67"/>
      <c r="E5" s="69"/>
      <c r="F5" s="48" t="s">
        <v>153</v>
      </c>
      <c r="G5" s="71" t="s">
        <v>8</v>
      </c>
      <c r="H5" s="71" t="s">
        <v>12</v>
      </c>
      <c r="I5" s="71" t="s">
        <v>11</v>
      </c>
    </row>
    <row r="6" spans="1:9" s="1" customFormat="1" ht="15">
      <c r="A6" s="71"/>
      <c r="B6" s="47" t="s">
        <v>55</v>
      </c>
      <c r="C6" s="47" t="s">
        <v>56</v>
      </c>
      <c r="D6" s="47" t="s">
        <v>57</v>
      </c>
      <c r="E6" s="70"/>
      <c r="F6" s="46"/>
      <c r="G6" s="72"/>
      <c r="H6" s="72"/>
      <c r="I6" s="72"/>
    </row>
    <row r="7" spans="1:9" s="1" customFormat="1" ht="15">
      <c r="A7" s="27">
        <v>1</v>
      </c>
      <c r="B7" s="27">
        <v>2</v>
      </c>
      <c r="C7" s="27">
        <v>3</v>
      </c>
      <c r="D7" s="27">
        <v>4</v>
      </c>
      <c r="E7" s="27">
        <v>5</v>
      </c>
      <c r="F7" s="27">
        <v>6</v>
      </c>
      <c r="G7" s="27">
        <v>7</v>
      </c>
      <c r="H7" s="27">
        <v>8</v>
      </c>
      <c r="I7" s="27">
        <v>9</v>
      </c>
    </row>
    <row r="8" spans="1:9" s="1" customFormat="1">
      <c r="A8" s="10" t="s">
        <v>0</v>
      </c>
      <c r="B8" s="36">
        <f>B9+B12+B16+B18+B20+B25</f>
        <v>203690.49999999997</v>
      </c>
      <c r="C8" s="36">
        <f t="shared" ref="C8:D8" si="0">C9+C12+C16+C18+C20+C25</f>
        <v>71651.7</v>
      </c>
      <c r="D8" s="36">
        <f t="shared" si="0"/>
        <v>158358.69999999998</v>
      </c>
      <c r="E8" s="22" t="s">
        <v>20</v>
      </c>
      <c r="F8" s="11">
        <f>F9+F12+F16+F18+F20+F25</f>
        <v>0</v>
      </c>
      <c r="G8" s="11">
        <f t="shared" ref="G8:I8" si="1">G9+G12+G16+G18+G20+G25</f>
        <v>196878.99999999997</v>
      </c>
      <c r="H8" s="11">
        <f t="shared" si="1"/>
        <v>0</v>
      </c>
      <c r="I8" s="11">
        <f t="shared" si="1"/>
        <v>6811.5</v>
      </c>
    </row>
    <row r="9" spans="1:9" s="1" customFormat="1" ht="31.5">
      <c r="A9" s="13" t="s">
        <v>2</v>
      </c>
      <c r="B9" s="17">
        <f>SUM(B10:B11)</f>
        <v>-23277.8</v>
      </c>
      <c r="C9" s="17">
        <f t="shared" ref="C9:D9" si="2">SUM(C10:C11)</f>
        <v>20912.5</v>
      </c>
      <c r="D9" s="17">
        <f t="shared" si="2"/>
        <v>20610.900000000001</v>
      </c>
      <c r="E9" s="21" t="s">
        <v>21</v>
      </c>
      <c r="F9" s="18">
        <f>SUM(F10:F11)</f>
        <v>0</v>
      </c>
      <c r="G9" s="18">
        <f>SUM(G10:G11)</f>
        <v>-30089.3</v>
      </c>
      <c r="H9" s="18">
        <f t="shared" ref="H9:I9" si="3">SUM(H10:H11)</f>
        <v>0</v>
      </c>
      <c r="I9" s="18">
        <f t="shared" si="3"/>
        <v>6811.5</v>
      </c>
    </row>
    <row r="10" spans="1:9" s="1" customFormat="1" ht="78" customHeight="1">
      <c r="A10" s="3" t="s">
        <v>25</v>
      </c>
      <c r="B10" s="16">
        <f>7824.4-1012.9</f>
        <v>6811.5</v>
      </c>
      <c r="C10" s="16">
        <f>20941.1-28.6</f>
        <v>20912.5</v>
      </c>
      <c r="D10" s="16">
        <f>20697.5-86.6</f>
        <v>20610.900000000001</v>
      </c>
      <c r="E10" s="20" t="s">
        <v>110</v>
      </c>
      <c r="F10" s="41"/>
      <c r="G10" s="16"/>
      <c r="H10" s="16"/>
      <c r="I10" s="16">
        <f>B10</f>
        <v>6811.5</v>
      </c>
    </row>
    <row r="11" spans="1:9" s="1" customFormat="1" ht="124.5" customHeight="1">
      <c r="A11" s="3" t="s">
        <v>93</v>
      </c>
      <c r="B11" s="16">
        <f>G11+H11+I11</f>
        <v>-30089.3</v>
      </c>
      <c r="C11" s="16"/>
      <c r="D11" s="16"/>
      <c r="E11" s="20" t="s">
        <v>209</v>
      </c>
      <c r="F11" s="41"/>
      <c r="G11" s="16">
        <v>-30089.3</v>
      </c>
      <c r="H11" s="16"/>
      <c r="I11" s="16"/>
    </row>
    <row r="12" spans="1:9" s="1" customFormat="1" ht="31.5">
      <c r="A12" s="13" t="s">
        <v>3</v>
      </c>
      <c r="B12" s="18">
        <f>SUM(B13:B15)</f>
        <v>187867.3</v>
      </c>
      <c r="C12" s="18">
        <f t="shared" ref="C12:D12" si="4">SUM(C13:C15)</f>
        <v>107760</v>
      </c>
      <c r="D12" s="18">
        <f t="shared" si="4"/>
        <v>137747.79999999999</v>
      </c>
      <c r="E12" s="24" t="s">
        <v>51</v>
      </c>
      <c r="F12" s="18">
        <f>SUM(F13:F15)</f>
        <v>0</v>
      </c>
      <c r="G12" s="18">
        <f>SUM(G13:G15)</f>
        <v>187867.3</v>
      </c>
      <c r="H12" s="18">
        <f t="shared" ref="H12:I12" si="5">SUM(H13:H15)</f>
        <v>0</v>
      </c>
      <c r="I12" s="18">
        <f t="shared" si="5"/>
        <v>0</v>
      </c>
    </row>
    <row r="13" spans="1:9" s="1" customFormat="1" ht="47.25">
      <c r="A13" s="3" t="s">
        <v>26</v>
      </c>
      <c r="B13" s="16">
        <f>G13</f>
        <v>157775.1</v>
      </c>
      <c r="C13" s="16"/>
      <c r="D13" s="16"/>
      <c r="E13" s="15" t="s">
        <v>84</v>
      </c>
      <c r="F13" s="42"/>
      <c r="G13" s="16">
        <f>33766.4+99272.1+24736.6</f>
        <v>157775.1</v>
      </c>
      <c r="H13" s="16"/>
      <c r="I13" s="16"/>
    </row>
    <row r="14" spans="1:9" s="1" customFormat="1" ht="36.75" customHeight="1">
      <c r="A14" s="3" t="s">
        <v>120</v>
      </c>
      <c r="B14" s="16">
        <f>G14</f>
        <v>18581.8</v>
      </c>
      <c r="C14" s="16">
        <f>28465.5+65110.7</f>
        <v>93576.2</v>
      </c>
      <c r="D14" s="16">
        <f>38428.4+85135.6</f>
        <v>123564</v>
      </c>
      <c r="E14" s="15" t="s">
        <v>121</v>
      </c>
      <c r="F14" s="42"/>
      <c r="G14" s="16">
        <f>18581.8</f>
        <v>18581.8</v>
      </c>
      <c r="H14" s="16"/>
      <c r="I14" s="16"/>
    </row>
    <row r="15" spans="1:9" s="1" customFormat="1" ht="31.5">
      <c r="A15" s="3" t="s">
        <v>123</v>
      </c>
      <c r="B15" s="16">
        <f>G15</f>
        <v>11510.4</v>
      </c>
      <c r="C15" s="16">
        <v>14183.8</v>
      </c>
      <c r="D15" s="16">
        <v>14183.8</v>
      </c>
      <c r="E15" s="15" t="s">
        <v>122</v>
      </c>
      <c r="F15" s="42"/>
      <c r="G15" s="16">
        <v>11510.4</v>
      </c>
      <c r="H15" s="16"/>
      <c r="I15" s="16"/>
    </row>
    <row r="16" spans="1:9" s="1" customFormat="1" ht="31.5">
      <c r="A16" s="13" t="s">
        <v>13</v>
      </c>
      <c r="B16" s="18">
        <f>B17</f>
        <v>132762.79999999999</v>
      </c>
      <c r="C16" s="18">
        <f t="shared" ref="C16:D16" si="6">C17</f>
        <v>0</v>
      </c>
      <c r="D16" s="18">
        <f t="shared" si="6"/>
        <v>0</v>
      </c>
      <c r="E16" s="14" t="s">
        <v>16</v>
      </c>
      <c r="F16" s="18">
        <f>F17</f>
        <v>0</v>
      </c>
      <c r="G16" s="18">
        <f>G17</f>
        <v>132762.79999999999</v>
      </c>
      <c r="H16" s="18"/>
      <c r="I16" s="18"/>
    </row>
    <row r="17" spans="1:9" s="1" customFormat="1" ht="31.5">
      <c r="A17" s="3" t="s">
        <v>41</v>
      </c>
      <c r="B17" s="16">
        <f>G17+H17+I17</f>
        <v>132762.79999999999</v>
      </c>
      <c r="C17" s="16"/>
      <c r="D17" s="16"/>
      <c r="E17" s="26" t="s">
        <v>62</v>
      </c>
      <c r="F17" s="43"/>
      <c r="G17" s="16">
        <f>132814-51.2</f>
        <v>132762.79999999999</v>
      </c>
      <c r="H17" s="16"/>
      <c r="I17" s="16"/>
    </row>
    <row r="18" spans="1:9" s="1" customFormat="1" ht="31.5">
      <c r="A18" s="13" t="s">
        <v>64</v>
      </c>
      <c r="B18" s="18">
        <f>B19</f>
        <v>32493</v>
      </c>
      <c r="C18" s="18">
        <f t="shared" ref="C18:D18" si="7">C19</f>
        <v>0</v>
      </c>
      <c r="D18" s="18">
        <f t="shared" si="7"/>
        <v>0</v>
      </c>
      <c r="E18" s="33" t="s">
        <v>47</v>
      </c>
      <c r="F18" s="38">
        <f>F19</f>
        <v>0</v>
      </c>
      <c r="G18" s="38">
        <f t="shared" ref="G18:I18" si="8">G19</f>
        <v>32493</v>
      </c>
      <c r="H18" s="38">
        <f t="shared" si="8"/>
        <v>0</v>
      </c>
      <c r="I18" s="38">
        <f t="shared" si="8"/>
        <v>0</v>
      </c>
    </row>
    <row r="19" spans="1:9" s="1" customFormat="1" ht="31.5">
      <c r="A19" s="3" t="s">
        <v>65</v>
      </c>
      <c r="B19" s="16">
        <f>F19+G19+H19+I19</f>
        <v>32493</v>
      </c>
      <c r="C19" s="16"/>
      <c r="D19" s="16"/>
      <c r="E19" s="15" t="s">
        <v>85</v>
      </c>
      <c r="F19" s="43"/>
      <c r="G19" s="16">
        <f>29887.6+2605.4</f>
        <v>32493</v>
      </c>
      <c r="H19" s="16"/>
      <c r="I19" s="16"/>
    </row>
    <row r="20" spans="1:9" s="1" customFormat="1" ht="47.25">
      <c r="A20" s="13" t="s">
        <v>125</v>
      </c>
      <c r="B20" s="18">
        <f>SUM(B21:B24)</f>
        <v>-125499.20000000001</v>
      </c>
      <c r="C20" s="18">
        <f t="shared" ref="C20:D20" si="9">SUM(C21:C24)</f>
        <v>-57020.800000000003</v>
      </c>
      <c r="D20" s="18">
        <f t="shared" si="9"/>
        <v>0</v>
      </c>
      <c r="E20" s="25" t="s">
        <v>15</v>
      </c>
      <c r="F20" s="18">
        <f>SUM(F21:F24)</f>
        <v>0</v>
      </c>
      <c r="G20" s="18">
        <f>SUM(G21:G24)</f>
        <v>-125499.20000000001</v>
      </c>
      <c r="H20" s="18">
        <f t="shared" ref="H20:I20" si="10">SUM(H21:H24)</f>
        <v>0</v>
      </c>
      <c r="I20" s="18">
        <f t="shared" si="10"/>
        <v>0</v>
      </c>
    </row>
    <row r="21" spans="1:9" s="1" customFormat="1" ht="31.5">
      <c r="A21" s="3" t="s">
        <v>149</v>
      </c>
      <c r="B21" s="16">
        <f>-39160.5-28192.1-9892</f>
        <v>-77244.600000000006</v>
      </c>
      <c r="C21" s="16">
        <f>-16080.2-30306.7-10633.9</f>
        <v>-57020.800000000003</v>
      </c>
      <c r="D21" s="16">
        <v>0</v>
      </c>
      <c r="E21" s="15" t="s">
        <v>61</v>
      </c>
      <c r="F21" s="42"/>
      <c r="G21" s="16">
        <f>-39160.5-28192.1-9892</f>
        <v>-77244.600000000006</v>
      </c>
      <c r="H21" s="16"/>
      <c r="I21" s="16"/>
    </row>
    <row r="22" spans="1:9" s="1" customFormat="1" ht="31.5">
      <c r="A22" s="3" t="s">
        <v>191</v>
      </c>
      <c r="B22" s="16">
        <f t="shared" ref="B22:B24" si="11">G22</f>
        <v>-871</v>
      </c>
      <c r="C22" s="16"/>
      <c r="D22" s="16"/>
      <c r="E22" s="15" t="s">
        <v>210</v>
      </c>
      <c r="F22" s="42"/>
      <c r="G22" s="16">
        <v>-871</v>
      </c>
      <c r="H22" s="16"/>
      <c r="I22" s="16"/>
    </row>
    <row r="23" spans="1:9" s="1" customFormat="1" ht="47.25">
      <c r="A23" s="3" t="s">
        <v>192</v>
      </c>
      <c r="B23" s="16">
        <f t="shared" si="11"/>
        <v>871</v>
      </c>
      <c r="C23" s="16"/>
      <c r="D23" s="16"/>
      <c r="E23" s="15" t="s">
        <v>70</v>
      </c>
      <c r="F23" s="42"/>
      <c r="G23" s="16">
        <v>871</v>
      </c>
      <c r="H23" s="16"/>
      <c r="I23" s="16"/>
    </row>
    <row r="24" spans="1:9" s="1" customFormat="1" ht="63">
      <c r="A24" s="3" t="s">
        <v>193</v>
      </c>
      <c r="B24" s="16">
        <f t="shared" si="11"/>
        <v>-48254.6</v>
      </c>
      <c r="C24" s="16"/>
      <c r="D24" s="16"/>
      <c r="E24" s="15" t="s">
        <v>128</v>
      </c>
      <c r="F24" s="42"/>
      <c r="G24" s="16">
        <f>-48254.6</f>
        <v>-48254.6</v>
      </c>
      <c r="H24" s="16"/>
      <c r="I24" s="16"/>
    </row>
    <row r="25" spans="1:9" s="1" customFormat="1" ht="31.5">
      <c r="A25" s="13" t="s">
        <v>194</v>
      </c>
      <c r="B25" s="18">
        <f>B26</f>
        <v>-655.6</v>
      </c>
      <c r="C25" s="18"/>
      <c r="D25" s="18"/>
      <c r="E25" s="24" t="s">
        <v>126</v>
      </c>
      <c r="F25" s="18">
        <f>F26</f>
        <v>0</v>
      </c>
      <c r="G25" s="18">
        <f>G26</f>
        <v>-655.6</v>
      </c>
      <c r="H25" s="18">
        <f t="shared" ref="H25:I25" si="12">H26</f>
        <v>0</v>
      </c>
      <c r="I25" s="18">
        <f t="shared" si="12"/>
        <v>0</v>
      </c>
    </row>
    <row r="26" spans="1:9" s="1" customFormat="1" ht="31.5">
      <c r="A26" s="3" t="s">
        <v>195</v>
      </c>
      <c r="B26" s="16">
        <f>G26+H26+I26</f>
        <v>-655.6</v>
      </c>
      <c r="C26" s="16"/>
      <c r="D26" s="16"/>
      <c r="E26" s="15" t="s">
        <v>127</v>
      </c>
      <c r="F26" s="42"/>
      <c r="G26" s="16">
        <v>-655.6</v>
      </c>
      <c r="H26" s="16"/>
      <c r="I26" s="16"/>
    </row>
    <row r="27" spans="1:9" s="1" customFormat="1">
      <c r="A27" s="10" t="s">
        <v>1</v>
      </c>
      <c r="B27" s="18">
        <f>B28+B32+B34+B37</f>
        <v>34524</v>
      </c>
      <c r="C27" s="18">
        <f t="shared" ref="C27:D27" si="13">C28+C32+C34+C37</f>
        <v>14044.799999999996</v>
      </c>
      <c r="D27" s="18">
        <f t="shared" si="13"/>
        <v>14044.799999999996</v>
      </c>
      <c r="E27" s="22" t="s">
        <v>24</v>
      </c>
      <c r="F27" s="11">
        <f>F28+F32+F34+F37</f>
        <v>0</v>
      </c>
      <c r="G27" s="11">
        <f>G28+G32+G34+G37</f>
        <v>35223.599999999999</v>
      </c>
      <c r="H27" s="11">
        <f t="shared" ref="H27:I27" si="14">H28+H32+H34+H37</f>
        <v>0</v>
      </c>
      <c r="I27" s="11">
        <f t="shared" si="14"/>
        <v>-699.59999999999945</v>
      </c>
    </row>
    <row r="28" spans="1:9" s="1" customFormat="1" ht="31.5">
      <c r="A28" s="13" t="s">
        <v>4</v>
      </c>
      <c r="B28" s="18">
        <f>SUM(B29:B31)</f>
        <v>-699.59999999999945</v>
      </c>
      <c r="C28" s="18">
        <f t="shared" ref="C28:D28" si="15">SUM(C29:C31)</f>
        <v>-20846.400000000001</v>
      </c>
      <c r="D28" s="18">
        <f t="shared" si="15"/>
        <v>-20846.400000000001</v>
      </c>
      <c r="E28" s="21" t="s">
        <v>21</v>
      </c>
      <c r="F28" s="18">
        <f>SUM(F29:F31)</f>
        <v>0</v>
      </c>
      <c r="G28" s="18">
        <f>SUM(G29:G31)</f>
        <v>0</v>
      </c>
      <c r="H28" s="18">
        <f t="shared" ref="H28:I28" si="16">SUM(H29:H31)</f>
        <v>0</v>
      </c>
      <c r="I28" s="18">
        <f t="shared" si="16"/>
        <v>-699.59999999999945</v>
      </c>
    </row>
    <row r="29" spans="1:9" s="1" customFormat="1" ht="47.25">
      <c r="A29" s="3" t="s">
        <v>27</v>
      </c>
      <c r="B29" s="16">
        <f>G29+H29+I29</f>
        <v>-9311.4</v>
      </c>
      <c r="C29" s="16">
        <v>-20846.400000000001</v>
      </c>
      <c r="D29" s="16">
        <v>-20846.400000000001</v>
      </c>
      <c r="E29" s="20" t="s">
        <v>109</v>
      </c>
      <c r="F29" s="41"/>
      <c r="G29" s="16"/>
      <c r="H29" s="16"/>
      <c r="I29" s="16">
        <v>-9311.4</v>
      </c>
    </row>
    <row r="30" spans="1:9" s="1" customFormat="1" ht="31.5">
      <c r="A30" s="3" t="s">
        <v>129</v>
      </c>
      <c r="B30" s="16">
        <f>G30+H30+I30</f>
        <v>3162.8</v>
      </c>
      <c r="C30" s="16"/>
      <c r="D30" s="16"/>
      <c r="E30" s="20" t="s">
        <v>130</v>
      </c>
      <c r="F30" s="41"/>
      <c r="G30" s="16"/>
      <c r="H30" s="16"/>
      <c r="I30" s="16">
        <v>3162.8</v>
      </c>
    </row>
    <row r="31" spans="1:9" s="1" customFormat="1" ht="31.5">
      <c r="A31" s="3" t="s">
        <v>131</v>
      </c>
      <c r="B31" s="16">
        <f>G31+H31+I31</f>
        <v>5449</v>
      </c>
      <c r="C31" s="16"/>
      <c r="D31" s="16"/>
      <c r="E31" s="20" t="s">
        <v>219</v>
      </c>
      <c r="F31" s="41"/>
      <c r="G31" s="16"/>
      <c r="H31" s="16"/>
      <c r="I31" s="16">
        <v>5449</v>
      </c>
    </row>
    <row r="32" spans="1:9" s="2" customFormat="1" ht="52.5" customHeight="1">
      <c r="A32" s="13" t="s">
        <v>80</v>
      </c>
      <c r="B32" s="18">
        <f>B33</f>
        <v>34891.399999999994</v>
      </c>
      <c r="C32" s="18">
        <f t="shared" ref="C32:D32" si="17">C33</f>
        <v>34891.199999999997</v>
      </c>
      <c r="D32" s="18">
        <f t="shared" si="17"/>
        <v>34891.199999999997</v>
      </c>
      <c r="E32" s="29" t="s">
        <v>63</v>
      </c>
      <c r="F32" s="18">
        <f>F33</f>
        <v>0</v>
      </c>
      <c r="G32" s="18">
        <f>G33</f>
        <v>34891.399999999994</v>
      </c>
      <c r="H32" s="18">
        <f t="shared" ref="H32:I32" si="18">H33</f>
        <v>0</v>
      </c>
      <c r="I32" s="18">
        <f t="shared" si="18"/>
        <v>0</v>
      </c>
    </row>
    <row r="33" spans="1:9" s="1" customFormat="1" ht="65.25" customHeight="1">
      <c r="A33" s="3" t="s">
        <v>81</v>
      </c>
      <c r="B33" s="16">
        <f>G33</f>
        <v>34891.399999999994</v>
      </c>
      <c r="C33" s="16">
        <v>34891.199999999997</v>
      </c>
      <c r="D33" s="16">
        <v>34891.199999999997</v>
      </c>
      <c r="E33" s="26" t="s">
        <v>97</v>
      </c>
      <c r="F33" s="43"/>
      <c r="G33" s="16">
        <f>34891.2+0.2</f>
        <v>34891.399999999994</v>
      </c>
      <c r="H33" s="16"/>
      <c r="I33" s="16"/>
    </row>
    <row r="34" spans="1:9" s="1" customFormat="1" ht="47.25">
      <c r="A34" s="13" t="s">
        <v>94</v>
      </c>
      <c r="B34" s="18">
        <f>SUM(B35:B36)</f>
        <v>173.29999999999998</v>
      </c>
      <c r="C34" s="18">
        <f t="shared" ref="C34:D34" si="19">C35</f>
        <v>0</v>
      </c>
      <c r="D34" s="18">
        <f t="shared" si="19"/>
        <v>0</v>
      </c>
      <c r="E34" s="25" t="s">
        <v>15</v>
      </c>
      <c r="F34" s="18">
        <f>SUM(F35:F36)</f>
        <v>0</v>
      </c>
      <c r="G34" s="18">
        <f>SUM(G35:G36)</f>
        <v>173.29999999999998</v>
      </c>
      <c r="H34" s="18">
        <f t="shared" ref="H34:I34" si="20">SUM(H35:H36)</f>
        <v>0</v>
      </c>
      <c r="I34" s="18">
        <f t="shared" si="20"/>
        <v>0</v>
      </c>
    </row>
    <row r="35" spans="1:9" s="1" customFormat="1" ht="63">
      <c r="A35" s="3" t="s">
        <v>95</v>
      </c>
      <c r="B35" s="16">
        <f>G35+H35+I35</f>
        <v>172.7</v>
      </c>
      <c r="C35" s="16"/>
      <c r="D35" s="16"/>
      <c r="E35" s="20" t="s">
        <v>86</v>
      </c>
      <c r="F35" s="41"/>
      <c r="G35" s="16">
        <v>172.7</v>
      </c>
      <c r="H35" s="16"/>
      <c r="I35" s="16"/>
    </row>
    <row r="36" spans="1:9" s="1" customFormat="1" ht="47.25">
      <c r="A36" s="3" t="s">
        <v>139</v>
      </c>
      <c r="B36" s="16">
        <f>G36+H36+I36</f>
        <v>0.6</v>
      </c>
      <c r="C36" s="16"/>
      <c r="D36" s="16"/>
      <c r="E36" s="20" t="s">
        <v>138</v>
      </c>
      <c r="F36" s="41"/>
      <c r="G36" s="16">
        <v>0.6</v>
      </c>
      <c r="H36" s="16"/>
      <c r="I36" s="16"/>
    </row>
    <row r="37" spans="1:9" s="1" customFormat="1" ht="31.5">
      <c r="A37" s="13" t="s">
        <v>133</v>
      </c>
      <c r="B37" s="18">
        <f>SUM(B38:B42)</f>
        <v>158.9</v>
      </c>
      <c r="C37" s="18">
        <f t="shared" ref="C37:D37" si="21">SUM(C38:C42)</f>
        <v>0</v>
      </c>
      <c r="D37" s="18">
        <f t="shared" si="21"/>
        <v>0</v>
      </c>
      <c r="E37" s="49" t="s">
        <v>132</v>
      </c>
      <c r="F37" s="50">
        <f>SUM(F38:F42)</f>
        <v>0</v>
      </c>
      <c r="G37" s="50">
        <f>SUM(G38:G42)</f>
        <v>158.9</v>
      </c>
      <c r="H37" s="50">
        <f t="shared" ref="H37:I37" si="22">SUM(H38:H42)</f>
        <v>0</v>
      </c>
      <c r="I37" s="50">
        <f t="shared" si="22"/>
        <v>0</v>
      </c>
    </row>
    <row r="38" spans="1:9" s="1" customFormat="1" ht="78.75">
      <c r="A38" s="3" t="s">
        <v>141</v>
      </c>
      <c r="B38" s="16">
        <f>SUM(G38+H38+I38)</f>
        <v>58.5</v>
      </c>
      <c r="C38" s="16"/>
      <c r="D38" s="16"/>
      <c r="E38" s="20" t="s">
        <v>134</v>
      </c>
      <c r="F38" s="41"/>
      <c r="G38" s="16">
        <v>58.5</v>
      </c>
      <c r="H38" s="16"/>
      <c r="I38" s="16"/>
    </row>
    <row r="39" spans="1:9" s="1" customFormat="1" ht="63">
      <c r="A39" s="3" t="s">
        <v>142</v>
      </c>
      <c r="B39" s="16">
        <f>SUM(G39+H39+I39)</f>
        <v>17.8</v>
      </c>
      <c r="C39" s="16"/>
      <c r="D39" s="16"/>
      <c r="E39" s="20" t="s">
        <v>135</v>
      </c>
      <c r="F39" s="41"/>
      <c r="G39" s="16">
        <v>17.8</v>
      </c>
      <c r="H39" s="16"/>
      <c r="I39" s="16"/>
    </row>
    <row r="40" spans="1:9" s="1" customFormat="1" ht="78.75">
      <c r="A40" s="3" t="s">
        <v>143</v>
      </c>
      <c r="B40" s="16">
        <f>SUM(G40+H40+I40)</f>
        <v>1.3</v>
      </c>
      <c r="C40" s="16"/>
      <c r="D40" s="16"/>
      <c r="E40" s="20" t="s">
        <v>136</v>
      </c>
      <c r="F40" s="41"/>
      <c r="G40" s="16">
        <v>1.3</v>
      </c>
      <c r="H40" s="16"/>
      <c r="I40" s="16"/>
    </row>
    <row r="41" spans="1:9" s="1" customFormat="1" ht="63">
      <c r="A41" s="3" t="s">
        <v>144</v>
      </c>
      <c r="B41" s="16">
        <f>SUM(G41+H41+I41)</f>
        <v>61.5</v>
      </c>
      <c r="C41" s="16"/>
      <c r="D41" s="16"/>
      <c r="E41" s="20" t="s">
        <v>137</v>
      </c>
      <c r="F41" s="41"/>
      <c r="G41" s="16">
        <v>61.5</v>
      </c>
      <c r="H41" s="16"/>
      <c r="I41" s="16"/>
    </row>
    <row r="42" spans="1:9" s="1" customFormat="1" ht="63">
      <c r="A42" s="3" t="s">
        <v>145</v>
      </c>
      <c r="B42" s="16">
        <f>SUM(G42+H42+I42)</f>
        <v>19.8</v>
      </c>
      <c r="C42" s="16"/>
      <c r="D42" s="16"/>
      <c r="E42" s="20" t="s">
        <v>140</v>
      </c>
      <c r="F42" s="41"/>
      <c r="G42" s="16">
        <v>19.8</v>
      </c>
      <c r="H42" s="16"/>
      <c r="I42" s="16"/>
    </row>
    <row r="43" spans="1:9" s="2" customFormat="1" ht="16.5" customHeight="1">
      <c r="A43" s="10" t="s">
        <v>19</v>
      </c>
      <c r="B43" s="18">
        <f>B44+B46+B48</f>
        <v>199</v>
      </c>
      <c r="C43" s="18">
        <f t="shared" ref="C43:D43" si="23">C46</f>
        <v>0</v>
      </c>
      <c r="D43" s="18">
        <f t="shared" si="23"/>
        <v>0</v>
      </c>
      <c r="E43" s="22" t="s">
        <v>42</v>
      </c>
      <c r="F43" s="11">
        <f>F44+F46+F48</f>
        <v>0</v>
      </c>
      <c r="G43" s="11">
        <f>G44+G46+G48</f>
        <v>205.4</v>
      </c>
      <c r="H43" s="11">
        <f t="shared" ref="H43:I43" si="24">H44+H46+H48</f>
        <v>0</v>
      </c>
      <c r="I43" s="11">
        <f t="shared" si="24"/>
        <v>-6.4</v>
      </c>
    </row>
    <row r="44" spans="1:9" s="1" customFormat="1" ht="47.25">
      <c r="A44" s="13" t="s">
        <v>28</v>
      </c>
      <c r="B44" s="18">
        <f>B45</f>
        <v>104</v>
      </c>
      <c r="C44" s="18"/>
      <c r="D44" s="18"/>
      <c r="E44" s="30" t="s">
        <v>79</v>
      </c>
      <c r="F44" s="18">
        <f>F45</f>
        <v>0</v>
      </c>
      <c r="G44" s="18">
        <f>G45</f>
        <v>104</v>
      </c>
      <c r="H44" s="18"/>
      <c r="I44" s="18"/>
    </row>
    <row r="45" spans="1:9" s="1" customFormat="1" ht="54.75" customHeight="1">
      <c r="A45" s="3" t="s">
        <v>43</v>
      </c>
      <c r="B45" s="16">
        <f>G45+H45+I45</f>
        <v>104</v>
      </c>
      <c r="C45" s="16"/>
      <c r="D45" s="16"/>
      <c r="E45" s="51" t="s">
        <v>96</v>
      </c>
      <c r="F45" s="52"/>
      <c r="G45" s="16">
        <v>104</v>
      </c>
      <c r="H45" s="16"/>
      <c r="I45" s="16"/>
    </row>
    <row r="46" spans="1:9" s="1" customFormat="1">
      <c r="A46" s="13" t="s">
        <v>44</v>
      </c>
      <c r="B46" s="18">
        <f>B47</f>
        <v>270</v>
      </c>
      <c r="C46" s="18">
        <f t="shared" ref="C46:D46" si="25">C47</f>
        <v>0</v>
      </c>
      <c r="D46" s="18">
        <f t="shared" si="25"/>
        <v>0</v>
      </c>
      <c r="E46" s="30" t="s">
        <v>22</v>
      </c>
      <c r="F46" s="18">
        <f>F47</f>
        <v>0</v>
      </c>
      <c r="G46" s="18">
        <f>G47</f>
        <v>270</v>
      </c>
      <c r="H46" s="18">
        <f t="shared" ref="H46:I46" si="26">H47</f>
        <v>0</v>
      </c>
      <c r="I46" s="18">
        <f t="shared" si="26"/>
        <v>0</v>
      </c>
    </row>
    <row r="47" spans="1:9" s="1" customFormat="1" ht="25.5" customHeight="1">
      <c r="A47" s="3" t="s">
        <v>45</v>
      </c>
      <c r="B47" s="16">
        <f>G47+H47+I47</f>
        <v>270</v>
      </c>
      <c r="C47" s="16"/>
      <c r="D47" s="16"/>
      <c r="E47" s="31" t="s">
        <v>23</v>
      </c>
      <c r="F47" s="44"/>
      <c r="G47" s="16">
        <f>90+90+90</f>
        <v>270</v>
      </c>
      <c r="H47" s="16">
        <v>0</v>
      </c>
      <c r="I47" s="16">
        <v>0</v>
      </c>
    </row>
    <row r="48" spans="1:9" s="1" customFormat="1" ht="60.75" customHeight="1">
      <c r="A48" s="13" t="s">
        <v>146</v>
      </c>
      <c r="B48" s="18">
        <f>B49</f>
        <v>-175</v>
      </c>
      <c r="C48" s="18"/>
      <c r="D48" s="18"/>
      <c r="E48" s="49" t="s">
        <v>203</v>
      </c>
      <c r="F48" s="18">
        <f>F49</f>
        <v>0</v>
      </c>
      <c r="G48" s="18">
        <f>G49</f>
        <v>-168.6</v>
      </c>
      <c r="H48" s="18">
        <f t="shared" ref="H48:I48" si="27">H49</f>
        <v>0</v>
      </c>
      <c r="I48" s="18">
        <f t="shared" si="27"/>
        <v>-6.4</v>
      </c>
    </row>
    <row r="49" spans="1:9" s="1" customFormat="1" ht="54" customHeight="1">
      <c r="A49" s="3" t="s">
        <v>147</v>
      </c>
      <c r="B49" s="16">
        <f>G49+H49+I49</f>
        <v>-175</v>
      </c>
      <c r="C49" s="16"/>
      <c r="D49" s="16"/>
      <c r="E49" s="31" t="s">
        <v>211</v>
      </c>
      <c r="F49" s="44"/>
      <c r="G49" s="16">
        <f>-175+6.4</f>
        <v>-168.6</v>
      </c>
      <c r="H49" s="16"/>
      <c r="I49" s="16">
        <f>-6.4</f>
        <v>-6.4</v>
      </c>
    </row>
    <row r="50" spans="1:9" s="1" customFormat="1">
      <c r="A50" s="10" t="s">
        <v>29</v>
      </c>
      <c r="B50" s="18">
        <f>B51</f>
        <v>320</v>
      </c>
      <c r="C50" s="18">
        <f t="shared" ref="C50:D50" si="28">C51</f>
        <v>0</v>
      </c>
      <c r="D50" s="18">
        <f t="shared" si="28"/>
        <v>0</v>
      </c>
      <c r="E50" s="22" t="s">
        <v>60</v>
      </c>
      <c r="F50" s="11">
        <f>F51</f>
        <v>0</v>
      </c>
      <c r="G50" s="11">
        <f>G51</f>
        <v>0</v>
      </c>
      <c r="H50" s="11">
        <f t="shared" ref="H50:I50" si="29">H51</f>
        <v>0</v>
      </c>
      <c r="I50" s="11">
        <f t="shared" si="29"/>
        <v>320</v>
      </c>
    </row>
    <row r="51" spans="1:9" s="2" customFormat="1" ht="31.5">
      <c r="A51" s="13" t="s">
        <v>30</v>
      </c>
      <c r="B51" s="23">
        <f>B52</f>
        <v>320</v>
      </c>
      <c r="C51" s="23">
        <f t="shared" ref="C51:D51" si="30">C52</f>
        <v>0</v>
      </c>
      <c r="D51" s="23">
        <f t="shared" si="30"/>
        <v>0</v>
      </c>
      <c r="E51" s="21" t="s">
        <v>21</v>
      </c>
      <c r="F51" s="18">
        <f>F52</f>
        <v>0</v>
      </c>
      <c r="G51" s="18">
        <f>G52</f>
        <v>0</v>
      </c>
      <c r="H51" s="18">
        <f t="shared" ref="H51:I51" si="31">H52</f>
        <v>0</v>
      </c>
      <c r="I51" s="18">
        <f t="shared" si="31"/>
        <v>320</v>
      </c>
    </row>
    <row r="52" spans="1:9" s="1" customFormat="1" ht="47.25">
      <c r="A52" s="3" t="s">
        <v>71</v>
      </c>
      <c r="B52" s="5">
        <f>G52+H52+I52</f>
        <v>320</v>
      </c>
      <c r="C52" s="5"/>
      <c r="D52" s="5"/>
      <c r="E52" s="20" t="s">
        <v>112</v>
      </c>
      <c r="F52" s="41">
        <v>0</v>
      </c>
      <c r="G52" s="16">
        <v>0</v>
      </c>
      <c r="H52" s="16">
        <v>0</v>
      </c>
      <c r="I52" s="16">
        <v>320</v>
      </c>
    </row>
    <row r="53" spans="1:9" s="1" customFormat="1">
      <c r="A53" s="10" t="s">
        <v>31</v>
      </c>
      <c r="B53" s="23">
        <f>B54+B60+B62+B64+B67+B72+B75+B79+B83+B87+B89+B97+B111</f>
        <v>41355.9</v>
      </c>
      <c r="C53" s="23">
        <f>C54+C60+C62+C64+C67+C72+C75+C79+C83+C87+C89+C97+C111</f>
        <v>26185.4</v>
      </c>
      <c r="D53" s="23">
        <f>D54+D60+D62+D64+D67+D72+D75+D79+D83+D87+D89+D97+D111</f>
        <v>38578.5</v>
      </c>
      <c r="E53" s="34" t="s">
        <v>9</v>
      </c>
      <c r="F53" s="11">
        <f>F54+F60+F62+F64+F67+F72+F75+F79+F83+F87+F89+F97+F111</f>
        <v>445</v>
      </c>
      <c r="G53" s="11">
        <f>G54+G60+G62+G64+G67+G72+G75+G79+G83+G87+G89+G97+G111</f>
        <v>34481.600000000006</v>
      </c>
      <c r="H53" s="11">
        <f>H54+H60+H62+H64+H67+H72+H75+H79+H83+H87+H89+H97+H111</f>
        <v>3740.5999999999995</v>
      </c>
      <c r="I53" s="11">
        <f>I54+I60+I62+I64+I67+I72+I75+I79+I83+I87+I89+I97+I111</f>
        <v>2688.7</v>
      </c>
    </row>
    <row r="54" spans="1:9" s="1" customFormat="1" ht="31.5">
      <c r="A54" s="13" t="s">
        <v>32</v>
      </c>
      <c r="B54" s="23">
        <f>SUM(B55:B59)</f>
        <v>1160.4000000000001</v>
      </c>
      <c r="C54" s="23">
        <f t="shared" ref="C54:D54" si="32">SUM(C55:C58)</f>
        <v>-10073.4</v>
      </c>
      <c r="D54" s="23">
        <f t="shared" si="32"/>
        <v>-6588.4</v>
      </c>
      <c r="E54" s="21" t="s">
        <v>21</v>
      </c>
      <c r="F54" s="40">
        <f>SUM(F55:F59)</f>
        <v>0</v>
      </c>
      <c r="G54" s="40">
        <f t="shared" ref="G54:I54" si="33">SUM(G55:G59)</f>
        <v>-1489.7999999999997</v>
      </c>
      <c r="H54" s="40">
        <f t="shared" si="33"/>
        <v>0</v>
      </c>
      <c r="I54" s="40">
        <f t="shared" si="33"/>
        <v>2650.2</v>
      </c>
    </row>
    <row r="55" spans="1:9" s="1" customFormat="1" ht="31.5">
      <c r="A55" s="3" t="s">
        <v>33</v>
      </c>
      <c r="B55" s="5">
        <f>G55+H55+I55</f>
        <v>47</v>
      </c>
      <c r="C55" s="5"/>
      <c r="D55" s="5"/>
      <c r="E55" s="20" t="s">
        <v>87</v>
      </c>
      <c r="F55" s="41"/>
      <c r="G55" s="16">
        <v>47</v>
      </c>
      <c r="H55" s="16"/>
      <c r="I55" s="16"/>
    </row>
    <row r="56" spans="1:9" s="1" customFormat="1" ht="47.25">
      <c r="A56" s="3" t="s">
        <v>34</v>
      </c>
      <c r="B56" s="5">
        <f t="shared" ref="B56:B57" si="34">G56+H56+I56</f>
        <v>1151.9000000000001</v>
      </c>
      <c r="C56" s="5"/>
      <c r="D56" s="5"/>
      <c r="E56" s="9" t="s">
        <v>98</v>
      </c>
      <c r="F56" s="42"/>
      <c r="G56" s="16">
        <v>1151.9000000000001</v>
      </c>
      <c r="H56" s="16"/>
      <c r="I56" s="16"/>
    </row>
    <row r="57" spans="1:9" s="1" customFormat="1" ht="109.5" customHeight="1">
      <c r="A57" s="3" t="s">
        <v>35</v>
      </c>
      <c r="B57" s="5">
        <f t="shared" si="34"/>
        <v>0</v>
      </c>
      <c r="C57" s="5"/>
      <c r="D57" s="5"/>
      <c r="E57" s="15" t="s">
        <v>111</v>
      </c>
      <c r="F57" s="42"/>
      <c r="G57" s="16">
        <f>-2688.7</f>
        <v>-2688.7</v>
      </c>
      <c r="H57" s="16"/>
      <c r="I57" s="16">
        <v>2688.7</v>
      </c>
    </row>
    <row r="58" spans="1:9" s="1" customFormat="1" ht="78.75">
      <c r="A58" s="3" t="s">
        <v>99</v>
      </c>
      <c r="B58" s="5">
        <v>0</v>
      </c>
      <c r="C58" s="5">
        <v>-10073.4</v>
      </c>
      <c r="D58" s="5">
        <v>-6588.4</v>
      </c>
      <c r="E58" s="20" t="s">
        <v>189</v>
      </c>
      <c r="F58" s="42"/>
      <c r="G58" s="16"/>
      <c r="H58" s="16"/>
      <c r="I58" s="16"/>
    </row>
    <row r="59" spans="1:9" s="1" customFormat="1" ht="94.5">
      <c r="A59" s="3" t="s">
        <v>188</v>
      </c>
      <c r="B59" s="5">
        <f>F59+G59+H59+I59</f>
        <v>-38.5</v>
      </c>
      <c r="C59" s="5"/>
      <c r="D59" s="5"/>
      <c r="E59" s="20" t="s">
        <v>212</v>
      </c>
      <c r="F59" s="42"/>
      <c r="G59" s="16"/>
      <c r="H59" s="16"/>
      <c r="I59" s="16">
        <v>-38.5</v>
      </c>
    </row>
    <row r="60" spans="1:9" s="2" customFormat="1">
      <c r="A60" s="13" t="s">
        <v>36</v>
      </c>
      <c r="B60" s="23">
        <f>B61</f>
        <v>-417.5</v>
      </c>
      <c r="C60" s="23">
        <f t="shared" ref="C60:D60" si="35">C61</f>
        <v>0</v>
      </c>
      <c r="D60" s="23">
        <f t="shared" si="35"/>
        <v>0</v>
      </c>
      <c r="E60" s="24" t="s">
        <v>113</v>
      </c>
      <c r="F60" s="18">
        <f>F61</f>
        <v>0</v>
      </c>
      <c r="G60" s="18">
        <f>G61</f>
        <v>-417.5</v>
      </c>
      <c r="H60" s="18">
        <f t="shared" ref="H60:I60" si="36">H61</f>
        <v>0</v>
      </c>
      <c r="I60" s="18">
        <f t="shared" si="36"/>
        <v>0</v>
      </c>
    </row>
    <row r="61" spans="1:9" s="1" customFormat="1" ht="47.25">
      <c r="A61" s="3" t="s">
        <v>46</v>
      </c>
      <c r="B61" s="5">
        <f>G61+H61+I61</f>
        <v>-417.5</v>
      </c>
      <c r="C61" s="5"/>
      <c r="D61" s="5"/>
      <c r="E61" s="15" t="s">
        <v>115</v>
      </c>
      <c r="F61" s="42"/>
      <c r="G61" s="16">
        <f>-417.5</f>
        <v>-417.5</v>
      </c>
      <c r="H61" s="16"/>
      <c r="I61" s="16"/>
    </row>
    <row r="62" spans="1:9" s="1" customFormat="1" ht="47.25">
      <c r="A62" s="13" t="s">
        <v>37</v>
      </c>
      <c r="B62" s="23">
        <f>B63</f>
        <v>417.5</v>
      </c>
      <c r="C62" s="23">
        <f t="shared" ref="C62:D62" si="37">C63</f>
        <v>0</v>
      </c>
      <c r="D62" s="23">
        <f t="shared" si="37"/>
        <v>0</v>
      </c>
      <c r="E62" s="24" t="s">
        <v>114</v>
      </c>
      <c r="F62" s="18">
        <f>F63</f>
        <v>0</v>
      </c>
      <c r="G62" s="18">
        <f>G63</f>
        <v>417.5</v>
      </c>
      <c r="H62" s="18">
        <f t="shared" ref="H62:I62" si="38">H63</f>
        <v>0</v>
      </c>
      <c r="I62" s="18">
        <f t="shared" si="38"/>
        <v>0</v>
      </c>
    </row>
    <row r="63" spans="1:9" s="1" customFormat="1" ht="63">
      <c r="A63" s="3" t="s">
        <v>170</v>
      </c>
      <c r="B63" s="5">
        <f>G63+H63+I63</f>
        <v>417.5</v>
      </c>
      <c r="C63" s="5"/>
      <c r="D63" s="5"/>
      <c r="E63" s="15" t="s">
        <v>220</v>
      </c>
      <c r="F63" s="42"/>
      <c r="G63" s="16">
        <v>417.5</v>
      </c>
      <c r="H63" s="16"/>
      <c r="I63" s="16"/>
    </row>
    <row r="64" spans="1:9" s="2" customFormat="1" ht="31.5">
      <c r="A64" s="13" t="s">
        <v>38</v>
      </c>
      <c r="B64" s="23">
        <f>SUM(B65:B66)</f>
        <v>0</v>
      </c>
      <c r="C64" s="23">
        <f t="shared" ref="C64:D64" si="39">SUM(C65:C66)</f>
        <v>290.7</v>
      </c>
      <c r="D64" s="23">
        <f t="shared" si="39"/>
        <v>289.5</v>
      </c>
      <c r="E64" s="24" t="s">
        <v>51</v>
      </c>
      <c r="F64" s="45"/>
      <c r="G64" s="18">
        <f>SUM(G65:G66)</f>
        <v>0</v>
      </c>
      <c r="H64" s="18"/>
      <c r="I64" s="18"/>
    </row>
    <row r="65" spans="1:9" s="2" customFormat="1" ht="31.5">
      <c r="A65" s="3" t="s">
        <v>82</v>
      </c>
      <c r="B65" s="5">
        <f>F65+G65+H65+I65</f>
        <v>234.9</v>
      </c>
      <c r="C65" s="5">
        <v>289.5</v>
      </c>
      <c r="D65" s="5">
        <v>289.5</v>
      </c>
      <c r="E65" s="15" t="s">
        <v>124</v>
      </c>
      <c r="F65" s="42"/>
      <c r="G65" s="16">
        <v>234.9</v>
      </c>
      <c r="H65" s="16"/>
      <c r="I65" s="16"/>
    </row>
    <row r="66" spans="1:9" s="2" customFormat="1" ht="47.25" customHeight="1">
      <c r="A66" s="3" t="s">
        <v>199</v>
      </c>
      <c r="B66" s="5">
        <f>F66+G66+H66+I66</f>
        <v>-234.9</v>
      </c>
      <c r="C66" s="5">
        <v>1.2</v>
      </c>
      <c r="D66" s="5"/>
      <c r="E66" s="15" t="s">
        <v>200</v>
      </c>
      <c r="F66" s="42"/>
      <c r="G66" s="16">
        <v>-234.9</v>
      </c>
      <c r="H66" s="16"/>
      <c r="I66" s="16"/>
    </row>
    <row r="67" spans="1:9" s="2" customFormat="1" ht="31.5">
      <c r="A67" s="13" t="s">
        <v>39</v>
      </c>
      <c r="B67" s="23">
        <f>SUM(B68:B71)</f>
        <v>8307.9000000000015</v>
      </c>
      <c r="C67" s="23">
        <f t="shared" ref="C67:D67" si="40">SUM(C68:C71)</f>
        <v>9469.5</v>
      </c>
      <c r="D67" s="23">
        <f t="shared" si="40"/>
        <v>0</v>
      </c>
      <c r="E67" s="14" t="s">
        <v>16</v>
      </c>
      <c r="F67" s="45">
        <f>SUM(F68:F71)</f>
        <v>0</v>
      </c>
      <c r="G67" s="45">
        <f t="shared" ref="G67:I67" si="41">SUM(G68:G71)</f>
        <v>8307.9000000000015</v>
      </c>
      <c r="H67" s="45">
        <f t="shared" si="41"/>
        <v>0</v>
      </c>
      <c r="I67" s="45">
        <f t="shared" si="41"/>
        <v>0</v>
      </c>
    </row>
    <row r="68" spans="1:9" s="1" customFormat="1" ht="75.75" customHeight="1">
      <c r="A68" s="3" t="s">
        <v>40</v>
      </c>
      <c r="B68" s="5">
        <f>G68+H68+I68</f>
        <v>16</v>
      </c>
      <c r="C68" s="5"/>
      <c r="D68" s="5"/>
      <c r="E68" s="26" t="s">
        <v>66</v>
      </c>
      <c r="F68" s="43"/>
      <c r="G68" s="42">
        <v>16</v>
      </c>
      <c r="H68" s="42"/>
      <c r="I68" s="42"/>
    </row>
    <row r="69" spans="1:9" s="1" customFormat="1" ht="47.25">
      <c r="A69" s="3" t="s">
        <v>168</v>
      </c>
      <c r="B69" s="5">
        <f>G69+H69+I69</f>
        <v>6987.6</v>
      </c>
      <c r="C69" s="5"/>
      <c r="D69" s="5"/>
      <c r="E69" s="26" t="s">
        <v>68</v>
      </c>
      <c r="F69" s="43"/>
      <c r="G69" s="42">
        <f>6990.2-2.7+0.1</f>
        <v>6987.6</v>
      </c>
      <c r="H69" s="42"/>
      <c r="I69" s="42"/>
    </row>
    <row r="70" spans="1:9" s="1" customFormat="1" ht="63">
      <c r="A70" s="3" t="s">
        <v>171</v>
      </c>
      <c r="B70" s="5">
        <f>G70+H70+I70</f>
        <v>1326.1</v>
      </c>
      <c r="C70" s="5">
        <v>9469.5</v>
      </c>
      <c r="D70" s="5"/>
      <c r="E70" s="26" t="s">
        <v>100</v>
      </c>
      <c r="F70" s="43"/>
      <c r="G70" s="42">
        <f>1326.1</f>
        <v>1326.1</v>
      </c>
      <c r="H70" s="42"/>
      <c r="I70" s="42"/>
    </row>
    <row r="71" spans="1:9" s="1" customFormat="1" ht="94.5">
      <c r="A71" s="3" t="s">
        <v>172</v>
      </c>
      <c r="B71" s="5">
        <f>G71+H71+I71</f>
        <v>-21.8</v>
      </c>
      <c r="C71" s="5"/>
      <c r="D71" s="5"/>
      <c r="E71" s="26" t="s">
        <v>92</v>
      </c>
      <c r="F71" s="43"/>
      <c r="G71" s="42">
        <v>-21.8</v>
      </c>
      <c r="H71" s="42"/>
      <c r="I71" s="42"/>
    </row>
    <row r="72" spans="1:9" s="2" customFormat="1" ht="20.25" customHeight="1">
      <c r="A72" s="13" t="s">
        <v>48</v>
      </c>
      <c r="B72" s="23">
        <f>SUM(B73:B74)</f>
        <v>42.5</v>
      </c>
      <c r="C72" s="23">
        <f t="shared" ref="C72:F72" si="42">SUM(C73:C74)</f>
        <v>0</v>
      </c>
      <c r="D72" s="23">
        <f t="shared" si="42"/>
        <v>0</v>
      </c>
      <c r="E72" s="29" t="s">
        <v>72</v>
      </c>
      <c r="F72" s="18">
        <f t="shared" si="42"/>
        <v>0</v>
      </c>
      <c r="G72" s="18">
        <f t="shared" ref="G72" si="43">SUM(G73:G74)</f>
        <v>42.5</v>
      </c>
      <c r="H72" s="18">
        <f t="shared" ref="H72" si="44">SUM(H73:H74)</f>
        <v>0</v>
      </c>
      <c r="I72" s="18">
        <f t="shared" ref="I72" si="45">SUM(I73:I74)</f>
        <v>0</v>
      </c>
    </row>
    <row r="73" spans="1:9" s="1" customFormat="1" ht="63">
      <c r="A73" s="3" t="s">
        <v>49</v>
      </c>
      <c r="B73" s="5">
        <f>G73+H73+I73</f>
        <v>-47</v>
      </c>
      <c r="C73" s="5"/>
      <c r="D73" s="5"/>
      <c r="E73" s="26" t="s">
        <v>73</v>
      </c>
      <c r="F73" s="43"/>
      <c r="G73" s="42">
        <f>-47</f>
        <v>-47</v>
      </c>
      <c r="H73" s="42"/>
      <c r="I73" s="42"/>
    </row>
    <row r="74" spans="1:9" s="1" customFormat="1" ht="31.5">
      <c r="A74" s="3" t="s">
        <v>164</v>
      </c>
      <c r="B74" s="5">
        <f>G74+H74+I74</f>
        <v>89.5</v>
      </c>
      <c r="C74" s="5"/>
      <c r="D74" s="5"/>
      <c r="E74" s="26" t="s">
        <v>167</v>
      </c>
      <c r="F74" s="43"/>
      <c r="G74" s="42">
        <v>89.5</v>
      </c>
      <c r="H74" s="42"/>
      <c r="I74" s="42"/>
    </row>
    <row r="75" spans="1:9" s="2" customFormat="1" ht="51.75" customHeight="1">
      <c r="A75" s="13" t="s">
        <v>52</v>
      </c>
      <c r="B75" s="23">
        <f>SUM(B76:B78)</f>
        <v>770.69999999999993</v>
      </c>
      <c r="C75" s="23">
        <f t="shared" ref="C75:D75" si="46">SUM(C76:C78)</f>
        <v>0</v>
      </c>
      <c r="D75" s="23">
        <f t="shared" si="46"/>
        <v>0</v>
      </c>
      <c r="E75" s="29" t="s">
        <v>77</v>
      </c>
      <c r="F75" s="18">
        <f>SUM(F76:F78)</f>
        <v>0</v>
      </c>
      <c r="G75" s="18">
        <f t="shared" ref="G75:I75" si="47">SUM(G76:G78)</f>
        <v>732.19999999999993</v>
      </c>
      <c r="H75" s="18">
        <f t="shared" si="47"/>
        <v>0</v>
      </c>
      <c r="I75" s="18">
        <f t="shared" si="47"/>
        <v>38.5</v>
      </c>
    </row>
    <row r="76" spans="1:9" s="1" customFormat="1" ht="63.75" customHeight="1">
      <c r="A76" s="3" t="s">
        <v>53</v>
      </c>
      <c r="B76" s="5">
        <f>G76+H76+I76</f>
        <v>-411.6</v>
      </c>
      <c r="C76" s="5"/>
      <c r="D76" s="5"/>
      <c r="E76" s="26" t="s">
        <v>88</v>
      </c>
      <c r="F76" s="43"/>
      <c r="G76" s="42">
        <f>-411.6</f>
        <v>-411.6</v>
      </c>
      <c r="H76" s="42"/>
      <c r="I76" s="42"/>
    </row>
    <row r="77" spans="1:9" s="1" customFormat="1" ht="31.5">
      <c r="A77" s="3" t="s">
        <v>101</v>
      </c>
      <c r="B77" s="5">
        <f>G77+H77+I77</f>
        <v>1143.8</v>
      </c>
      <c r="C77" s="5"/>
      <c r="D77" s="5"/>
      <c r="E77" s="26" t="s">
        <v>163</v>
      </c>
      <c r="F77" s="43"/>
      <c r="G77" s="42">
        <v>1143.8</v>
      </c>
      <c r="H77" s="42"/>
      <c r="I77" s="42"/>
    </row>
    <row r="78" spans="1:9" s="1" customFormat="1" ht="63">
      <c r="A78" s="3" t="s">
        <v>201</v>
      </c>
      <c r="B78" s="5">
        <f>G78+H78+I78</f>
        <v>38.5</v>
      </c>
      <c r="C78" s="5"/>
      <c r="D78" s="5"/>
      <c r="E78" s="26" t="s">
        <v>202</v>
      </c>
      <c r="F78" s="43"/>
      <c r="G78" s="42"/>
      <c r="H78" s="42"/>
      <c r="I78" s="42">
        <v>38.5</v>
      </c>
    </row>
    <row r="79" spans="1:9" s="1" customFormat="1" ht="31.5">
      <c r="A79" s="32" t="s">
        <v>58</v>
      </c>
      <c r="B79" s="23">
        <f>SUM(B80:B82)</f>
        <v>1442.0000000000002</v>
      </c>
      <c r="C79" s="23">
        <f>SUM(C80:C80)</f>
        <v>0</v>
      </c>
      <c r="D79" s="23">
        <f>SUM(D80:D80)</f>
        <v>0</v>
      </c>
      <c r="E79" s="33" t="s">
        <v>47</v>
      </c>
      <c r="F79" s="39">
        <f>SUM(F80:F82)</f>
        <v>0</v>
      </c>
      <c r="G79" s="39">
        <f t="shared" ref="G79:I79" si="48">SUM(G80:G82)</f>
        <v>1442.0000000000002</v>
      </c>
      <c r="H79" s="39">
        <f t="shared" si="48"/>
        <v>0</v>
      </c>
      <c r="I79" s="39">
        <f t="shared" si="48"/>
        <v>0</v>
      </c>
    </row>
    <row r="80" spans="1:9" s="1" customFormat="1" ht="82.5" customHeight="1">
      <c r="A80" s="3" t="s">
        <v>59</v>
      </c>
      <c r="B80" s="5">
        <f>G80+H80+I80</f>
        <v>-1173.3</v>
      </c>
      <c r="C80" s="5"/>
      <c r="D80" s="5"/>
      <c r="E80" s="15" t="s">
        <v>89</v>
      </c>
      <c r="F80" s="42"/>
      <c r="G80" s="16">
        <f>-849.8-323.5</f>
        <v>-1173.3</v>
      </c>
      <c r="H80" s="42"/>
      <c r="I80" s="42"/>
    </row>
    <row r="81" spans="1:9" s="1" customFormat="1" ht="78.75">
      <c r="A81" s="3" t="s">
        <v>83</v>
      </c>
      <c r="B81" s="5">
        <f>G81+H81+I81</f>
        <v>2325.8000000000002</v>
      </c>
      <c r="C81" s="5"/>
      <c r="D81" s="5"/>
      <c r="E81" s="15" t="s">
        <v>216</v>
      </c>
      <c r="F81" s="42"/>
      <c r="G81" s="16">
        <v>2325.8000000000002</v>
      </c>
      <c r="H81" s="42"/>
      <c r="I81" s="42"/>
    </row>
    <row r="82" spans="1:9" s="1" customFormat="1" ht="47.25">
      <c r="A82" s="3" t="s">
        <v>196</v>
      </c>
      <c r="B82" s="5">
        <f>G82+H82+I82</f>
        <v>289.5</v>
      </c>
      <c r="C82" s="5"/>
      <c r="D82" s="5"/>
      <c r="E82" s="15" t="s">
        <v>197</v>
      </c>
      <c r="F82" s="42"/>
      <c r="G82" s="16">
        <v>289.5</v>
      </c>
      <c r="H82" s="42"/>
      <c r="I82" s="42"/>
    </row>
    <row r="83" spans="1:9" s="1" customFormat="1" ht="31.5">
      <c r="A83" s="13" t="s">
        <v>116</v>
      </c>
      <c r="B83" s="23">
        <f>SUM(B84:B86)</f>
        <v>815.59999999999991</v>
      </c>
      <c r="C83" s="23">
        <f t="shared" ref="C83:D83" si="49">SUM(C84:C86)</f>
        <v>0</v>
      </c>
      <c r="D83" s="23">
        <f t="shared" si="49"/>
        <v>0</v>
      </c>
      <c r="E83" s="14" t="s">
        <v>76</v>
      </c>
      <c r="F83" s="18">
        <f>SUM(F84:F86)</f>
        <v>0</v>
      </c>
      <c r="G83" s="18">
        <f>SUM(G84:G86)</f>
        <v>815.59999999999991</v>
      </c>
      <c r="H83" s="18">
        <f t="shared" ref="H83:I83" si="50">SUM(H84:H86)</f>
        <v>0</v>
      </c>
      <c r="I83" s="18">
        <f t="shared" si="50"/>
        <v>0</v>
      </c>
    </row>
    <row r="84" spans="1:9" s="1" customFormat="1" ht="80.25" customHeight="1">
      <c r="A84" s="3" t="s">
        <v>117</v>
      </c>
      <c r="B84" s="5">
        <f>G84+H84+I84</f>
        <v>0.3</v>
      </c>
      <c r="C84" s="5"/>
      <c r="D84" s="5"/>
      <c r="E84" s="9" t="s">
        <v>217</v>
      </c>
      <c r="F84" s="42"/>
      <c r="G84" s="16">
        <v>0.3</v>
      </c>
      <c r="H84" s="42"/>
      <c r="I84" s="42"/>
    </row>
    <row r="85" spans="1:9" s="1" customFormat="1" ht="47.25">
      <c r="A85" s="3" t="s">
        <v>173</v>
      </c>
      <c r="B85" s="5">
        <f>G85+H85+I85</f>
        <v>849.8</v>
      </c>
      <c r="C85" s="5"/>
      <c r="D85" s="5"/>
      <c r="E85" s="9" t="s">
        <v>90</v>
      </c>
      <c r="F85" s="42"/>
      <c r="G85" s="16">
        <v>849.8</v>
      </c>
      <c r="H85" s="42"/>
      <c r="I85" s="42"/>
    </row>
    <row r="86" spans="1:9" s="1" customFormat="1" ht="47.25">
      <c r="A86" s="3" t="s">
        <v>174</v>
      </c>
      <c r="B86" s="5">
        <f>G86+H86+I86</f>
        <v>-34.5</v>
      </c>
      <c r="C86" s="5"/>
      <c r="D86" s="5"/>
      <c r="E86" s="9" t="s">
        <v>148</v>
      </c>
      <c r="F86" s="42"/>
      <c r="G86" s="16">
        <f>-34.5</f>
        <v>-34.5</v>
      </c>
      <c r="H86" s="42"/>
      <c r="I86" s="42"/>
    </row>
    <row r="87" spans="1:9" s="1" customFormat="1" ht="31.5">
      <c r="A87" s="13" t="s">
        <v>118</v>
      </c>
      <c r="B87" s="23">
        <f>B88</f>
        <v>940.8</v>
      </c>
      <c r="C87" s="23"/>
      <c r="D87" s="23"/>
      <c r="E87" s="53" t="s">
        <v>154</v>
      </c>
      <c r="F87" s="45">
        <f>F88</f>
        <v>0</v>
      </c>
      <c r="G87" s="45">
        <f t="shared" ref="G87:I87" si="51">G88</f>
        <v>0</v>
      </c>
      <c r="H87" s="45">
        <f t="shared" si="51"/>
        <v>940.8</v>
      </c>
      <c r="I87" s="45">
        <f t="shared" si="51"/>
        <v>0</v>
      </c>
    </row>
    <row r="88" spans="1:9" s="1" customFormat="1" ht="31.5">
      <c r="A88" s="3" t="s">
        <v>119</v>
      </c>
      <c r="B88" s="5">
        <f>F88+G88+H88+I88</f>
        <v>940.8</v>
      </c>
      <c r="C88" s="5"/>
      <c r="D88" s="5"/>
      <c r="E88" s="9" t="s">
        <v>152</v>
      </c>
      <c r="F88" s="42"/>
      <c r="G88" s="16"/>
      <c r="H88" s="42">
        <v>940.8</v>
      </c>
      <c r="I88" s="42"/>
    </row>
    <row r="89" spans="1:9" s="2" customFormat="1" ht="31.5">
      <c r="A89" s="13" t="s">
        <v>155</v>
      </c>
      <c r="B89" s="23">
        <f>SUM(B90:B96)</f>
        <v>26669.7</v>
      </c>
      <c r="C89" s="23">
        <f>SUM(C90:C96)</f>
        <v>0</v>
      </c>
      <c r="D89" s="23">
        <f>SUM(D90:D96)</f>
        <v>0</v>
      </c>
      <c r="E89" s="14" t="s">
        <v>91</v>
      </c>
      <c r="F89" s="18">
        <f>SUM(F90:F96)</f>
        <v>0</v>
      </c>
      <c r="G89" s="18">
        <f>SUM(G90:G96)</f>
        <v>26669.7</v>
      </c>
      <c r="H89" s="18">
        <f>SUM(H90:H96)</f>
        <v>0</v>
      </c>
      <c r="I89" s="18">
        <f>SUM(I90:I96)</f>
        <v>0</v>
      </c>
    </row>
    <row r="90" spans="1:9" s="1" customFormat="1" ht="267.75">
      <c r="A90" s="3" t="s">
        <v>156</v>
      </c>
      <c r="B90" s="5">
        <f t="shared" ref="B90:B95" si="52">G90+H90+I90</f>
        <v>9019.2000000000007</v>
      </c>
      <c r="C90" s="5"/>
      <c r="D90" s="5"/>
      <c r="E90" s="9" t="s">
        <v>214</v>
      </c>
      <c r="F90" s="42"/>
      <c r="G90" s="16">
        <f>2004.2+623.1+939+3852.9+1600</f>
        <v>9019.2000000000007</v>
      </c>
      <c r="H90" s="42"/>
      <c r="I90" s="42"/>
    </row>
    <row r="91" spans="1:9" s="1" customFormat="1" ht="31.5">
      <c r="A91" s="3" t="s">
        <v>157</v>
      </c>
      <c r="B91" s="5">
        <f t="shared" si="52"/>
        <v>14.2</v>
      </c>
      <c r="C91" s="5"/>
      <c r="D91" s="5"/>
      <c r="E91" s="9" t="s">
        <v>106</v>
      </c>
      <c r="F91" s="42"/>
      <c r="G91" s="16">
        <v>14.2</v>
      </c>
      <c r="H91" s="42"/>
      <c r="I91" s="42"/>
    </row>
    <row r="92" spans="1:9" s="1" customFormat="1" ht="36" customHeight="1">
      <c r="A92" s="3" t="s">
        <v>158</v>
      </c>
      <c r="B92" s="5">
        <f t="shared" si="52"/>
        <v>442.1</v>
      </c>
      <c r="C92" s="5"/>
      <c r="D92" s="5"/>
      <c r="E92" s="9" t="s">
        <v>169</v>
      </c>
      <c r="F92" s="42"/>
      <c r="G92" s="16">
        <v>442.1</v>
      </c>
      <c r="H92" s="42"/>
      <c r="I92" s="42"/>
    </row>
    <row r="93" spans="1:9" s="1" customFormat="1" ht="47.25">
      <c r="A93" s="3" t="s">
        <v>159</v>
      </c>
      <c r="B93" s="5">
        <f t="shared" si="52"/>
        <v>9164</v>
      </c>
      <c r="C93" s="5"/>
      <c r="D93" s="5"/>
      <c r="E93" s="9" t="s">
        <v>213</v>
      </c>
      <c r="F93" s="42"/>
      <c r="G93" s="16">
        <f>8074.5+1089.5</f>
        <v>9164</v>
      </c>
      <c r="H93" s="42"/>
      <c r="I93" s="42"/>
    </row>
    <row r="94" spans="1:9" s="1" customFormat="1" ht="47.25">
      <c r="A94" s="3" t="s">
        <v>160</v>
      </c>
      <c r="B94" s="5">
        <f t="shared" si="52"/>
        <v>8436.4999999999982</v>
      </c>
      <c r="C94" s="5"/>
      <c r="D94" s="5"/>
      <c r="E94" s="9" t="s">
        <v>221</v>
      </c>
      <c r="F94" s="42"/>
      <c r="G94" s="16">
        <f>7442.2+141.9+500+200+152.4</f>
        <v>8436.4999999999982</v>
      </c>
      <c r="H94" s="42"/>
      <c r="I94" s="42"/>
    </row>
    <row r="95" spans="1:9" s="1" customFormat="1" ht="31.5">
      <c r="A95" s="3" t="s">
        <v>161</v>
      </c>
      <c r="B95" s="5">
        <f t="shared" si="52"/>
        <v>588</v>
      </c>
      <c r="C95" s="5"/>
      <c r="D95" s="5"/>
      <c r="E95" s="9" t="s">
        <v>165</v>
      </c>
      <c r="F95" s="42"/>
      <c r="G95" s="16">
        <v>588</v>
      </c>
      <c r="H95" s="42"/>
      <c r="I95" s="42"/>
    </row>
    <row r="96" spans="1:9" s="1" customFormat="1" ht="31.5">
      <c r="A96" s="3" t="s">
        <v>162</v>
      </c>
      <c r="B96" s="5">
        <f t="shared" ref="B96" si="53">G96+H96+I96</f>
        <v>-994.3</v>
      </c>
      <c r="C96" s="5"/>
      <c r="D96" s="5"/>
      <c r="E96" s="9" t="s">
        <v>150</v>
      </c>
      <c r="F96" s="42"/>
      <c r="G96" s="16">
        <f>-994.3</f>
        <v>-994.3</v>
      </c>
      <c r="H96" s="42"/>
      <c r="I96" s="42"/>
    </row>
    <row r="97" spans="1:9" s="1" customFormat="1" ht="47.25">
      <c r="A97" s="13" t="s">
        <v>175</v>
      </c>
      <c r="B97" s="23">
        <f>SUM(B98:B110)</f>
        <v>-8378.7000000000025</v>
      </c>
      <c r="C97" s="23">
        <f t="shared" ref="C97:D97" si="54">SUM(C98:C110)</f>
        <v>26498.600000000002</v>
      </c>
      <c r="D97" s="23">
        <f t="shared" si="54"/>
        <v>44877.4</v>
      </c>
      <c r="E97" s="25" t="s">
        <v>15</v>
      </c>
      <c r="F97" s="18">
        <f>SUM(F98:F110)</f>
        <v>0</v>
      </c>
      <c r="G97" s="18">
        <f t="shared" ref="G97:I97" si="55">SUM(G98:G110)</f>
        <v>-8378.7000000000025</v>
      </c>
      <c r="H97" s="18">
        <f t="shared" si="55"/>
        <v>0</v>
      </c>
      <c r="I97" s="18">
        <f t="shared" si="55"/>
        <v>0</v>
      </c>
    </row>
    <row r="98" spans="1:9" s="1" customFormat="1" ht="31.5">
      <c r="A98" s="3" t="s">
        <v>176</v>
      </c>
      <c r="B98" s="5">
        <f>G98+H98+I98</f>
        <v>0</v>
      </c>
      <c r="C98" s="5">
        <v>32834.300000000003</v>
      </c>
      <c r="D98" s="5">
        <v>17090.7</v>
      </c>
      <c r="E98" s="26" t="s">
        <v>198</v>
      </c>
      <c r="F98" s="43"/>
      <c r="G98" s="42"/>
      <c r="H98" s="42"/>
      <c r="I98" s="42"/>
    </row>
    <row r="99" spans="1:9" s="1" customFormat="1" ht="47.25">
      <c r="A99" s="3" t="s">
        <v>177</v>
      </c>
      <c r="B99" s="5">
        <f>G99+H99+I99</f>
        <v>323.39999999999998</v>
      </c>
      <c r="C99" s="5"/>
      <c r="D99" s="5"/>
      <c r="E99" s="35" t="s">
        <v>78</v>
      </c>
      <c r="F99" s="19"/>
      <c r="G99" s="16">
        <f>323.5-0.1</f>
        <v>323.39999999999998</v>
      </c>
      <c r="H99" s="16"/>
      <c r="I99" s="16"/>
    </row>
    <row r="100" spans="1:9" s="1" customFormat="1" ht="78.75">
      <c r="A100" s="3" t="s">
        <v>178</v>
      </c>
      <c r="B100" s="5">
        <f t="shared" ref="B100:B101" si="56">G100+H100+I100</f>
        <v>5585.2</v>
      </c>
      <c r="C100" s="5"/>
      <c r="D100" s="5"/>
      <c r="E100" s="9" t="s">
        <v>102</v>
      </c>
      <c r="F100" s="42"/>
      <c r="G100" s="16">
        <v>5585.2</v>
      </c>
      <c r="H100" s="16"/>
      <c r="I100" s="16"/>
    </row>
    <row r="101" spans="1:9" s="1" customFormat="1" ht="47.25">
      <c r="A101" s="3" t="s">
        <v>179</v>
      </c>
      <c r="B101" s="5">
        <f t="shared" si="56"/>
        <v>1725.9</v>
      </c>
      <c r="C101" s="5"/>
      <c r="D101" s="5"/>
      <c r="E101" s="54" t="s">
        <v>103</v>
      </c>
      <c r="F101" s="44"/>
      <c r="G101" s="16">
        <v>1725.9</v>
      </c>
      <c r="H101" s="16"/>
      <c r="I101" s="16"/>
    </row>
    <row r="102" spans="1:9" s="1" customFormat="1" ht="47.25">
      <c r="A102" s="3" t="s">
        <v>180</v>
      </c>
      <c r="B102" s="12">
        <f>G102+H102+I102</f>
        <v>-16</v>
      </c>
      <c r="C102" s="12"/>
      <c r="D102" s="12"/>
      <c r="E102" s="9" t="s">
        <v>67</v>
      </c>
      <c r="F102" s="42"/>
      <c r="G102" s="16">
        <v>-16</v>
      </c>
      <c r="H102" s="16"/>
      <c r="I102" s="16"/>
    </row>
    <row r="103" spans="1:9" s="1" customFormat="1" ht="110.25">
      <c r="A103" s="3" t="s">
        <v>181</v>
      </c>
      <c r="B103" s="28">
        <f>G103</f>
        <v>-8582.7000000000007</v>
      </c>
      <c r="C103" s="5">
        <v>-6335.7</v>
      </c>
      <c r="D103" s="5">
        <v>0</v>
      </c>
      <c r="E103" s="15" t="s">
        <v>190</v>
      </c>
      <c r="F103" s="42"/>
      <c r="G103" s="16">
        <f>-6990.2-1592.5</f>
        <v>-8582.7000000000007</v>
      </c>
      <c r="H103" s="16"/>
      <c r="I103" s="16"/>
    </row>
    <row r="104" spans="1:9" s="1" customFormat="1" ht="31.5">
      <c r="A104" s="3" t="s">
        <v>182</v>
      </c>
      <c r="B104" s="5">
        <f t="shared" ref="B104:B110" si="57">G104+H104+I104</f>
        <v>-45.8</v>
      </c>
      <c r="C104" s="5"/>
      <c r="D104" s="5"/>
      <c r="E104" s="15" t="s">
        <v>69</v>
      </c>
      <c r="F104" s="42"/>
      <c r="G104" s="19">
        <v>-45.8</v>
      </c>
      <c r="H104" s="19"/>
      <c r="I104" s="19"/>
    </row>
    <row r="105" spans="1:9" s="1" customFormat="1" ht="47.25">
      <c r="A105" s="3" t="s">
        <v>183</v>
      </c>
      <c r="B105" s="5">
        <f t="shared" si="57"/>
        <v>45.8</v>
      </c>
      <c r="C105" s="5"/>
      <c r="D105" s="5"/>
      <c r="E105" s="15" t="s">
        <v>70</v>
      </c>
      <c r="F105" s="42"/>
      <c r="G105" s="19">
        <v>45.8</v>
      </c>
      <c r="H105" s="19"/>
      <c r="I105" s="19"/>
    </row>
    <row r="106" spans="1:9" s="1" customFormat="1" ht="31.5">
      <c r="A106" s="3" t="s">
        <v>184</v>
      </c>
      <c r="B106" s="5">
        <f t="shared" si="57"/>
        <v>21.8</v>
      </c>
      <c r="C106" s="5"/>
      <c r="D106" s="5"/>
      <c r="E106" s="15" t="s">
        <v>74</v>
      </c>
      <c r="F106" s="42"/>
      <c r="G106" s="19">
        <v>21.8</v>
      </c>
      <c r="H106" s="19"/>
      <c r="I106" s="19"/>
    </row>
    <row r="107" spans="1:9" s="1" customFormat="1" ht="78.75">
      <c r="A107" s="3" t="s">
        <v>185</v>
      </c>
      <c r="B107" s="5">
        <f t="shared" si="57"/>
        <v>-0.3</v>
      </c>
      <c r="C107" s="5"/>
      <c r="D107" s="5"/>
      <c r="E107" s="15" t="s">
        <v>75</v>
      </c>
      <c r="F107" s="42"/>
      <c r="G107" s="19">
        <f>-0.3</f>
        <v>-0.3</v>
      </c>
      <c r="H107" s="19"/>
      <c r="I107" s="19"/>
    </row>
    <row r="108" spans="1:9" s="1" customFormat="1" ht="78.75">
      <c r="A108" s="3" t="s">
        <v>186</v>
      </c>
      <c r="B108" s="5">
        <f t="shared" si="57"/>
        <v>-2325.8000000000002</v>
      </c>
      <c r="C108" s="5"/>
      <c r="D108" s="5">
        <v>27786.7</v>
      </c>
      <c r="E108" s="15" t="s">
        <v>215</v>
      </c>
      <c r="F108" s="42"/>
      <c r="G108" s="19">
        <v>-2325.8000000000002</v>
      </c>
      <c r="H108" s="19"/>
      <c r="I108" s="19"/>
    </row>
    <row r="109" spans="1:9" s="1" customFormat="1" ht="63">
      <c r="A109" s="3" t="s">
        <v>187</v>
      </c>
      <c r="B109" s="5">
        <f t="shared" si="57"/>
        <v>-5361.6</v>
      </c>
      <c r="C109" s="5"/>
      <c r="D109" s="5"/>
      <c r="E109" s="15" t="s">
        <v>151</v>
      </c>
      <c r="F109" s="42"/>
      <c r="G109" s="19">
        <f>-5361.6</f>
        <v>-5361.6</v>
      </c>
      <c r="H109" s="19"/>
      <c r="I109" s="19"/>
    </row>
    <row r="110" spans="1:9" s="1" customFormat="1" ht="31.5">
      <c r="A110" s="3" t="s">
        <v>218</v>
      </c>
      <c r="B110" s="5">
        <f t="shared" si="57"/>
        <v>251.4</v>
      </c>
      <c r="C110" s="5"/>
      <c r="D110" s="5"/>
      <c r="E110" s="9" t="s">
        <v>166</v>
      </c>
      <c r="F110" s="42"/>
      <c r="G110" s="19">
        <v>251.4</v>
      </c>
      <c r="H110" s="19"/>
      <c r="I110" s="19"/>
    </row>
    <row r="111" spans="1:9" s="2" customFormat="1">
      <c r="A111" s="13" t="s">
        <v>204</v>
      </c>
      <c r="B111" s="23">
        <f>B112+B113+B114+B115</f>
        <v>9585</v>
      </c>
      <c r="C111" s="23">
        <f t="shared" ref="C111:D111" si="58">SUM(C115:C115)</f>
        <v>0</v>
      </c>
      <c r="D111" s="23">
        <f t="shared" si="58"/>
        <v>0</v>
      </c>
      <c r="E111" s="14" t="s">
        <v>50</v>
      </c>
      <c r="F111" s="18">
        <f>F112+F113+F114+F115</f>
        <v>445</v>
      </c>
      <c r="G111" s="18">
        <f t="shared" ref="G111:I111" si="59">G112+G113+G114+G115</f>
        <v>6340.2000000000007</v>
      </c>
      <c r="H111" s="18">
        <f t="shared" si="59"/>
        <v>2799.7999999999997</v>
      </c>
      <c r="I111" s="18">
        <f t="shared" si="59"/>
        <v>0</v>
      </c>
    </row>
    <row r="112" spans="1:9" s="2" customFormat="1" ht="108.75" customHeight="1">
      <c r="A112" s="3" t="s">
        <v>205</v>
      </c>
      <c r="B112" s="5">
        <f>G112+H112+I112</f>
        <v>2550</v>
      </c>
      <c r="C112" s="5"/>
      <c r="D112" s="5"/>
      <c r="E112" s="15" t="s">
        <v>104</v>
      </c>
      <c r="F112" s="42"/>
      <c r="G112" s="16">
        <v>2550</v>
      </c>
      <c r="H112" s="16"/>
      <c r="I112" s="16"/>
    </row>
    <row r="113" spans="1:9" s="2" customFormat="1">
      <c r="A113" s="3" t="s">
        <v>206</v>
      </c>
      <c r="B113" s="5">
        <f>G113+H113+I113</f>
        <v>6643.7</v>
      </c>
      <c r="C113" s="5"/>
      <c r="D113" s="5"/>
      <c r="E113" s="15" t="s">
        <v>105</v>
      </c>
      <c r="F113" s="42"/>
      <c r="G113" s="16"/>
      <c r="H113" s="16">
        <f>140+250+600+300+300+5000+53.7</f>
        <v>6643.7</v>
      </c>
      <c r="I113" s="16"/>
    </row>
    <row r="114" spans="1:9" s="2" customFormat="1" ht="31.5">
      <c r="A114" s="3" t="s">
        <v>207</v>
      </c>
      <c r="B114" s="5">
        <f>F114+G114+H114+I114</f>
        <v>445</v>
      </c>
      <c r="C114" s="5"/>
      <c r="D114" s="5"/>
      <c r="E114" s="15" t="s">
        <v>152</v>
      </c>
      <c r="F114" s="42">
        <v>445</v>
      </c>
      <c r="G114" s="16"/>
      <c r="H114" s="16"/>
      <c r="I114" s="16"/>
    </row>
    <row r="115" spans="1:9" s="1" customFormat="1" ht="318.75" customHeight="1">
      <c r="A115" s="3" t="s">
        <v>208</v>
      </c>
      <c r="B115" s="5">
        <f>G115+H115+I115</f>
        <v>-53.699999999999818</v>
      </c>
      <c r="C115" s="5"/>
      <c r="D115" s="5"/>
      <c r="E115" s="37" t="s">
        <v>222</v>
      </c>
      <c r="F115" s="42"/>
      <c r="G115" s="16">
        <f>75+127.7+600+300+1883.3+44+88.4+50+166+50+16.5+68+75-53.7+100+200</f>
        <v>3790.2000000000003</v>
      </c>
      <c r="H115" s="16">
        <f>-75-127.7-600-300-1883.3-44-88.4-50-166-50-16.5-68-75-100-200</f>
        <v>-3843.9</v>
      </c>
      <c r="I115" s="16"/>
    </row>
    <row r="116" spans="1:9">
      <c r="A116" s="55"/>
      <c r="B116" s="23">
        <f>B8+B27+B43+B50+B53</f>
        <v>280089.39999999997</v>
      </c>
      <c r="C116" s="23">
        <f t="shared" ref="C116:D116" si="60">C8+C27+C43+C50+C53</f>
        <v>111881.9</v>
      </c>
      <c r="D116" s="23">
        <f t="shared" si="60"/>
        <v>210981.99999999997</v>
      </c>
      <c r="E116" s="56" t="s">
        <v>18</v>
      </c>
      <c r="F116" s="18">
        <f>F8+F27+F43+F50+F53</f>
        <v>445</v>
      </c>
      <c r="G116" s="18">
        <f t="shared" ref="G116:I116" si="61">G8+G27+G43+G50+G53</f>
        <v>266789.59999999998</v>
      </c>
      <c r="H116" s="18">
        <f t="shared" si="61"/>
        <v>3740.5999999999995</v>
      </c>
      <c r="I116" s="18">
        <f t="shared" si="61"/>
        <v>9114.2000000000007</v>
      </c>
    </row>
    <row r="117" spans="1:9">
      <c r="A117" s="55"/>
      <c r="B117" s="57">
        <v>5824507.0999999996</v>
      </c>
      <c r="C117" s="57">
        <v>4894402.3</v>
      </c>
      <c r="D117" s="57">
        <v>5433348.5999999996</v>
      </c>
      <c r="E117" s="58" t="s">
        <v>107</v>
      </c>
      <c r="F117" s="58"/>
      <c r="G117" s="55"/>
      <c r="H117" s="55"/>
      <c r="I117" s="55"/>
    </row>
    <row r="118" spans="1:9">
      <c r="A118" s="55"/>
      <c r="B118" s="57">
        <f>B116+B117</f>
        <v>6104596.5</v>
      </c>
      <c r="C118" s="57">
        <f t="shared" ref="C118:D118" si="62">C116+C117</f>
        <v>5006284.2</v>
      </c>
      <c r="D118" s="57">
        <f t="shared" si="62"/>
        <v>5644330.5999999996</v>
      </c>
      <c r="E118" s="58" t="s">
        <v>108</v>
      </c>
      <c r="F118" s="58"/>
      <c r="G118" s="55"/>
      <c r="H118" s="55"/>
      <c r="I118" s="55"/>
    </row>
  </sheetData>
  <mergeCells count="9">
    <mergeCell ref="F4:I4"/>
    <mergeCell ref="G1:I1"/>
    <mergeCell ref="A2:I2"/>
    <mergeCell ref="B4:D5"/>
    <mergeCell ref="E4:E6"/>
    <mergeCell ref="G5:G6"/>
    <mergeCell ref="H5:H6"/>
    <mergeCell ref="I5:I6"/>
    <mergeCell ref="A4:A6"/>
  </mergeCells>
  <pageMargins left="0.39370078740157483" right="0.19685039370078741" top="0.39370078740157483" bottom="0.39370078740157483" header="0.31496062992125984" footer="0.31496062992125984"/>
  <pageSetup paperSize="9" scale="75" fitToHeight="4"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таблица 2</vt:lpstr>
      <vt:lpstr>'таблица 2'!Заголовки_для_печати</vt:lpstr>
      <vt:lpstr>'таблица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ZorinaLV</cp:lastModifiedBy>
  <cp:lastPrinted>2025-10-02T05:18:41Z</cp:lastPrinted>
  <dcterms:created xsi:type="dcterms:W3CDTF">1996-10-08T23:32:33Z</dcterms:created>
  <dcterms:modified xsi:type="dcterms:W3CDTF">2025-10-07T03:46:11Z</dcterms:modified>
</cp:coreProperties>
</file>