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360" windowWidth="9720" windowHeight="7080"/>
  </bookViews>
  <sheets>
    <sheet name="таблица 2" sheetId="51" r:id="rId1"/>
  </sheets>
  <definedNames>
    <definedName name="_xlnm.Print_Titles" localSheetId="0">'таблица 2'!$4:$7</definedName>
  </definedNames>
  <calcPr calcId="125725" iterate="1"/>
</workbook>
</file>

<file path=xl/calcChain.xml><?xml version="1.0" encoding="utf-8"?>
<calcChain xmlns="http://schemas.openxmlformats.org/spreadsheetml/2006/main">
  <c r="G20" i="51"/>
  <c r="G19" s="1"/>
  <c r="H20"/>
  <c r="H19" s="1"/>
  <c r="G17"/>
  <c r="H17"/>
  <c r="H16" s="1"/>
  <c r="G16"/>
  <c r="G14"/>
  <c r="H14"/>
  <c r="G12"/>
  <c r="H12"/>
  <c r="F12"/>
  <c r="B49"/>
  <c r="G47"/>
  <c r="H47"/>
  <c r="F47"/>
  <c r="C47"/>
  <c r="B48"/>
  <c r="B47" s="1"/>
  <c r="G60"/>
  <c r="F60"/>
  <c r="F43"/>
  <c r="F57"/>
  <c r="G59"/>
  <c r="G54"/>
  <c r="H54"/>
  <c r="F54"/>
  <c r="D54"/>
  <c r="G50"/>
  <c r="H50"/>
  <c r="G42"/>
  <c r="H42"/>
  <c r="G38"/>
  <c r="H38"/>
  <c r="C59"/>
  <c r="D59"/>
  <c r="C50"/>
  <c r="D50"/>
  <c r="C40"/>
  <c r="D40"/>
  <c r="C38"/>
  <c r="D38"/>
  <c r="C32"/>
  <c r="D32"/>
  <c r="C29"/>
  <c r="D29"/>
  <c r="C27"/>
  <c r="D27"/>
  <c r="C25"/>
  <c r="D25"/>
  <c r="C24"/>
  <c r="D24"/>
  <c r="C22"/>
  <c r="D22"/>
  <c r="C20"/>
  <c r="D20"/>
  <c r="D19" s="1"/>
  <c r="C19"/>
  <c r="C17"/>
  <c r="D17"/>
  <c r="C9"/>
  <c r="D9"/>
  <c r="D8" s="1"/>
  <c r="C8"/>
  <c r="C16"/>
  <c r="D16"/>
  <c r="F14"/>
  <c r="C14"/>
  <c r="D14"/>
  <c r="B14"/>
  <c r="C12"/>
  <c r="D12"/>
  <c r="B12"/>
  <c r="C42"/>
  <c r="D42"/>
  <c r="B42"/>
  <c r="F42"/>
  <c r="C54"/>
  <c r="C44"/>
  <c r="D47" l="1"/>
  <c r="D31"/>
  <c r="C31"/>
  <c r="F44" l="1"/>
  <c r="F17"/>
  <c r="F16" s="1"/>
  <c r="G9"/>
  <c r="G8" s="1"/>
  <c r="H9"/>
  <c r="H8" s="1"/>
  <c r="F9"/>
  <c r="F8" s="1"/>
  <c r="B52" l="1"/>
  <c r="B51"/>
  <c r="F53"/>
  <c r="F50" s="1"/>
  <c r="B53" l="1"/>
  <c r="B50" s="1"/>
  <c r="G32" l="1"/>
  <c r="F32"/>
  <c r="B37"/>
  <c r="B56" l="1"/>
  <c r="B21" l="1"/>
  <c r="F20"/>
  <c r="B20"/>
  <c r="B46"/>
  <c r="B58"/>
  <c r="H61"/>
  <c r="H59" s="1"/>
  <c r="F61"/>
  <c r="F59" s="1"/>
  <c r="H36"/>
  <c r="B11"/>
  <c r="B55"/>
  <c r="F38"/>
  <c r="B39"/>
  <c r="B38" s="1"/>
  <c r="B34"/>
  <c r="B35"/>
  <c r="B33"/>
  <c r="F23"/>
  <c r="F22" s="1"/>
  <c r="B18"/>
  <c r="B17" s="1"/>
  <c r="H22"/>
  <c r="G22"/>
  <c r="B10"/>
  <c r="B54" l="1"/>
  <c r="B16"/>
  <c r="B9"/>
  <c r="B8" s="1"/>
  <c r="B60"/>
  <c r="B61"/>
  <c r="F19"/>
  <c r="B36"/>
  <c r="B32" s="1"/>
  <c r="H32"/>
  <c r="B23"/>
  <c r="B22" s="1"/>
  <c r="B19" s="1"/>
  <c r="B59" l="1"/>
  <c r="F40"/>
  <c r="F31" s="1"/>
  <c r="G27"/>
  <c r="H27"/>
  <c r="F27"/>
  <c r="G29" l="1"/>
  <c r="H29"/>
  <c r="F29"/>
  <c r="B41" l="1"/>
  <c r="G25" l="1"/>
  <c r="G24" s="1"/>
  <c r="H25"/>
  <c r="H24" s="1"/>
  <c r="F25"/>
  <c r="F24" s="1"/>
  <c r="F62" s="1"/>
  <c r="B26"/>
  <c r="B25" s="1"/>
  <c r="B30" l="1"/>
  <c r="B29" s="1"/>
  <c r="B28" l="1"/>
  <c r="B27" s="1"/>
  <c r="B24" l="1"/>
  <c r="G44"/>
  <c r="H44"/>
  <c r="G40"/>
  <c r="G31" s="1"/>
  <c r="H40"/>
  <c r="H31" s="1"/>
  <c r="B40"/>
  <c r="H62" l="1"/>
  <c r="G62"/>
  <c r="B45"/>
  <c r="B44" l="1"/>
  <c r="B31" s="1"/>
  <c r="B62" l="1"/>
  <c r="B64" s="1"/>
</calcChain>
</file>

<file path=xl/sharedStrings.xml><?xml version="1.0" encoding="utf-8"?>
<sst xmlns="http://schemas.openxmlformats.org/spreadsheetml/2006/main" count="120" uniqueCount="113">
  <si>
    <t>1.</t>
  </si>
  <si>
    <t>2.</t>
  </si>
  <si>
    <t>1.1.</t>
  </si>
  <si>
    <t>1.2.</t>
  </si>
  <si>
    <t>2.1.</t>
  </si>
  <si>
    <t>№ п/п</t>
  </si>
  <si>
    <t>На какие цели</t>
  </si>
  <si>
    <t>ГРБС</t>
  </si>
  <si>
    <t>Администрация города Урай</t>
  </si>
  <si>
    <t>Местный бюджет</t>
  </si>
  <si>
    <t>Таблица 2 к пояснительной записке</t>
  </si>
  <si>
    <t>Управление образования администрации города Урай</t>
  </si>
  <si>
    <t>Муниципальная программа "Формирование комфортной городской среды города Урай"</t>
  </si>
  <si>
    <t>Комитет по финансам администрации города Урай</t>
  </si>
  <si>
    <t xml:space="preserve">Муниципальная программа "Культура города Урай"  </t>
  </si>
  <si>
    <t>1.3.</t>
  </si>
  <si>
    <t xml:space="preserve">Корректировка расходов бюджета к проекту решения Думы города Урай "О внесении изменений в бюджет городского округа Урай Ханты-Мансийского автономного округа – Югры на 2025 год и на плановый период 2026 и 2027 годов"                                                     </t>
  </si>
  <si>
    <t xml:space="preserve">Муниципальная программа "Развитие жилищно-коммунального комплекса и повышение энергетической эффективности в городе Урай" </t>
  </si>
  <si>
    <t xml:space="preserve">За счет средств в рамках Соглашения о сотрудничестве между Правительством Ханты-Мансийского автономного округа –Югры и ПАО "Нефтяная компания "ЛУКОЙЛ" </t>
  </si>
  <si>
    <t>Муниципальная программа "Развитие транспортной системы города Урай"</t>
  </si>
  <si>
    <t>(тыс.рублей)</t>
  </si>
  <si>
    <t>Перераспределение средств в рамках реализации наказов избирателей депутатам Думы города Урай, предусмотренных на ремонт и обустройство городских дорог</t>
  </si>
  <si>
    <t>Всего расходов</t>
  </si>
  <si>
    <t>3.</t>
  </si>
  <si>
    <t>Субсидии ОБ</t>
  </si>
  <si>
    <t xml:space="preserve">Муниципальная программа "Развитие образования и молодежной политики в городе Урай" </t>
  </si>
  <si>
    <t xml:space="preserve">Непрограммные направления деятельности </t>
  </si>
  <si>
    <t>Поощрение мобилизационных групп городского округа Урай</t>
  </si>
  <si>
    <t>Субвенция ОБ</t>
  </si>
  <si>
    <t>Муниципальная программа «Совершенствование и развитие муниципального управления в городе Урай» на 2018-2030 годы</t>
  </si>
  <si>
    <t>1.1.1.</t>
  </si>
  <si>
    <t>1.1.2.</t>
  </si>
  <si>
    <t>1.2.1.</t>
  </si>
  <si>
    <t>2.1.1.</t>
  </si>
  <si>
    <t>3.1.</t>
  </si>
  <si>
    <t>4.</t>
  </si>
  <si>
    <t>4.1.</t>
  </si>
  <si>
    <t>4.2.</t>
  </si>
  <si>
    <t>4.3.</t>
  </si>
  <si>
    <t xml:space="preserve">Муниципальная программа "Развитие физической культуры, спорта и туризма в городе Урай и укрепление здоровья граждан города Урай" </t>
  </si>
  <si>
    <t>5.</t>
  </si>
  <si>
    <t>5.1.</t>
  </si>
  <si>
    <t>5.1.1.</t>
  </si>
  <si>
    <t>5.1.2.</t>
  </si>
  <si>
    <t>5.1.3.</t>
  </si>
  <si>
    <t>5.2.</t>
  </si>
  <si>
    <t>5.3.</t>
  </si>
  <si>
    <t>5.4.</t>
  </si>
  <si>
    <t>5.5.</t>
  </si>
  <si>
    <t>5.5.1.</t>
  </si>
  <si>
    <t>5.5.2.</t>
  </si>
  <si>
    <t>6.</t>
  </si>
  <si>
    <t>6.1.</t>
  </si>
  <si>
    <t>5.1.4.</t>
  </si>
  <si>
    <t>6.2.</t>
  </si>
  <si>
    <t>1.3.1.</t>
  </si>
  <si>
    <t>Иные межбюджетные трансферты</t>
  </si>
  <si>
    <t>3.1.1.</t>
  </si>
  <si>
    <t>3.2.</t>
  </si>
  <si>
    <t>3.2.1.</t>
  </si>
  <si>
    <t>5.2.1.</t>
  </si>
  <si>
    <t>5.3.1.</t>
  </si>
  <si>
    <t>5.1.5.</t>
  </si>
  <si>
    <t>Решение Думы от 29.11.2024 №81 (в ред.решения Думы от 18.03.2025 №12)</t>
  </si>
  <si>
    <t>Итого расходы бюджета города с учетом корректировки на май 2025 года</t>
  </si>
  <si>
    <t>Муниципальная программа "Формирование комфортной  городской среды города Урай"</t>
  </si>
  <si>
    <t>5.6.</t>
  </si>
  <si>
    <t>5.6.1.</t>
  </si>
  <si>
    <t>5.6.2.</t>
  </si>
  <si>
    <t>Непрограммные направления деятельности</t>
  </si>
  <si>
    <t>Увеличение ассигнований по организации мероприятий при осуществлении деятельности по обращению с животными без владельцев</t>
  </si>
  <si>
    <t>Реализация инициативного проекта "Узнай свою Родину" (МДОУ "Детский сад №12", победитель по результатам регионального конкурса)</t>
  </si>
  <si>
    <t>Премия по результатам проведения конкурса "Лучший городской округ по цифровой трансформации" 2 место (приобретение оборудования и расходных материалов в сфере ИКТ)</t>
  </si>
  <si>
    <t>Перераспределение средств с непрограммного направления деятельности, предусмотренных для обеспечения доли софинансирования местного бюджета на реализацию инициативного проекта "Узнай свою Родину" (МДОУ "Детский сад №12", победитель по результатам регионального конкурса)</t>
  </si>
  <si>
    <t>Перераспределение средств предусмотренных на приобретение и доставку МАФ для детской дворовой площадки (двор ж/д мкр.2-29) (уточнение перечня наказов депутатов Думы города Урай на 2025 год)</t>
  </si>
  <si>
    <t>Экономия в результате конкурсных процедур по оказанию услуг на содержание автомобильных дорог города Урай</t>
  </si>
  <si>
    <t xml:space="preserve">Перераспределение средств, предусмотренных на обеспечение доли софинансирования местного бюджета для участия в региональном конкурсе по реализации инициативных проектов </t>
  </si>
  <si>
    <t>Муниципальная программа «Улучшение жилищных условий жителей, проживающих на территории города Урай»</t>
  </si>
  <si>
    <t xml:space="preserve">Перераспределение средств между мероприятиями в рамках единой субсидии с приобретения жилья на снос жилья  (уточнение муниципальной программы, согласно заключенного соглашения с окружным Департаментом) </t>
  </si>
  <si>
    <t xml:space="preserve">Перераспределение средств (доля софинансирования местного бюджета) между мероприятиями в рамках единой субсидии на снос жилья с приобретения жилья (уточнение муниципальной программы, согласно заключенного соглашения с окружным Департаментом) </t>
  </si>
  <si>
    <t xml:space="preserve">Перераспределение средств (доля софинансирования местного бюджета) между мероприятиями в рамках единой субсидии с приобретения жилья на снос жилья  (уточнение муниципальной программы, согласно заключенного соглашения с окружным Департаментом) </t>
  </si>
  <si>
    <t>5.7.</t>
  </si>
  <si>
    <t>5.7.1.</t>
  </si>
  <si>
    <t>5.7.3.</t>
  </si>
  <si>
    <t>Увеличение ассигнований на выполнение работ по объекту "Средняя школа в мкр. 1А (Общеобразовательная организация с универсальной безбарьерной средой)</t>
  </si>
  <si>
    <t xml:space="preserve">Сумма корректировки </t>
  </si>
  <si>
    <t>2025 год</t>
  </si>
  <si>
    <t>2026 год</t>
  </si>
  <si>
    <t>2027 год</t>
  </si>
  <si>
    <t>Использование (перераспределение) средств резервного фонда администрации города Урай (закупка услуг по продвижению сайта "хмао-контракт.рф "+"447,0 т.р., по исполнительным листам  "+" 398,8 т.р., приобретение канцелярских товаров для нужд Военного комиссариата города Урай "+" 256,9 т.р.)</t>
  </si>
  <si>
    <t>Уменьшение ассигнований в связи с уточнением способа финансирования (через НО "Благотворительный фонд "ЛУКОЙЛ") на мероприятие приобретение звукового оборудования</t>
  </si>
  <si>
    <t xml:space="preserve">Уменьшение ассигнований в связи с уточнением способа финансирования (через НО "Благотворительный фонд "ЛУКОЙЛ") мероприятие комплексное благоустройство территории "Историко-мемориальный комплекс" 2 этап "Аллея мира" </t>
  </si>
  <si>
    <t>Уменьшение ассигнований в связи с уточнением способа финансирования (через НО "Благотворительный фонд "ЛУКОЙЛ") мероприятие реставрация памятника "Первооткрывателю"</t>
  </si>
  <si>
    <t>Экономия средств на основании заключенного Соглашения по предоставлению субсидии из бюджета автономного округа (свободные ЛБО по объекту "Капитальный ремонт стадиона МБОУ СОШ №6" (доля софинансирования местного бюджета)</t>
  </si>
  <si>
    <t xml:space="preserve">Экономия в результате конкурсных процедур и карантинных мероприятий по итогам 1 полугодия 2025 года по организации горячего питания 5-11 классы </t>
  </si>
  <si>
    <t>Перераспределение средств на приобретение игровой формы для женской сборной команды города Урай по волейболу (уточнение перечня наказов депутатов Думы города Урай на 2025 год)</t>
  </si>
  <si>
    <t>Перераспределение средств на улучшение материально-технической базы МАУ "Культура" (уточнение перечня наказов депутатов Думы города Урай на 2025 год)</t>
  </si>
  <si>
    <t>Обеспечение дополнительной потребности на организацию автобусных маршрутных перевозок (№5,6,9,8,7,11) за счет перераспределения экономии средств по оказанию услуг на содержание автомобильных дорог города Урай</t>
  </si>
  <si>
    <t>Перераспределение средств на выполнение работ по благоустройству двора мкр.3 ж/д 55-57 (обустройство стоянки для автомобилей и тротуаров, установка скамеек) (уточнение перечня наказов депутатов Думы города Урай на 2025 год)</t>
  </si>
  <si>
    <t>Перераспределение средств на выполнение работ по благоустройству двора мкр.2 ж/д 50-51 (обустройство стоянки для автомобилей и тротуаров, установка скамеек) (уточнение перечня наказов депутатов Думы города Урай на 2025 год)</t>
  </si>
  <si>
    <t>Перераспределение средств на выполнение работ по изготовлению и установки беседки территория нового стационара БУ ХМАО-Югры "Урайская городская клиническая больница" (уточнение перечня наказов депутатов Думы города Урай на 2025 год)</t>
  </si>
  <si>
    <t>5.7.2.</t>
  </si>
  <si>
    <t>Софинансирование работ по проведению капитального ремонта общего имущества в многоквартирных домах, расположенных на территории города Урай (выполнение работ по ремонту кровли блока №2 многоквартирного жилого дома №19 микрорайона Западный)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</si>
  <si>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</si>
  <si>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Перераспределение средств в виде предоставления грантов в форме субсидий на реализацию новых проектов в области креативных индустрий (ФЗ от 08.08.2024 №330-ФЗ "О развитии креативных индустрий (творческих) в РФ")</t>
  </si>
  <si>
    <t>5.8.</t>
  </si>
  <si>
    <t>5.8.1.</t>
  </si>
  <si>
    <t>5.8.2.</t>
  </si>
  <si>
    <t>5.8.3.</t>
  </si>
  <si>
    <t>5.8.4.</t>
  </si>
  <si>
    <t>Организация выставочно-ярмарочных мероприятий в сфере потребительского рынка (приобретение униформы, столов, скатертей)</t>
  </si>
  <si>
    <t xml:space="preserve">Увеличение ассигнований с целью финансового обеспечения доли софинансирования местного бюджета по объекту "Средняя школа в мкр. 1А (Общеобразовательная организация с универсальной безбарьерной средой) за счет перераспределения средств с объекта "Капитальный ремонт МБОУ "Гимназия им А.И. Яковлева" (ОПС) </t>
  </si>
  <si>
    <t xml:space="preserve">Перераспределения средств с объекта "Капитальный ремонт МБОУ "Гимназия им А.И. Яковлева" (ОПС) </t>
  </si>
</sst>
</file>

<file path=xl/styles.xml><?xml version="1.0" encoding="utf-8"?>
<styleSheet xmlns="http://schemas.openxmlformats.org/spreadsheetml/2006/main">
  <numFmts count="7">
    <numFmt numFmtId="43" formatCode="_-* #,##0.00\ _₽_-;\-* #,##0.00\ _₽_-;_-* &quot;-&quot;??\ _₽_-;_-@_-"/>
    <numFmt numFmtId="164" formatCode="_(* #,##0.00_);_(* \(#,##0.00\);_(* &quot;-&quot;??_);_(@_)"/>
    <numFmt numFmtId="165" formatCode="#,##0.0"/>
    <numFmt numFmtId="166" formatCode="000\.00\.000\.0"/>
    <numFmt numFmtId="167" formatCode="&quot;+&quot;\ #,##0.0;&quot;-&quot;\ #,##0.0;&quot;&quot;\ 0.0"/>
    <numFmt numFmtId="168" formatCode="0000000000"/>
    <numFmt numFmtId="169" formatCode="0.0"/>
  </numFmts>
  <fonts count="23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6">
    <xf numFmtId="0" fontId="0" fillId="0" borderId="0"/>
    <xf numFmtId="0" fontId="5" fillId="0" borderId="0"/>
    <xf numFmtId="0" fontId="5" fillId="0" borderId="0"/>
    <xf numFmtId="164" fontId="6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7" fillId="2" borderId="1">
      <alignment horizontal="left" vertical="top" wrapText="1"/>
    </xf>
    <xf numFmtId="0" fontId="4" fillId="0" borderId="0"/>
    <xf numFmtId="0" fontId="3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0" fontId="4" fillId="0" borderId="0"/>
    <xf numFmtId="0" fontId="4" fillId="0" borderId="0"/>
    <xf numFmtId="0" fontId="14" fillId="0" borderId="0"/>
    <xf numFmtId="43" fontId="15" fillId="0" borderId="0" applyFont="0" applyFill="0" applyBorder="0" applyAlignment="0" applyProtection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83">
    <xf numFmtId="0" fontId="0" fillId="0" borderId="0" xfId="0"/>
    <xf numFmtId="0" fontId="11" fillId="3" borderId="0" xfId="0" applyFont="1" applyFill="1"/>
    <xf numFmtId="0" fontId="8" fillId="3" borderId="0" xfId="0" applyFont="1" applyFill="1"/>
    <xf numFmtId="0" fontId="9" fillId="3" borderId="2" xfId="0" applyFont="1" applyFill="1" applyBorder="1" applyAlignment="1">
      <alignment horizontal="center"/>
    </xf>
    <xf numFmtId="4" fontId="9" fillId="3" borderId="2" xfId="0" applyNumberFormat="1" applyFont="1" applyFill="1" applyBorder="1" applyAlignment="1">
      <alignment horizontal="left" wrapText="1"/>
    </xf>
    <xf numFmtId="0" fontId="9" fillId="3" borderId="0" xfId="0" applyFont="1" applyFill="1"/>
    <xf numFmtId="167" fontId="9" fillId="3" borderId="2" xfId="0" applyNumberFormat="1" applyFont="1" applyFill="1" applyBorder="1"/>
    <xf numFmtId="0" fontId="8" fillId="3" borderId="0" xfId="0" applyFont="1" applyFill="1" applyAlignment="1"/>
    <xf numFmtId="0" fontId="16" fillId="3" borderId="0" xfId="0" applyFont="1" applyFill="1"/>
    <xf numFmtId="0" fontId="17" fillId="3" borderId="0" xfId="0" applyFont="1" applyFill="1"/>
    <xf numFmtId="0" fontId="9" fillId="3" borderId="2" xfId="0" applyFont="1" applyFill="1" applyBorder="1" applyAlignment="1">
      <alignment wrapText="1"/>
    </xf>
    <xf numFmtId="167" fontId="9" fillId="3" borderId="2" xfId="0" applyNumberFormat="1" applyFont="1" applyFill="1" applyBorder="1" applyAlignment="1">
      <alignment wrapText="1"/>
    </xf>
    <xf numFmtId="169" fontId="9" fillId="3" borderId="2" xfId="0" applyNumberFormat="1" applyFont="1" applyFill="1" applyBorder="1" applyAlignment="1">
      <alignment wrapText="1"/>
    </xf>
    <xf numFmtId="167" fontId="12" fillId="3" borderId="2" xfId="0" applyNumberFormat="1" applyFont="1" applyFill="1" applyBorder="1"/>
    <xf numFmtId="0" fontId="19" fillId="3" borderId="0" xfId="0" applyFont="1" applyFill="1"/>
    <xf numFmtId="0" fontId="18" fillId="4" borderId="2" xfId="0" applyFont="1" applyFill="1" applyBorder="1" applyAlignment="1">
      <alignment horizontal="center"/>
    </xf>
    <xf numFmtId="167" fontId="18" fillId="4" borderId="2" xfId="0" applyNumberFormat="1" applyFont="1" applyFill="1" applyBorder="1"/>
    <xf numFmtId="0" fontId="20" fillId="3" borderId="0" xfId="0" applyFont="1" applyFill="1"/>
    <xf numFmtId="0" fontId="12" fillId="3" borderId="2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left" wrapText="1"/>
    </xf>
    <xf numFmtId="0" fontId="10" fillId="4" borderId="2" xfId="0" applyFont="1" applyFill="1" applyBorder="1" applyAlignment="1">
      <alignment horizontal="center"/>
    </xf>
    <xf numFmtId="167" fontId="10" fillId="4" borderId="2" xfId="0" applyNumberFormat="1" applyFont="1" applyFill="1" applyBorder="1"/>
    <xf numFmtId="167" fontId="10" fillId="4" borderId="2" xfId="0" applyNumberFormat="1" applyFont="1" applyFill="1" applyBorder="1" applyAlignment="1">
      <alignment horizontal="right"/>
    </xf>
    <xf numFmtId="0" fontId="10" fillId="4" borderId="2" xfId="8" applyFont="1" applyFill="1" applyBorder="1" applyAlignment="1">
      <alignment horizontal="left" wrapText="1"/>
    </xf>
    <xf numFmtId="0" fontId="18" fillId="4" borderId="2" xfId="0" applyFont="1" applyFill="1" applyBorder="1"/>
    <xf numFmtId="0" fontId="9" fillId="3" borderId="2" xfId="0" applyFont="1" applyFill="1" applyBorder="1"/>
    <xf numFmtId="169" fontId="9" fillId="3" borderId="2" xfId="0" applyNumberFormat="1" applyFont="1" applyFill="1" applyBorder="1"/>
    <xf numFmtId="0" fontId="10" fillId="3" borderId="2" xfId="0" applyFont="1" applyFill="1" applyBorder="1"/>
    <xf numFmtId="165" fontId="10" fillId="3" borderId="2" xfId="0" applyNumberFormat="1" applyFont="1" applyFill="1" applyBorder="1"/>
    <xf numFmtId="0" fontId="10" fillId="3" borderId="2" xfId="0" applyFont="1" applyFill="1" applyBorder="1" applyAlignment="1">
      <alignment horizontal="center"/>
    </xf>
    <xf numFmtId="0" fontId="10" fillId="3" borderId="2" xfId="0" applyFont="1" applyFill="1" applyBorder="1" applyAlignment="1">
      <alignment wrapText="1"/>
    </xf>
    <xf numFmtId="0" fontId="21" fillId="3" borderId="0" xfId="0" applyFont="1" applyFill="1"/>
    <xf numFmtId="0" fontId="9" fillId="3" borderId="2" xfId="0" applyFont="1" applyFill="1" applyBorder="1" applyAlignment="1">
      <alignment horizontal="left" wrapText="1"/>
    </xf>
    <xf numFmtId="167" fontId="9" fillId="3" borderId="2" xfId="0" applyNumberFormat="1" applyFont="1" applyFill="1" applyBorder="1" applyAlignment="1">
      <alignment horizontal="right"/>
    </xf>
    <xf numFmtId="0" fontId="18" fillId="3" borderId="2" xfId="0" applyFont="1" applyFill="1" applyBorder="1" applyAlignment="1">
      <alignment horizontal="center"/>
    </xf>
    <xf numFmtId="167" fontId="10" fillId="3" borderId="2" xfId="0" applyNumberFormat="1" applyFont="1" applyFill="1" applyBorder="1" applyAlignment="1">
      <alignment horizontal="center"/>
    </xf>
    <xf numFmtId="167" fontId="10" fillId="3" borderId="2" xfId="0" applyNumberFormat="1" applyFont="1" applyFill="1" applyBorder="1" applyAlignment="1">
      <alignment horizontal="right"/>
    </xf>
    <xf numFmtId="0" fontId="12" fillId="3" borderId="2" xfId="0" applyNumberFormat="1" applyFont="1" applyFill="1" applyBorder="1" applyAlignment="1">
      <alignment horizontal="left" vertical="center" wrapText="1"/>
    </xf>
    <xf numFmtId="167" fontId="9" fillId="3" borderId="2" xfId="8" applyNumberFormat="1" applyFont="1" applyFill="1" applyBorder="1" applyAlignment="1" applyProtection="1">
      <alignment horizontal="right" wrapText="1"/>
      <protection hidden="1"/>
    </xf>
    <xf numFmtId="0" fontId="9" fillId="3" borderId="2" xfId="8" applyFont="1" applyFill="1" applyBorder="1" applyAlignment="1">
      <alignment horizontal="left" wrapText="1"/>
    </xf>
    <xf numFmtId="166" fontId="10" fillId="3" borderId="2" xfId="24" applyNumberFormat="1" applyFont="1" applyFill="1" applyBorder="1" applyAlignment="1" applyProtection="1">
      <alignment wrapText="1"/>
      <protection hidden="1"/>
    </xf>
    <xf numFmtId="0" fontId="12" fillId="3" borderId="2" xfId="8" applyNumberFormat="1" applyFont="1" applyFill="1" applyBorder="1" applyAlignment="1">
      <alignment horizontal="left" vertical="center" wrapText="1"/>
    </xf>
    <xf numFmtId="0" fontId="10" fillId="4" borderId="2" xfId="8" applyFont="1" applyFill="1" applyBorder="1" applyAlignment="1">
      <alignment horizontal="left" wrapText="1"/>
    </xf>
    <xf numFmtId="167" fontId="18" fillId="3" borderId="2" xfId="0" applyNumberFormat="1" applyFont="1" applyFill="1" applyBorder="1"/>
    <xf numFmtId="167" fontId="10" fillId="3" borderId="2" xfId="0" applyNumberFormat="1" applyFont="1" applyFill="1" applyBorder="1"/>
    <xf numFmtId="165" fontId="11" fillId="3" borderId="0" xfId="0" applyNumberFormat="1" applyFont="1" applyFill="1"/>
    <xf numFmtId="167" fontId="10" fillId="4" borderId="2" xfId="0" applyNumberFormat="1" applyFont="1" applyFill="1" applyBorder="1" applyAlignment="1">
      <alignment horizontal="center"/>
    </xf>
    <xf numFmtId="0" fontId="10" fillId="3" borderId="2" xfId="0" applyFont="1" applyFill="1" applyBorder="1" applyAlignment="1">
      <alignment horizontal="left" wrapText="1"/>
    </xf>
    <xf numFmtId="168" fontId="10" fillId="3" borderId="2" xfId="8" applyNumberFormat="1" applyFont="1" applyFill="1" applyBorder="1" applyAlignment="1" applyProtection="1">
      <alignment wrapText="1"/>
      <protection hidden="1"/>
    </xf>
    <xf numFmtId="0" fontId="10" fillId="3" borderId="2" xfId="8" applyFont="1" applyFill="1" applyBorder="1" applyAlignment="1">
      <alignment wrapText="1"/>
    </xf>
    <xf numFmtId="168" fontId="10" fillId="3" borderId="2" xfId="0" applyNumberFormat="1" applyFont="1" applyFill="1" applyBorder="1" applyAlignment="1" applyProtection="1">
      <alignment wrapText="1"/>
      <protection hidden="1"/>
    </xf>
    <xf numFmtId="0" fontId="18" fillId="3" borderId="2" xfId="0" applyFont="1" applyFill="1" applyBorder="1" applyAlignment="1">
      <alignment horizontal="left" wrapText="1"/>
    </xf>
    <xf numFmtId="168" fontId="18" fillId="3" borderId="2" xfId="0" applyNumberFormat="1" applyFont="1" applyFill="1" applyBorder="1" applyAlignment="1" applyProtection="1">
      <alignment wrapText="1"/>
      <protection hidden="1"/>
    </xf>
    <xf numFmtId="0" fontId="18" fillId="3" borderId="2" xfId="0" applyFont="1" applyFill="1" applyBorder="1" applyAlignment="1">
      <alignment wrapText="1"/>
    </xf>
    <xf numFmtId="167" fontId="18" fillId="3" borderId="2" xfId="0" applyNumberFormat="1" applyFont="1" applyFill="1" applyBorder="1" applyAlignment="1">
      <alignment wrapText="1"/>
    </xf>
    <xf numFmtId="166" fontId="9" fillId="3" borderId="2" xfId="0" applyNumberFormat="1" applyFont="1" applyFill="1" applyBorder="1" applyAlignment="1" applyProtection="1">
      <alignment horizontal="left" wrapText="1"/>
      <protection hidden="1"/>
    </xf>
    <xf numFmtId="0" fontId="10" fillId="3" borderId="2" xfId="8" applyFont="1" applyFill="1" applyBorder="1" applyAlignment="1"/>
    <xf numFmtId="0" fontId="16" fillId="3" borderId="2" xfId="0" applyFont="1" applyFill="1" applyBorder="1"/>
    <xf numFmtId="0" fontId="22" fillId="3" borderId="2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center"/>
    </xf>
    <xf numFmtId="167" fontId="10" fillId="0" borderId="2" xfId="0" applyNumberFormat="1" applyFont="1" applyFill="1" applyBorder="1"/>
    <xf numFmtId="167" fontId="10" fillId="0" borderId="2" xfId="0" applyNumberFormat="1" applyFont="1" applyFill="1" applyBorder="1" applyAlignment="1">
      <alignment wrapText="1"/>
    </xf>
    <xf numFmtId="0" fontId="8" fillId="3" borderId="4" xfId="0" applyFont="1" applyFill="1" applyBorder="1" applyAlignment="1">
      <alignment horizontal="center" vertical="center" wrapText="1"/>
    </xf>
    <xf numFmtId="165" fontId="9" fillId="3" borderId="2" xfId="0" applyNumberFormat="1" applyFont="1" applyFill="1" applyBorder="1"/>
    <xf numFmtId="166" fontId="10" fillId="3" borderId="2" xfId="0" applyNumberFormat="1" applyFont="1" applyFill="1" applyBorder="1" applyAlignment="1" applyProtection="1">
      <alignment horizontal="left" wrapText="1"/>
      <protection hidden="1"/>
    </xf>
    <xf numFmtId="167" fontId="10" fillId="3" borderId="2" xfId="0" applyNumberFormat="1" applyFont="1" applyFill="1" applyBorder="1" applyAlignment="1">
      <alignment wrapText="1"/>
    </xf>
    <xf numFmtId="167" fontId="16" fillId="3" borderId="0" xfId="0" applyNumberFormat="1" applyFont="1" applyFill="1"/>
    <xf numFmtId="0" fontId="9" fillId="3" borderId="0" xfId="0" applyFont="1" applyFill="1" applyAlignment="1">
      <alignment horizontal="right"/>
    </xf>
    <xf numFmtId="0" fontId="8" fillId="3" borderId="2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</cellXfs>
  <cellStyles count="36">
    <cellStyle name="Обычный" xfId="0" builtinId="0"/>
    <cellStyle name="Обычный 2" xfId="1"/>
    <cellStyle name="Обычный 2 2" xfId="8"/>
    <cellStyle name="Обычный 2 3" xfId="20"/>
    <cellStyle name="Обычный 2 4" xfId="19"/>
    <cellStyle name="Обычный 3" xfId="2"/>
    <cellStyle name="Обычный 3 2" xfId="9"/>
    <cellStyle name="Обычный 3 3" xfId="13"/>
    <cellStyle name="Обычный 3 3 2" xfId="21"/>
    <cellStyle name="Обычный 3 3 3" xfId="28"/>
    <cellStyle name="Обычный 4" xfId="6"/>
    <cellStyle name="Обычный 5" xfId="7"/>
    <cellStyle name="Обычный 5 2" xfId="18"/>
    <cellStyle name="Обычный 5 2 2" xfId="33"/>
    <cellStyle name="Обычный 5 3" xfId="23"/>
    <cellStyle name="Обычный_tmp 2" xfId="24"/>
    <cellStyle name="Финансовый 2" xfId="3"/>
    <cellStyle name="Финансовый 2 2" xfId="11"/>
    <cellStyle name="Финансовый 2 2 2" xfId="16"/>
    <cellStyle name="Финансовый 2 2 2 2" xfId="31"/>
    <cellStyle name="Финансовый 2 2 3" xfId="26"/>
    <cellStyle name="Финансовый 3" xfId="4"/>
    <cellStyle name="Финансовый 3 2" xfId="12"/>
    <cellStyle name="Финансовый 3 2 2" xfId="17"/>
    <cellStyle name="Финансовый 3 2 2 2" xfId="32"/>
    <cellStyle name="Финансовый 3 2 3" xfId="27"/>
    <cellStyle name="Финансовый 4" xfId="10"/>
    <cellStyle name="Финансовый 4 2" xfId="15"/>
    <cellStyle name="Финансовый 4 2 2" xfId="30"/>
    <cellStyle name="Финансовый 4 3" xfId="25"/>
    <cellStyle name="Финансовый 5" xfId="14"/>
    <cellStyle name="Финансовый 5 2" xfId="29"/>
    <cellStyle name="Финансовый 6" xfId="22"/>
    <cellStyle name="Финансовый 6 2" xfId="34"/>
    <cellStyle name="Финансовый 7" xfId="35"/>
    <cellStyle name="Элементы осей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5"/>
  <sheetViews>
    <sheetView tabSelected="1" zoomScale="90" zoomScaleNormal="90" workbookViewId="0">
      <pane xSplit="2" ySplit="7" topLeftCell="C41" activePane="bottomRight" state="frozen"/>
      <selection pane="topRight" activeCell="E1" sqref="E1"/>
      <selection pane="bottomLeft" activeCell="A7" sqref="A7"/>
      <selection pane="bottomRight" activeCell="G66" sqref="G66"/>
    </sheetView>
  </sheetViews>
  <sheetFormatPr defaultRowHeight="15.75"/>
  <cols>
    <col min="1" max="1" width="7.7109375" style="8" customWidth="1"/>
    <col min="2" max="2" width="13.140625" style="8" customWidth="1"/>
    <col min="3" max="3" width="10.7109375" style="8" customWidth="1"/>
    <col min="4" max="4" width="11.42578125" style="8" customWidth="1"/>
    <col min="5" max="5" width="62" style="8" customWidth="1"/>
    <col min="6" max="6" width="15.28515625" style="8" customWidth="1"/>
    <col min="7" max="7" width="14.85546875" style="8" customWidth="1"/>
    <col min="8" max="8" width="14.7109375" style="8" customWidth="1"/>
    <col min="9" max="9" width="20.5703125" style="9" customWidth="1"/>
    <col min="10" max="18" width="9.140625" style="9"/>
    <col min="19" max="19" width="9.5703125" style="9" customWidth="1"/>
    <col min="20" max="16384" width="9.140625" style="9"/>
  </cols>
  <sheetData>
    <row r="1" spans="1:9" s="1" customFormat="1">
      <c r="A1" s="5"/>
      <c r="B1" s="5"/>
      <c r="C1" s="5"/>
      <c r="D1" s="5"/>
      <c r="E1" s="5"/>
      <c r="F1" s="68" t="s">
        <v>10</v>
      </c>
      <c r="G1" s="68"/>
      <c r="H1" s="68"/>
    </row>
    <row r="2" spans="1:9" s="7" customFormat="1" ht="33.75" customHeight="1">
      <c r="A2" s="70" t="s">
        <v>16</v>
      </c>
      <c r="B2" s="70"/>
      <c r="C2" s="70"/>
      <c r="D2" s="70"/>
      <c r="E2" s="70"/>
      <c r="F2" s="70"/>
      <c r="G2" s="70"/>
      <c r="H2" s="70"/>
    </row>
    <row r="3" spans="1:9" s="1" customFormat="1">
      <c r="A3" s="5"/>
      <c r="B3" s="5"/>
      <c r="C3" s="5"/>
      <c r="D3" s="5"/>
      <c r="E3" s="5"/>
      <c r="F3" s="5"/>
      <c r="G3" s="5"/>
      <c r="H3" s="5" t="s">
        <v>20</v>
      </c>
    </row>
    <row r="4" spans="1:9" s="1" customFormat="1" ht="15" customHeight="1">
      <c r="A4" s="80" t="s">
        <v>5</v>
      </c>
      <c r="B4" s="71" t="s">
        <v>85</v>
      </c>
      <c r="C4" s="72"/>
      <c r="D4" s="73"/>
      <c r="E4" s="77" t="s">
        <v>6</v>
      </c>
      <c r="F4" s="69" t="s">
        <v>7</v>
      </c>
      <c r="G4" s="69"/>
      <c r="H4" s="69"/>
    </row>
    <row r="5" spans="1:9" s="1" customFormat="1" ht="57" customHeight="1">
      <c r="A5" s="82"/>
      <c r="B5" s="74"/>
      <c r="C5" s="75"/>
      <c r="D5" s="76"/>
      <c r="E5" s="78"/>
      <c r="F5" s="80" t="s">
        <v>8</v>
      </c>
      <c r="G5" s="80" t="s">
        <v>13</v>
      </c>
      <c r="H5" s="80" t="s">
        <v>11</v>
      </c>
    </row>
    <row r="6" spans="1:9" s="1" customFormat="1" ht="15">
      <c r="A6" s="81"/>
      <c r="B6" s="63" t="s">
        <v>86</v>
      </c>
      <c r="C6" s="63" t="s">
        <v>87</v>
      </c>
      <c r="D6" s="63" t="s">
        <v>88</v>
      </c>
      <c r="E6" s="79"/>
      <c r="F6" s="81"/>
      <c r="G6" s="81"/>
      <c r="H6" s="81"/>
    </row>
    <row r="7" spans="1:9" s="1" customFormat="1" ht="15">
      <c r="A7" s="58">
        <v>1</v>
      </c>
      <c r="B7" s="58">
        <v>2</v>
      </c>
      <c r="C7" s="58">
        <v>3</v>
      </c>
      <c r="D7" s="58">
        <v>4</v>
      </c>
      <c r="E7" s="58">
        <v>5</v>
      </c>
      <c r="F7" s="58">
        <v>6</v>
      </c>
      <c r="G7" s="58">
        <v>7</v>
      </c>
      <c r="H7" s="58">
        <v>8</v>
      </c>
    </row>
    <row r="8" spans="1:9" s="1" customFormat="1">
      <c r="A8" s="20" t="s">
        <v>0</v>
      </c>
      <c r="B8" s="46">
        <f>B9</f>
        <v>326695</v>
      </c>
      <c r="C8" s="46">
        <f t="shared" ref="C8:D8" si="0">C9</f>
        <v>0</v>
      </c>
      <c r="D8" s="46">
        <f t="shared" si="0"/>
        <v>0</v>
      </c>
      <c r="E8" s="42" t="s">
        <v>24</v>
      </c>
      <c r="F8" s="46">
        <f>F9</f>
        <v>326695</v>
      </c>
      <c r="G8" s="46">
        <f t="shared" ref="G8:H8" si="1">G9</f>
        <v>0</v>
      </c>
      <c r="H8" s="46">
        <f t="shared" si="1"/>
        <v>0</v>
      </c>
      <c r="I8" s="45"/>
    </row>
    <row r="9" spans="1:9" s="1" customFormat="1" ht="31.5">
      <c r="A9" s="29" t="s">
        <v>2</v>
      </c>
      <c r="B9" s="35">
        <f>SUM(B10:B11)</f>
        <v>326695</v>
      </c>
      <c r="C9" s="35">
        <f t="shared" ref="C9:D9" si="2">SUM(C10:C11)</f>
        <v>0</v>
      </c>
      <c r="D9" s="35">
        <f t="shared" si="2"/>
        <v>0</v>
      </c>
      <c r="E9" s="40" t="s">
        <v>25</v>
      </c>
      <c r="F9" s="35">
        <f>SUM(F10:F11)</f>
        <v>326695</v>
      </c>
      <c r="G9" s="35">
        <f t="shared" ref="G9:H9" si="3">SUM(G10:G11)</f>
        <v>0</v>
      </c>
      <c r="H9" s="35">
        <f t="shared" si="3"/>
        <v>0</v>
      </c>
      <c r="I9" s="45"/>
    </row>
    <row r="10" spans="1:9" s="1" customFormat="1" ht="47.25">
      <c r="A10" s="3" t="s">
        <v>30</v>
      </c>
      <c r="B10" s="33">
        <f>F10+G10+H10</f>
        <v>325389.09999999998</v>
      </c>
      <c r="C10" s="33"/>
      <c r="D10" s="33"/>
      <c r="E10" s="39" t="s">
        <v>84</v>
      </c>
      <c r="F10" s="33">
        <v>325389.09999999998</v>
      </c>
      <c r="G10" s="33"/>
      <c r="H10" s="33"/>
    </row>
    <row r="11" spans="1:9" s="1" customFormat="1" ht="47.25">
      <c r="A11" s="3" t="s">
        <v>31</v>
      </c>
      <c r="B11" s="33">
        <f>F11+G11+H11</f>
        <v>1305.9000000000001</v>
      </c>
      <c r="C11" s="33"/>
      <c r="D11" s="33"/>
      <c r="E11" s="39" t="s">
        <v>71</v>
      </c>
      <c r="F11" s="33">
        <v>1305.9000000000001</v>
      </c>
      <c r="G11" s="33"/>
      <c r="H11" s="33"/>
    </row>
    <row r="12" spans="1:9" s="1" customFormat="1" ht="47.25">
      <c r="A12" s="29" t="s">
        <v>3</v>
      </c>
      <c r="B12" s="36">
        <f>B13</f>
        <v>0</v>
      </c>
      <c r="C12" s="36">
        <f t="shared" ref="C12:D12" si="4">C13</f>
        <v>-12409.5</v>
      </c>
      <c r="D12" s="36">
        <f t="shared" si="4"/>
        <v>-12409.5</v>
      </c>
      <c r="E12" s="51" t="s">
        <v>77</v>
      </c>
      <c r="F12" s="36">
        <f>F13</f>
        <v>-12409.5</v>
      </c>
      <c r="G12" s="36">
        <f t="shared" ref="G12:H12" si="5">G13</f>
        <v>0</v>
      </c>
      <c r="H12" s="36">
        <f t="shared" si="5"/>
        <v>0</v>
      </c>
    </row>
    <row r="13" spans="1:9" s="1" customFormat="1" ht="63">
      <c r="A13" s="3" t="s">
        <v>32</v>
      </c>
      <c r="B13" s="33"/>
      <c r="C13" s="33">
        <v>-12409.5</v>
      </c>
      <c r="D13" s="33">
        <v>-12409.5</v>
      </c>
      <c r="E13" s="19" t="s">
        <v>78</v>
      </c>
      <c r="F13" s="33">
        <v>-12409.5</v>
      </c>
      <c r="G13" s="33"/>
      <c r="H13" s="33"/>
    </row>
    <row r="14" spans="1:9" s="1" customFormat="1" ht="47.25">
      <c r="A14" s="29" t="s">
        <v>15</v>
      </c>
      <c r="B14" s="36">
        <f>B15</f>
        <v>0</v>
      </c>
      <c r="C14" s="36">
        <f t="shared" ref="C14:D14" si="6">C15</f>
        <v>12409.5</v>
      </c>
      <c r="D14" s="36">
        <f t="shared" si="6"/>
        <v>12409.5</v>
      </c>
      <c r="E14" s="48" t="s">
        <v>17</v>
      </c>
      <c r="F14" s="36">
        <f>F15</f>
        <v>12409.5</v>
      </c>
      <c r="G14" s="36">
        <f t="shared" ref="G14:H14" si="7">G15</f>
        <v>0</v>
      </c>
      <c r="H14" s="36">
        <f t="shared" si="7"/>
        <v>0</v>
      </c>
    </row>
    <row r="15" spans="1:9" s="1" customFormat="1" ht="63">
      <c r="A15" s="3" t="s">
        <v>55</v>
      </c>
      <c r="B15" s="33"/>
      <c r="C15" s="33">
        <v>12409.5</v>
      </c>
      <c r="D15" s="33">
        <v>12409.5</v>
      </c>
      <c r="E15" s="19" t="s">
        <v>78</v>
      </c>
      <c r="F15" s="33">
        <v>12409.5</v>
      </c>
      <c r="G15" s="33"/>
      <c r="H15" s="33"/>
    </row>
    <row r="16" spans="1:9" s="1" customFormat="1">
      <c r="A16" s="20" t="s">
        <v>1</v>
      </c>
      <c r="B16" s="22">
        <f>B17</f>
        <v>1564.1</v>
      </c>
      <c r="C16" s="22">
        <f t="shared" ref="C16:D17" si="8">C17</f>
        <v>0</v>
      </c>
      <c r="D16" s="22">
        <f t="shared" si="8"/>
        <v>0</v>
      </c>
      <c r="E16" s="42" t="s">
        <v>28</v>
      </c>
      <c r="F16" s="22">
        <f>F17</f>
        <v>1564.1</v>
      </c>
      <c r="G16" s="22">
        <f t="shared" ref="G16:H17" si="9">G17</f>
        <v>0</v>
      </c>
      <c r="H16" s="22">
        <f t="shared" si="9"/>
        <v>0</v>
      </c>
    </row>
    <row r="17" spans="1:8" s="1" customFormat="1" ht="47.25">
      <c r="A17" s="29" t="s">
        <v>4</v>
      </c>
      <c r="B17" s="36">
        <f>B18</f>
        <v>1564.1</v>
      </c>
      <c r="C17" s="36">
        <f t="shared" si="8"/>
        <v>0</v>
      </c>
      <c r="D17" s="36">
        <f t="shared" si="8"/>
        <v>0</v>
      </c>
      <c r="E17" s="48" t="s">
        <v>17</v>
      </c>
      <c r="F17" s="36">
        <f>F18</f>
        <v>1564.1</v>
      </c>
      <c r="G17" s="36">
        <f t="shared" si="9"/>
        <v>0</v>
      </c>
      <c r="H17" s="36">
        <f t="shared" si="9"/>
        <v>0</v>
      </c>
    </row>
    <row r="18" spans="1:8" s="1" customFormat="1" ht="47.25">
      <c r="A18" s="3" t="s">
        <v>33</v>
      </c>
      <c r="B18" s="33">
        <f>F18+G18+H18</f>
        <v>1564.1</v>
      </c>
      <c r="C18" s="33"/>
      <c r="D18" s="33"/>
      <c r="E18" s="39" t="s">
        <v>70</v>
      </c>
      <c r="F18" s="33">
        <v>1564.1</v>
      </c>
      <c r="G18" s="33"/>
      <c r="H18" s="33"/>
    </row>
    <row r="19" spans="1:8" s="2" customFormat="1">
      <c r="A19" s="20" t="s">
        <v>23</v>
      </c>
      <c r="B19" s="22">
        <f>B20+B22</f>
        <v>1080</v>
      </c>
      <c r="C19" s="22">
        <f t="shared" ref="C19:D19" si="10">C20+C22</f>
        <v>0</v>
      </c>
      <c r="D19" s="22">
        <f t="shared" si="10"/>
        <v>0</v>
      </c>
      <c r="E19" s="42" t="s">
        <v>56</v>
      </c>
      <c r="F19" s="22">
        <f>F20+F22</f>
        <v>1080</v>
      </c>
      <c r="G19" s="22">
        <f t="shared" ref="G19:H19" si="11">G20+G22</f>
        <v>0</v>
      </c>
      <c r="H19" s="22">
        <f t="shared" si="11"/>
        <v>0</v>
      </c>
    </row>
    <row r="20" spans="1:8" s="2" customFormat="1" ht="47.25">
      <c r="A20" s="29" t="s">
        <v>34</v>
      </c>
      <c r="B20" s="36">
        <f>B21</f>
        <v>900</v>
      </c>
      <c r="C20" s="36">
        <f t="shared" ref="C20:D20" si="12">C21</f>
        <v>0</v>
      </c>
      <c r="D20" s="36">
        <f t="shared" si="12"/>
        <v>0</v>
      </c>
      <c r="E20" s="49" t="s">
        <v>29</v>
      </c>
      <c r="F20" s="36">
        <f>F21</f>
        <v>900</v>
      </c>
      <c r="G20" s="36">
        <f t="shared" ref="G20:H20" si="13">G21</f>
        <v>0</v>
      </c>
      <c r="H20" s="36">
        <f t="shared" si="13"/>
        <v>0</v>
      </c>
    </row>
    <row r="21" spans="1:8" s="2" customFormat="1" ht="63">
      <c r="A21" s="3" t="s">
        <v>57</v>
      </c>
      <c r="B21" s="33">
        <f>F21+G21+H21</f>
        <v>900</v>
      </c>
      <c r="C21" s="33"/>
      <c r="D21" s="33"/>
      <c r="E21" s="41" t="s">
        <v>72</v>
      </c>
      <c r="F21" s="33">
        <v>900</v>
      </c>
      <c r="G21" s="33"/>
      <c r="H21" s="33"/>
    </row>
    <row r="22" spans="1:8" s="1" customFormat="1">
      <c r="A22" s="29" t="s">
        <v>58</v>
      </c>
      <c r="B22" s="36">
        <f>B23</f>
        <v>180</v>
      </c>
      <c r="C22" s="36">
        <f t="shared" ref="C22:D22" si="14">C23</f>
        <v>0</v>
      </c>
      <c r="D22" s="36">
        <f t="shared" si="14"/>
        <v>0</v>
      </c>
      <c r="E22" s="49" t="s">
        <v>26</v>
      </c>
      <c r="F22" s="36">
        <f>F23</f>
        <v>180</v>
      </c>
      <c r="G22" s="36">
        <f t="shared" ref="G22:H22" si="15">G23</f>
        <v>0</v>
      </c>
      <c r="H22" s="36">
        <f t="shared" si="15"/>
        <v>0</v>
      </c>
    </row>
    <row r="23" spans="1:8" s="1" customFormat="1" ht="31.5">
      <c r="A23" s="3" t="s">
        <v>59</v>
      </c>
      <c r="B23" s="33">
        <f>F23+G23+H23</f>
        <v>180</v>
      </c>
      <c r="C23" s="33"/>
      <c r="D23" s="33"/>
      <c r="E23" s="37" t="s">
        <v>27</v>
      </c>
      <c r="F23" s="33">
        <f>90+90</f>
        <v>180</v>
      </c>
      <c r="G23" s="33">
        <v>0</v>
      </c>
      <c r="H23" s="33">
        <v>0</v>
      </c>
    </row>
    <row r="24" spans="1:8" s="1" customFormat="1" ht="52.5" customHeight="1">
      <c r="A24" s="20" t="s">
        <v>35</v>
      </c>
      <c r="B24" s="22">
        <f>B25+B27+B29</f>
        <v>-112305</v>
      </c>
      <c r="C24" s="22">
        <f t="shared" ref="C24:D24" si="16">C25+C27+C29</f>
        <v>0</v>
      </c>
      <c r="D24" s="22">
        <f t="shared" si="16"/>
        <v>0</v>
      </c>
      <c r="E24" s="23" t="s">
        <v>18</v>
      </c>
      <c r="F24" s="21">
        <f>F25+F27+F29</f>
        <v>-112305</v>
      </c>
      <c r="G24" s="21">
        <f t="shared" ref="G24:H24" si="17">G25+G27+G29</f>
        <v>0</v>
      </c>
      <c r="H24" s="21">
        <f t="shared" si="17"/>
        <v>0</v>
      </c>
    </row>
    <row r="25" spans="1:8" s="2" customFormat="1">
      <c r="A25" s="29" t="s">
        <v>36</v>
      </c>
      <c r="B25" s="44">
        <f>B26</f>
        <v>-34745</v>
      </c>
      <c r="C25" s="44">
        <f t="shared" ref="C25:D25" si="18">C26</f>
        <v>0</v>
      </c>
      <c r="D25" s="44">
        <f t="shared" si="18"/>
        <v>0</v>
      </c>
      <c r="E25" s="50" t="s">
        <v>14</v>
      </c>
      <c r="F25" s="44">
        <f>F26</f>
        <v>-34745</v>
      </c>
      <c r="G25" s="44">
        <f t="shared" ref="G25:H25" si="19">G26</f>
        <v>0</v>
      </c>
      <c r="H25" s="44">
        <f t="shared" si="19"/>
        <v>0</v>
      </c>
    </row>
    <row r="26" spans="1:8" s="1" customFormat="1" ht="63">
      <c r="A26" s="3"/>
      <c r="B26" s="6">
        <f>F26+G26+H26</f>
        <v>-34745</v>
      </c>
      <c r="C26" s="6"/>
      <c r="D26" s="6"/>
      <c r="E26" s="39" t="s">
        <v>90</v>
      </c>
      <c r="F26" s="6">
        <v>-34745</v>
      </c>
      <c r="G26" s="6">
        <v>0</v>
      </c>
      <c r="H26" s="6">
        <v>0</v>
      </c>
    </row>
    <row r="27" spans="1:8" s="1" customFormat="1" ht="31.5">
      <c r="A27" s="29" t="s">
        <v>37</v>
      </c>
      <c r="B27" s="44">
        <f>B28</f>
        <v>-75000</v>
      </c>
      <c r="C27" s="44">
        <f t="shared" ref="C27:D27" si="20">C28</f>
        <v>0</v>
      </c>
      <c r="D27" s="44">
        <f t="shared" si="20"/>
        <v>0</v>
      </c>
      <c r="E27" s="47" t="s">
        <v>12</v>
      </c>
      <c r="F27" s="44">
        <f>F28</f>
        <v>-75000</v>
      </c>
      <c r="G27" s="44">
        <f t="shared" ref="G27:H27" si="21">G28</f>
        <v>0</v>
      </c>
      <c r="H27" s="44">
        <f t="shared" si="21"/>
        <v>0</v>
      </c>
    </row>
    <row r="28" spans="1:8" s="1" customFormat="1" ht="78.75">
      <c r="A28" s="3"/>
      <c r="B28" s="6">
        <f>F28+H28</f>
        <v>-75000</v>
      </c>
      <c r="C28" s="6"/>
      <c r="D28" s="6"/>
      <c r="E28" s="4" t="s">
        <v>91</v>
      </c>
      <c r="F28" s="6">
        <v>-75000</v>
      </c>
      <c r="G28" s="6">
        <v>0</v>
      </c>
      <c r="H28" s="6">
        <v>0</v>
      </c>
    </row>
    <row r="29" spans="1:8" s="1" customFormat="1" ht="47.25">
      <c r="A29" s="29" t="s">
        <v>38</v>
      </c>
      <c r="B29" s="44">
        <f>B30</f>
        <v>-2560</v>
      </c>
      <c r="C29" s="44">
        <f t="shared" ref="C29:D29" si="22">C30</f>
        <v>0</v>
      </c>
      <c r="D29" s="44">
        <f t="shared" si="22"/>
        <v>0</v>
      </c>
      <c r="E29" s="48" t="s">
        <v>17</v>
      </c>
      <c r="F29" s="44">
        <f>F30</f>
        <v>-2560</v>
      </c>
      <c r="G29" s="44">
        <f t="shared" ref="G29:H29" si="23">G30</f>
        <v>0</v>
      </c>
      <c r="H29" s="44">
        <f t="shared" si="23"/>
        <v>0</v>
      </c>
    </row>
    <row r="30" spans="1:8" s="1" customFormat="1" ht="63">
      <c r="A30" s="3"/>
      <c r="B30" s="6">
        <f>F30+H30</f>
        <v>-2560</v>
      </c>
      <c r="C30" s="6"/>
      <c r="D30" s="6"/>
      <c r="E30" s="4" t="s">
        <v>92</v>
      </c>
      <c r="F30" s="6">
        <v>-2560</v>
      </c>
      <c r="G30" s="6">
        <v>0</v>
      </c>
      <c r="H30" s="6">
        <v>0</v>
      </c>
    </row>
    <row r="31" spans="1:8" s="14" customFormat="1">
      <c r="A31" s="15" t="s">
        <v>40</v>
      </c>
      <c r="B31" s="16">
        <f>B32+B38+B40+B42+B44+B47+B50+B54+B59</f>
        <v>-315.5</v>
      </c>
      <c r="C31" s="16">
        <f>C32+C38+C40+C42+C44+C50+C54+C59</f>
        <v>0</v>
      </c>
      <c r="D31" s="16">
        <f>D32+D38+D40+D42+D44+D50+D54+D59</f>
        <v>0</v>
      </c>
      <c r="E31" s="24" t="s">
        <v>9</v>
      </c>
      <c r="F31" s="16">
        <f>F32+F38+F40+F42+F44+F47+F50+F54+F59</f>
        <v>8708.2999999999993</v>
      </c>
      <c r="G31" s="16">
        <f t="shared" ref="G31:H31" si="24">G32+G38+G40+G42+G44+G47+G50+G54+G59</f>
        <v>-1102.7</v>
      </c>
      <c r="H31" s="16">
        <f t="shared" si="24"/>
        <v>-7921.1</v>
      </c>
    </row>
    <row r="32" spans="1:8" s="14" customFormat="1" ht="31.5">
      <c r="A32" s="34" t="s">
        <v>41</v>
      </c>
      <c r="B32" s="43">
        <f>SUM(B33:B37)</f>
        <v>-8628.7999999999993</v>
      </c>
      <c r="C32" s="43">
        <f t="shared" ref="C32:D32" si="25">SUM(C33:C37)</f>
        <v>0</v>
      </c>
      <c r="D32" s="43">
        <f t="shared" si="25"/>
        <v>0</v>
      </c>
      <c r="E32" s="40" t="s">
        <v>25</v>
      </c>
      <c r="F32" s="43">
        <f>SUM(F33:F37)</f>
        <v>-1583.7</v>
      </c>
      <c r="G32" s="43">
        <f t="shared" ref="G32:H32" si="26">SUM(G33:G37)</f>
        <v>0</v>
      </c>
      <c r="H32" s="43">
        <f t="shared" si="26"/>
        <v>-7045.1</v>
      </c>
    </row>
    <row r="33" spans="1:8" s="14" customFormat="1" ht="94.5">
      <c r="A33" s="18" t="s">
        <v>42</v>
      </c>
      <c r="B33" s="13">
        <f>F33+G33+H33</f>
        <v>613</v>
      </c>
      <c r="C33" s="13"/>
      <c r="D33" s="13"/>
      <c r="E33" s="39" t="s">
        <v>111</v>
      </c>
      <c r="F33" s="13">
        <v>613</v>
      </c>
      <c r="G33" s="13"/>
      <c r="H33" s="13"/>
    </row>
    <row r="34" spans="1:8" s="14" customFormat="1" ht="31.5">
      <c r="A34" s="18" t="s">
        <v>43</v>
      </c>
      <c r="B34" s="13">
        <f t="shared" ref="B34:B37" si="27">F34+G34+H34</f>
        <v>-613</v>
      </c>
      <c r="C34" s="13"/>
      <c r="D34" s="13"/>
      <c r="E34" s="32" t="s">
        <v>112</v>
      </c>
      <c r="F34" s="13">
        <v>-613</v>
      </c>
      <c r="G34" s="13"/>
      <c r="H34" s="13"/>
    </row>
    <row r="35" spans="1:8" s="14" customFormat="1" ht="63.75" customHeight="1">
      <c r="A35" s="18" t="s">
        <v>44</v>
      </c>
      <c r="B35" s="13">
        <f t="shared" si="27"/>
        <v>-1583.7</v>
      </c>
      <c r="C35" s="13"/>
      <c r="D35" s="13"/>
      <c r="E35" s="32" t="s">
        <v>93</v>
      </c>
      <c r="F35" s="13">
        <v>-1583.7</v>
      </c>
      <c r="G35" s="13"/>
      <c r="H35" s="13"/>
    </row>
    <row r="36" spans="1:8" s="14" customFormat="1" ht="79.5" customHeight="1">
      <c r="A36" s="18" t="s">
        <v>53</v>
      </c>
      <c r="B36" s="13">
        <f t="shared" si="27"/>
        <v>559.70000000000005</v>
      </c>
      <c r="C36" s="13"/>
      <c r="D36" s="13"/>
      <c r="E36" s="32" t="s">
        <v>73</v>
      </c>
      <c r="F36" s="13"/>
      <c r="G36" s="13"/>
      <c r="H36" s="13">
        <f>464.5+95.2</f>
        <v>559.70000000000005</v>
      </c>
    </row>
    <row r="37" spans="1:8" s="14" customFormat="1" ht="47.25">
      <c r="A37" s="18" t="s">
        <v>62</v>
      </c>
      <c r="B37" s="13">
        <f t="shared" si="27"/>
        <v>-7604.8</v>
      </c>
      <c r="C37" s="13"/>
      <c r="D37" s="13"/>
      <c r="E37" s="32" t="s">
        <v>94</v>
      </c>
      <c r="F37" s="13"/>
      <c r="G37" s="13"/>
      <c r="H37" s="13">
        <v>-7604.8</v>
      </c>
    </row>
    <row r="38" spans="1:8" s="14" customFormat="1" ht="47.25">
      <c r="A38" s="34" t="s">
        <v>45</v>
      </c>
      <c r="B38" s="43">
        <f>B39</f>
        <v>30</v>
      </c>
      <c r="C38" s="43">
        <f t="shared" ref="C38:D38" si="28">C39</f>
        <v>0</v>
      </c>
      <c r="D38" s="43">
        <f t="shared" si="28"/>
        <v>0</v>
      </c>
      <c r="E38" s="51" t="s">
        <v>39</v>
      </c>
      <c r="F38" s="43">
        <f>F39</f>
        <v>30</v>
      </c>
      <c r="G38" s="43">
        <f t="shared" ref="G38:H38" si="29">G39</f>
        <v>0</v>
      </c>
      <c r="H38" s="43">
        <f t="shared" si="29"/>
        <v>0</v>
      </c>
    </row>
    <row r="39" spans="1:8" s="14" customFormat="1" ht="63">
      <c r="A39" s="18" t="s">
        <v>60</v>
      </c>
      <c r="B39" s="13">
        <f>F39+G39+H39</f>
        <v>30</v>
      </c>
      <c r="C39" s="13"/>
      <c r="D39" s="13"/>
      <c r="E39" s="32" t="s">
        <v>95</v>
      </c>
      <c r="F39" s="13">
        <v>30</v>
      </c>
      <c r="G39" s="13"/>
      <c r="H39" s="13"/>
    </row>
    <row r="40" spans="1:8" s="17" customFormat="1">
      <c r="A40" s="34" t="s">
        <v>46</v>
      </c>
      <c r="B40" s="43">
        <f>SUM(B41:B41)</f>
        <v>200</v>
      </c>
      <c r="C40" s="43">
        <f t="shared" ref="C40:D40" si="30">SUM(C41:C41)</f>
        <v>0</v>
      </c>
      <c r="D40" s="43">
        <f t="shared" si="30"/>
        <v>0</v>
      </c>
      <c r="E40" s="52" t="s">
        <v>14</v>
      </c>
      <c r="F40" s="43">
        <f>SUM(F41:F41)</f>
        <v>200</v>
      </c>
      <c r="G40" s="43">
        <f>SUM(G41:G41)</f>
        <v>0</v>
      </c>
      <c r="H40" s="43">
        <f>SUM(H41:H41)</f>
        <v>0</v>
      </c>
    </row>
    <row r="41" spans="1:8" s="14" customFormat="1" ht="47.25">
      <c r="A41" s="18" t="s">
        <v>61</v>
      </c>
      <c r="B41" s="13">
        <f t="shared" ref="B41" si="31">F41+H41</f>
        <v>200</v>
      </c>
      <c r="C41" s="13"/>
      <c r="D41" s="13"/>
      <c r="E41" s="19" t="s">
        <v>96</v>
      </c>
      <c r="F41" s="13">
        <v>200</v>
      </c>
      <c r="G41" s="13"/>
      <c r="H41" s="13"/>
    </row>
    <row r="42" spans="1:8" s="14" customFormat="1" ht="47.25">
      <c r="A42" s="34" t="s">
        <v>47</v>
      </c>
      <c r="B42" s="43">
        <f>B43</f>
        <v>0</v>
      </c>
      <c r="C42" s="43">
        <f t="shared" ref="C42:D42" si="32">C43</f>
        <v>-653.1</v>
      </c>
      <c r="D42" s="43">
        <f t="shared" si="32"/>
        <v>-653.1</v>
      </c>
      <c r="E42" s="51" t="s">
        <v>77</v>
      </c>
      <c r="F42" s="43">
        <f>F43</f>
        <v>-1306.2</v>
      </c>
      <c r="G42" s="43">
        <f t="shared" ref="G42:H42" si="33">G43</f>
        <v>0</v>
      </c>
      <c r="H42" s="43">
        <f t="shared" si="33"/>
        <v>0</v>
      </c>
    </row>
    <row r="43" spans="1:8" s="14" customFormat="1" ht="78.75">
      <c r="A43" s="18"/>
      <c r="B43" s="13"/>
      <c r="C43" s="13">
        <v>-653.1</v>
      </c>
      <c r="D43" s="13">
        <v>-653.1</v>
      </c>
      <c r="E43" s="19" t="s">
        <v>80</v>
      </c>
      <c r="F43" s="13">
        <f>-653.1-653.1</f>
        <v>-1306.2</v>
      </c>
      <c r="G43" s="13"/>
      <c r="H43" s="13"/>
    </row>
    <row r="44" spans="1:8" s="17" customFormat="1" ht="31.5">
      <c r="A44" s="34" t="s">
        <v>48</v>
      </c>
      <c r="B44" s="43">
        <f>B45+B46</f>
        <v>-689.09999999999991</v>
      </c>
      <c r="C44" s="43">
        <f>C45+C46</f>
        <v>0</v>
      </c>
      <c r="D44" s="43"/>
      <c r="E44" s="53" t="s">
        <v>19</v>
      </c>
      <c r="F44" s="54">
        <f>F45+F46</f>
        <v>-689.09999999999991</v>
      </c>
      <c r="G44" s="54">
        <f>SUM(G45:G45)</f>
        <v>0</v>
      </c>
      <c r="H44" s="54">
        <f>SUM(H45:H45)</f>
        <v>0</v>
      </c>
    </row>
    <row r="45" spans="1:8" s="1" customFormat="1" ht="52.5" customHeight="1">
      <c r="A45" s="3" t="s">
        <v>49</v>
      </c>
      <c r="B45" s="6">
        <f t="shared" ref="B45:B46" si="34">F45+G45+H45</f>
        <v>-2800</v>
      </c>
      <c r="C45" s="6"/>
      <c r="D45" s="6"/>
      <c r="E45" s="55" t="s">
        <v>21</v>
      </c>
      <c r="F45" s="11">
        <v>-2800</v>
      </c>
      <c r="G45" s="11"/>
      <c r="H45" s="12"/>
    </row>
    <row r="46" spans="1:8" s="1" customFormat="1" ht="63">
      <c r="A46" s="3" t="s">
        <v>50</v>
      </c>
      <c r="B46" s="6">
        <f t="shared" si="34"/>
        <v>2110.9</v>
      </c>
      <c r="C46" s="6"/>
      <c r="D46" s="6"/>
      <c r="E46" s="55" t="s">
        <v>97</v>
      </c>
      <c r="F46" s="11">
        <v>2110.9</v>
      </c>
      <c r="G46" s="11"/>
      <c r="H46" s="12"/>
    </row>
    <row r="47" spans="1:8" s="1" customFormat="1" ht="50.25" customHeight="1">
      <c r="A47" s="29" t="s">
        <v>66</v>
      </c>
      <c r="B47" s="44">
        <f>B48+B49</f>
        <v>0</v>
      </c>
      <c r="C47" s="44">
        <f t="shared" ref="C47:D47" si="35">C48+C49</f>
        <v>0</v>
      </c>
      <c r="D47" s="44">
        <f t="shared" si="35"/>
        <v>0</v>
      </c>
      <c r="E47" s="65" t="s">
        <v>103</v>
      </c>
      <c r="F47" s="66">
        <f>F48+F49</f>
        <v>0</v>
      </c>
      <c r="G47" s="66">
        <f t="shared" ref="G47:H47" si="36">G48+G49</f>
        <v>0</v>
      </c>
      <c r="H47" s="66">
        <f t="shared" si="36"/>
        <v>0</v>
      </c>
    </row>
    <row r="48" spans="1:8" s="1" customFormat="1" ht="63">
      <c r="A48" s="3" t="s">
        <v>67</v>
      </c>
      <c r="B48" s="6">
        <f>F48+G48+H48</f>
        <v>-105</v>
      </c>
      <c r="C48" s="6">
        <v>-105</v>
      </c>
      <c r="D48" s="6">
        <v>-105</v>
      </c>
      <c r="E48" s="55" t="s">
        <v>104</v>
      </c>
      <c r="F48" s="11">
        <v>-105</v>
      </c>
      <c r="G48" s="11"/>
      <c r="H48" s="12"/>
    </row>
    <row r="49" spans="1:8" s="1" customFormat="1" ht="47.25">
      <c r="A49" s="3" t="s">
        <v>68</v>
      </c>
      <c r="B49" s="6">
        <f>F49</f>
        <v>105</v>
      </c>
      <c r="C49" s="6">
        <v>105</v>
      </c>
      <c r="D49" s="6">
        <v>105</v>
      </c>
      <c r="E49" s="55" t="s">
        <v>110</v>
      </c>
      <c r="F49" s="11">
        <v>105</v>
      </c>
      <c r="G49" s="11"/>
      <c r="H49" s="12"/>
    </row>
    <row r="50" spans="1:8" s="1" customFormat="1" ht="31.5">
      <c r="A50" s="60" t="s">
        <v>81</v>
      </c>
      <c r="B50" s="61">
        <f>SUM(B51:B53)</f>
        <v>2940.3</v>
      </c>
      <c r="C50" s="61">
        <f t="shared" ref="C50:D50" si="37">SUM(C51:C53)</f>
        <v>0</v>
      </c>
      <c r="D50" s="61">
        <f t="shared" si="37"/>
        <v>0</v>
      </c>
      <c r="E50" s="59" t="s">
        <v>65</v>
      </c>
      <c r="F50" s="62">
        <f>SUM(F51:F53)</f>
        <v>2940.3</v>
      </c>
      <c r="G50" s="62">
        <f t="shared" ref="G50:H50" si="38">SUM(G51:G53)</f>
        <v>0</v>
      </c>
      <c r="H50" s="62">
        <f t="shared" si="38"/>
        <v>0</v>
      </c>
    </row>
    <row r="51" spans="1:8" s="1" customFormat="1" ht="64.5" customHeight="1">
      <c r="A51" s="3" t="s">
        <v>82</v>
      </c>
      <c r="B51" s="6">
        <f>F51+G51+H51</f>
        <v>600</v>
      </c>
      <c r="C51" s="6"/>
      <c r="D51" s="6"/>
      <c r="E51" s="32" t="s">
        <v>98</v>
      </c>
      <c r="F51" s="6">
        <v>600</v>
      </c>
      <c r="G51" s="11"/>
      <c r="H51" s="12"/>
    </row>
    <row r="52" spans="1:8" s="1" customFormat="1" ht="63" customHeight="1">
      <c r="A52" s="3" t="s">
        <v>101</v>
      </c>
      <c r="B52" s="6">
        <f t="shared" ref="B52:B53" si="39">F52+G52+H52</f>
        <v>1600</v>
      </c>
      <c r="C52" s="6"/>
      <c r="D52" s="6"/>
      <c r="E52" s="32" t="s">
        <v>99</v>
      </c>
      <c r="F52" s="6">
        <v>1600</v>
      </c>
      <c r="G52" s="11"/>
      <c r="H52" s="12"/>
    </row>
    <row r="53" spans="1:8" s="1" customFormat="1" ht="78.75">
      <c r="A53" s="3" t="s">
        <v>83</v>
      </c>
      <c r="B53" s="6">
        <f t="shared" si="39"/>
        <v>740.3</v>
      </c>
      <c r="C53" s="6"/>
      <c r="D53" s="6"/>
      <c r="E53" s="10" t="s">
        <v>100</v>
      </c>
      <c r="F53" s="6">
        <f>770.3-30</f>
        <v>740.3</v>
      </c>
      <c r="G53" s="11"/>
      <c r="H53" s="12"/>
    </row>
    <row r="54" spans="1:8" s="1" customFormat="1" ht="47.25">
      <c r="A54" s="29" t="s">
        <v>105</v>
      </c>
      <c r="B54" s="44">
        <f>SUM(B55:B58)</f>
        <v>7758.0999999999995</v>
      </c>
      <c r="C54" s="44">
        <f t="shared" ref="C54:D54" si="40">SUM(C55:C58)</f>
        <v>653.1</v>
      </c>
      <c r="D54" s="44">
        <f t="shared" si="40"/>
        <v>653.1</v>
      </c>
      <c r="E54" s="48" t="s">
        <v>17</v>
      </c>
      <c r="F54" s="44">
        <f>SUM(F55:F58)</f>
        <v>9064.2999999999993</v>
      </c>
      <c r="G54" s="44">
        <f t="shared" ref="G54:H54" si="41">SUM(G55:G58)</f>
        <v>0</v>
      </c>
      <c r="H54" s="44">
        <f t="shared" si="41"/>
        <v>0</v>
      </c>
    </row>
    <row r="55" spans="1:8" ht="63">
      <c r="A55" s="3" t="s">
        <v>106</v>
      </c>
      <c r="B55" s="26">
        <f>F55+G55+H55</f>
        <v>-370.3</v>
      </c>
      <c r="C55" s="26"/>
      <c r="D55" s="26"/>
      <c r="E55" s="10" t="s">
        <v>74</v>
      </c>
      <c r="F55" s="26">
        <v>-370.3</v>
      </c>
      <c r="G55" s="25"/>
      <c r="H55" s="25"/>
    </row>
    <row r="56" spans="1:8" ht="31.5">
      <c r="A56" s="3" t="s">
        <v>107</v>
      </c>
      <c r="B56" s="64">
        <f>F56+G56+H56</f>
        <v>-3200</v>
      </c>
      <c r="C56" s="64"/>
      <c r="D56" s="64"/>
      <c r="E56" s="10" t="s">
        <v>75</v>
      </c>
      <c r="F56" s="64">
        <v>-3200</v>
      </c>
      <c r="G56" s="25"/>
      <c r="H56" s="25"/>
    </row>
    <row r="57" spans="1:8" ht="78.75">
      <c r="A57" s="3" t="s">
        <v>108</v>
      </c>
      <c r="B57" s="64"/>
      <c r="C57" s="6">
        <v>653.1</v>
      </c>
      <c r="D57" s="6">
        <v>653.1</v>
      </c>
      <c r="E57" s="19" t="s">
        <v>79</v>
      </c>
      <c r="F57" s="6">
        <f>653.1+653.1</f>
        <v>1306.2</v>
      </c>
      <c r="G57" s="25"/>
      <c r="H57" s="25"/>
    </row>
    <row r="58" spans="1:8" ht="78.75">
      <c r="A58" s="3" t="s">
        <v>109</v>
      </c>
      <c r="B58" s="6">
        <f>F58+G58+H58</f>
        <v>11328.4</v>
      </c>
      <c r="C58" s="6"/>
      <c r="D58" s="6"/>
      <c r="E58" s="32" t="s">
        <v>102</v>
      </c>
      <c r="F58" s="38">
        <v>11328.4</v>
      </c>
      <c r="G58" s="38"/>
      <c r="H58" s="38"/>
    </row>
    <row r="59" spans="1:8" s="31" customFormat="1">
      <c r="A59" s="29" t="s">
        <v>51</v>
      </c>
      <c r="B59" s="44">
        <f>SUM(B60:B61)</f>
        <v>-1926</v>
      </c>
      <c r="C59" s="44">
        <f>C60+C61+C58</f>
        <v>0</v>
      </c>
      <c r="D59" s="44">
        <f>D60+D61+D58</f>
        <v>0</v>
      </c>
      <c r="E59" s="30" t="s">
        <v>69</v>
      </c>
      <c r="F59" s="44">
        <f>SUM(F60:F61)</f>
        <v>52.700000000000045</v>
      </c>
      <c r="G59" s="44">
        <f t="shared" ref="G59:H59" si="42">SUM(G60:G61)</f>
        <v>-1102.7</v>
      </c>
      <c r="H59" s="44">
        <f t="shared" si="42"/>
        <v>-876</v>
      </c>
    </row>
    <row r="60" spans="1:8" ht="80.25" customHeight="1">
      <c r="A60" s="3" t="s">
        <v>52</v>
      </c>
      <c r="B60" s="6">
        <f>F60+G60+H60</f>
        <v>0</v>
      </c>
      <c r="C60" s="6"/>
      <c r="D60" s="6"/>
      <c r="E60" s="4" t="s">
        <v>89</v>
      </c>
      <c r="F60" s="6">
        <f>447+150+455.7+50</f>
        <v>1102.7</v>
      </c>
      <c r="G60" s="26">
        <f>-447-150-455.7-50</f>
        <v>-1102.7</v>
      </c>
      <c r="H60" s="26"/>
    </row>
    <row r="61" spans="1:8" ht="50.25" customHeight="1">
      <c r="A61" s="3" t="s">
        <v>54</v>
      </c>
      <c r="B61" s="6">
        <f>F61+G61+H61</f>
        <v>-1926</v>
      </c>
      <c r="C61" s="6"/>
      <c r="D61" s="6"/>
      <c r="E61" s="32" t="s">
        <v>76</v>
      </c>
      <c r="F61" s="38">
        <f>-840-210</f>
        <v>-1050</v>
      </c>
      <c r="G61" s="38"/>
      <c r="H61" s="38">
        <f>-464.5-210.9-95.2-105.4</f>
        <v>-876</v>
      </c>
    </row>
    <row r="62" spans="1:8">
      <c r="A62" s="25"/>
      <c r="B62" s="44">
        <f>B8+B16+B19+B24+B31</f>
        <v>216718.59999999998</v>
      </c>
      <c r="C62" s="44"/>
      <c r="D62" s="44"/>
      <c r="E62" s="27" t="s">
        <v>22</v>
      </c>
      <c r="F62" s="44">
        <f>F8+F16+F19+F24+F31</f>
        <v>225742.39999999997</v>
      </c>
      <c r="G62" s="44">
        <f>G8+G16+G19+G24+G31</f>
        <v>-1102.7</v>
      </c>
      <c r="H62" s="44">
        <f>H8+H16+H19+H24+H31</f>
        <v>-7921.1</v>
      </c>
    </row>
    <row r="63" spans="1:8">
      <c r="A63" s="57"/>
      <c r="B63" s="28">
        <v>5607788.5</v>
      </c>
      <c r="C63" s="28"/>
      <c r="D63" s="28"/>
      <c r="E63" s="56" t="s">
        <v>63</v>
      </c>
      <c r="F63" s="57"/>
      <c r="G63" s="57"/>
      <c r="H63" s="57"/>
    </row>
    <row r="64" spans="1:8">
      <c r="A64" s="57"/>
      <c r="B64" s="28">
        <f>B62+B63</f>
        <v>5824507.0999999996</v>
      </c>
      <c r="C64" s="28"/>
      <c r="D64" s="28"/>
      <c r="E64" s="56" t="s">
        <v>64</v>
      </c>
      <c r="F64" s="57"/>
      <c r="G64" s="57"/>
      <c r="H64" s="57"/>
    </row>
    <row r="65" spans="2:2">
      <c r="B65" s="67"/>
    </row>
  </sheetData>
  <mergeCells count="9">
    <mergeCell ref="F1:H1"/>
    <mergeCell ref="F4:H4"/>
    <mergeCell ref="A2:H2"/>
    <mergeCell ref="B4:D5"/>
    <mergeCell ref="E4:E6"/>
    <mergeCell ref="F5:F6"/>
    <mergeCell ref="G5:G6"/>
    <mergeCell ref="H5:H6"/>
    <mergeCell ref="A4:A6"/>
  </mergeCells>
  <pageMargins left="0.39370078740157483" right="0.19685039370078741" top="0.39370078740157483" bottom="0.39370078740157483" header="0.31496062992125984" footer="0.31496062992125984"/>
  <pageSetup paperSize="9" scale="65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 2</vt:lpstr>
      <vt:lpstr>'таблица 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ZorinaLV</cp:lastModifiedBy>
  <cp:lastPrinted>2025-05-20T10:22:48Z</cp:lastPrinted>
  <dcterms:created xsi:type="dcterms:W3CDTF">1996-10-08T23:32:33Z</dcterms:created>
  <dcterms:modified xsi:type="dcterms:W3CDTF">2025-05-20T10:27:07Z</dcterms:modified>
</cp:coreProperties>
</file>