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showInkAnnotation="0" defaultThemeVersion="124226"/>
  <bookViews>
    <workbookView xWindow="120" yWindow="360" windowWidth="9720" windowHeight="7080" activeTab="1"/>
  </bookViews>
  <sheets>
    <sheet name="таблица 2" sheetId="52" r:id="rId1"/>
    <sheet name="таблица 3" sheetId="51" r:id="rId2"/>
  </sheets>
  <definedNames>
    <definedName name="_xlnm.Print_Titles" localSheetId="0">'таблица 2'!$6:$8</definedName>
    <definedName name="_xlnm.Print_Titles" localSheetId="1">'таблица 3'!$4:$6</definedName>
  </definedNames>
  <calcPr calcId="125725"/>
</workbook>
</file>

<file path=xl/calcChain.xml><?xml version="1.0" encoding="utf-8"?>
<calcChain xmlns="http://schemas.openxmlformats.org/spreadsheetml/2006/main">
  <c r="D53" i="51"/>
  <c r="D120"/>
  <c r="D43"/>
  <c r="B43"/>
  <c r="B51"/>
  <c r="E121" l="1"/>
  <c r="E117" s="1"/>
  <c r="D121"/>
  <c r="E123"/>
  <c r="B124"/>
  <c r="B150"/>
  <c r="D49" l="1"/>
  <c r="D45"/>
  <c r="B47" i="52"/>
  <c r="B49"/>
  <c r="B51"/>
  <c r="B52"/>
  <c r="B53"/>
  <c r="B54"/>
  <c r="B55"/>
  <c r="B56"/>
  <c r="B46"/>
  <c r="B42"/>
  <c r="B43"/>
  <c r="B44"/>
  <c r="B41"/>
  <c r="B38"/>
  <c r="B39"/>
  <c r="B33"/>
  <c r="B34"/>
  <c r="B29"/>
  <c r="B30"/>
  <c r="B28"/>
  <c r="B24"/>
  <c r="B19"/>
  <c r="B20"/>
  <c r="B13"/>
  <c r="B11"/>
  <c r="B10" s="1"/>
  <c r="D35"/>
  <c r="B35" s="1"/>
  <c r="D26"/>
  <c r="B26" s="1"/>
  <c r="D14"/>
  <c r="B14" s="1"/>
  <c r="D10"/>
  <c r="B119" i="51"/>
  <c r="E76"/>
  <c r="F76"/>
  <c r="D77"/>
  <c r="D58"/>
  <c r="E23"/>
  <c r="F23"/>
  <c r="D24"/>
  <c r="D23" s="1"/>
  <c r="E17"/>
  <c r="F17"/>
  <c r="D17"/>
  <c r="D50" i="52"/>
  <c r="B50" s="1"/>
  <c r="D48"/>
  <c r="B48" s="1"/>
  <c r="D37"/>
  <c r="B37" s="1"/>
  <c r="D32"/>
  <c r="B32" s="1"/>
  <c r="D27"/>
  <c r="D23"/>
  <c r="D22"/>
  <c r="B22" s="1"/>
  <c r="D18"/>
  <c r="B18" s="1"/>
  <c r="D17"/>
  <c r="B17" s="1"/>
  <c r="B25" l="1"/>
  <c r="B16"/>
  <c r="B12"/>
  <c r="B9" s="1"/>
  <c r="B31"/>
  <c r="D36"/>
  <c r="D16"/>
  <c r="D21"/>
  <c r="B23"/>
  <c r="D12"/>
  <c r="D9" s="1"/>
  <c r="B21"/>
  <c r="D25"/>
  <c r="B27"/>
  <c r="D31"/>
  <c r="D45"/>
  <c r="B36"/>
  <c r="B40"/>
  <c r="B45"/>
  <c r="D40"/>
  <c r="D15" l="1"/>
  <c r="B15"/>
  <c r="B57" s="1"/>
  <c r="D57"/>
  <c r="D110" i="51"/>
  <c r="D59"/>
  <c r="B64"/>
  <c r="D122" l="1"/>
  <c r="F122"/>
  <c r="F117" s="1"/>
  <c r="D91"/>
  <c r="E25"/>
  <c r="F25"/>
  <c r="D25"/>
  <c r="D54"/>
  <c r="B54" s="1"/>
  <c r="E28"/>
  <c r="F28"/>
  <c r="B110"/>
  <c r="B38"/>
  <c r="D87"/>
  <c r="B87" s="1"/>
  <c r="B63"/>
  <c r="B37"/>
  <c r="D109"/>
  <c r="D40"/>
  <c r="E82"/>
  <c r="F82"/>
  <c r="E115"/>
  <c r="F115"/>
  <c r="E113"/>
  <c r="F113"/>
  <c r="D117" l="1"/>
  <c r="D52"/>
  <c r="D28"/>
  <c r="B47"/>
  <c r="B123"/>
  <c r="B93"/>
  <c r="B120" l="1"/>
  <c r="D115"/>
  <c r="B116"/>
  <c r="B115" s="1"/>
  <c r="B138" s="1"/>
  <c r="B83"/>
  <c r="D65"/>
  <c r="B67"/>
  <c r="B66"/>
  <c r="B68"/>
  <c r="B106"/>
  <c r="B105"/>
  <c r="D90"/>
  <c r="B90" s="1"/>
  <c r="B81"/>
  <c r="B80"/>
  <c r="B78"/>
  <c r="B111"/>
  <c r="B79"/>
  <c r="B112"/>
  <c r="D88" l="1"/>
  <c r="D113"/>
  <c r="B114"/>
  <c r="B113" s="1"/>
  <c r="B134" s="1"/>
  <c r="D71"/>
  <c r="B72"/>
  <c r="B73"/>
  <c r="D55"/>
  <c r="B85"/>
  <c r="B109"/>
  <c r="B44"/>
  <c r="B45"/>
  <c r="B48"/>
  <c r="B49"/>
  <c r="B50"/>
  <c r="E39"/>
  <c r="F39"/>
  <c r="D39"/>
  <c r="B41"/>
  <c r="B30"/>
  <c r="B31"/>
  <c r="B32"/>
  <c r="B33"/>
  <c r="B34"/>
  <c r="B35"/>
  <c r="B36"/>
  <c r="B29"/>
  <c r="B77" l="1"/>
  <c r="B97"/>
  <c r="D96" l="1"/>
  <c r="D82" l="1"/>
  <c r="D76"/>
  <c r="E14" l="1"/>
  <c r="F14"/>
  <c r="D14"/>
  <c r="B15"/>
  <c r="B14" s="1"/>
  <c r="E21" l="1"/>
  <c r="F21"/>
  <c r="D21"/>
  <c r="B22"/>
  <c r="B21" s="1"/>
  <c r="E19"/>
  <c r="F19"/>
  <c r="D19"/>
  <c r="B20"/>
  <c r="B19" s="1"/>
  <c r="B26" l="1"/>
  <c r="B25" s="1"/>
  <c r="D16"/>
  <c r="F9" l="1"/>
  <c r="D11"/>
  <c r="B103" l="1"/>
  <c r="B122" l="1"/>
  <c r="B118"/>
  <c r="B101"/>
  <c r="B102"/>
  <c r="B104"/>
  <c r="B107"/>
  <c r="B108"/>
  <c r="B91"/>
  <c r="B92"/>
  <c r="B84"/>
  <c r="B74"/>
  <c r="B75"/>
  <c r="B69"/>
  <c r="B70"/>
  <c r="B61"/>
  <c r="B62"/>
  <c r="B42"/>
  <c r="B40"/>
  <c r="B24"/>
  <c r="B23" s="1"/>
  <c r="B18"/>
  <c r="B17" s="1"/>
  <c r="B11"/>
  <c r="B9"/>
  <c r="B53"/>
  <c r="B52" s="1"/>
  <c r="B16" l="1"/>
  <c r="B65"/>
  <c r="B135" s="1"/>
  <c r="B76"/>
  <c r="B71"/>
  <c r="B139" s="1"/>
  <c r="B39"/>
  <c r="B28"/>
  <c r="B100"/>
  <c r="E96"/>
  <c r="F96"/>
  <c r="B95"/>
  <c r="E88"/>
  <c r="F88"/>
  <c r="B94"/>
  <c r="E65"/>
  <c r="F65"/>
  <c r="E57"/>
  <c r="F57"/>
  <c r="E59"/>
  <c r="F59"/>
  <c r="E52"/>
  <c r="F52"/>
  <c r="E55"/>
  <c r="F55"/>
  <c r="B56"/>
  <c r="B55" s="1"/>
  <c r="B136" s="1"/>
  <c r="D136" s="1"/>
  <c r="E43"/>
  <c r="F43"/>
  <c r="B46"/>
  <c r="B141" l="1"/>
  <c r="D141" s="1"/>
  <c r="B60"/>
  <c r="B59" s="1"/>
  <c r="B140" l="1"/>
  <c r="D140" s="1"/>
  <c r="B121"/>
  <c r="B117" s="1"/>
  <c r="B145" l="1"/>
  <c r="B58"/>
  <c r="E71"/>
  <c r="E27" s="1"/>
  <c r="F71"/>
  <c r="F27" s="1"/>
  <c r="B99"/>
  <c r="B86"/>
  <c r="B82" l="1"/>
  <c r="B143" s="1"/>
  <c r="D143" s="1"/>
  <c r="B98"/>
  <c r="B89"/>
  <c r="B88" s="1"/>
  <c r="B142" s="1"/>
  <c r="D142" s="1"/>
  <c r="D57"/>
  <c r="D27" s="1"/>
  <c r="B57"/>
  <c r="E16"/>
  <c r="F16"/>
  <c r="B96" l="1"/>
  <c r="B144" s="1"/>
  <c r="D144" s="1"/>
  <c r="B137"/>
  <c r="D137" s="1"/>
  <c r="B133"/>
  <c r="D12"/>
  <c r="E12"/>
  <c r="F12"/>
  <c r="E10"/>
  <c r="F10"/>
  <c r="D10"/>
  <c r="E8"/>
  <c r="F8"/>
  <c r="D8"/>
  <c r="B10"/>
  <c r="B131" s="1"/>
  <c r="B8"/>
  <c r="B129" s="1"/>
  <c r="D129" s="1"/>
  <c r="B27" l="1"/>
  <c r="D7"/>
  <c r="D125" s="1"/>
  <c r="E7"/>
  <c r="E125" s="1"/>
  <c r="F7"/>
  <c r="F125" s="1"/>
  <c r="B13"/>
  <c r="B12" s="1"/>
  <c r="B7" l="1"/>
  <c r="B130"/>
  <c r="B146" l="1"/>
  <c r="D130"/>
  <c r="B149"/>
  <c r="B152" s="1"/>
  <c r="B125"/>
  <c r="B127" s="1"/>
  <c r="B153" l="1"/>
  <c r="B154" s="1"/>
</calcChain>
</file>

<file path=xl/sharedStrings.xml><?xml version="1.0" encoding="utf-8"?>
<sst xmlns="http://schemas.openxmlformats.org/spreadsheetml/2006/main" count="375" uniqueCount="328">
  <si>
    <t>1.</t>
  </si>
  <si>
    <t>2.</t>
  </si>
  <si>
    <t>3.</t>
  </si>
  <si>
    <t>1.1.</t>
  </si>
  <si>
    <t>3.1.</t>
  </si>
  <si>
    <t>1.2.</t>
  </si>
  <si>
    <t>2.1.</t>
  </si>
  <si>
    <t>№ п/п</t>
  </si>
  <si>
    <t>На какие цели</t>
  </si>
  <si>
    <t>ГРБС</t>
  </si>
  <si>
    <t>Администрация города Урай</t>
  </si>
  <si>
    <t>Итого расходов</t>
  </si>
  <si>
    <t>Местный бюджет</t>
  </si>
  <si>
    <t>2.3.</t>
  </si>
  <si>
    <t>Муниципальная программа «Развитие транспортной системы города Урай»</t>
  </si>
  <si>
    <t xml:space="preserve">Непрограммные направления деятельности </t>
  </si>
  <si>
    <t>3.2.</t>
  </si>
  <si>
    <t>Таблица 2 к пояснительной записке</t>
  </si>
  <si>
    <t>Управление образования администрации города Урай</t>
  </si>
  <si>
    <t>Муниципальная программа "Формирование комфортной городской среды города Урай"</t>
  </si>
  <si>
    <t>Комитет по финансам администрации города Урай</t>
  </si>
  <si>
    <t>Иные межбюджетные трансферты</t>
  </si>
  <si>
    <t xml:space="preserve">Муниципальная программа "Культура города Урай"  </t>
  </si>
  <si>
    <t>1.1.1.</t>
  </si>
  <si>
    <t>1.2.1.</t>
  </si>
  <si>
    <t>1.3.</t>
  </si>
  <si>
    <t>1.3.1.</t>
  </si>
  <si>
    <t>Муниципальная программа "Защита населения и территории от чрезвычайных ситуаций, совершенствование гражданской обороны и обеспечение первичных мер пожарной безопасности» на 2019-2030 годы</t>
  </si>
  <si>
    <t>3.1.1.</t>
  </si>
  <si>
    <t>3.1.2.</t>
  </si>
  <si>
    <t>3.1.3.</t>
  </si>
  <si>
    <t>3.1.4.</t>
  </si>
  <si>
    <t>3.1.5.</t>
  </si>
  <si>
    <t>3.2.1.</t>
  </si>
  <si>
    <t>Выполнение работ по установке гранитного бордюра (остатки 2023 года)</t>
  </si>
  <si>
    <t>3.2.2.</t>
  </si>
  <si>
    <t>3.3.</t>
  </si>
  <si>
    <t>3.3.1.</t>
  </si>
  <si>
    <t>3.3.2.</t>
  </si>
  <si>
    <t>3.3.3.</t>
  </si>
  <si>
    <t>3.4.</t>
  </si>
  <si>
    <t>3.4.1.</t>
  </si>
  <si>
    <t>3.5.</t>
  </si>
  <si>
    <t>3.5.1.</t>
  </si>
  <si>
    <t>3.6.</t>
  </si>
  <si>
    <t>3.6.1.</t>
  </si>
  <si>
    <t>3.7.</t>
  </si>
  <si>
    <t>3.7.1.</t>
  </si>
  <si>
    <t>3.7.2.</t>
  </si>
  <si>
    <t>3.7.3.</t>
  </si>
  <si>
    <t>3.7.4.</t>
  </si>
  <si>
    <t>3.7.5.</t>
  </si>
  <si>
    <t>3.8.</t>
  </si>
  <si>
    <t>3.8.1.</t>
  </si>
  <si>
    <t>3.8.2.</t>
  </si>
  <si>
    <t>3.9.</t>
  </si>
  <si>
    <t>3.9.1.</t>
  </si>
  <si>
    <t>3.9.2.</t>
  </si>
  <si>
    <t>3.10.</t>
  </si>
  <si>
    <t>3.10.1.</t>
  </si>
  <si>
    <t>3.10.2.</t>
  </si>
  <si>
    <t>3.11.</t>
  </si>
  <si>
    <t>3.11.1.</t>
  </si>
  <si>
    <t>3.11.2.</t>
  </si>
  <si>
    <t>3.11.3.</t>
  </si>
  <si>
    <t>3.12.</t>
  </si>
  <si>
    <t>3.12.1.</t>
  </si>
  <si>
    <t>3.12.2.</t>
  </si>
  <si>
    <t>3.12.3.</t>
  </si>
  <si>
    <t>3.12.4.</t>
  </si>
  <si>
    <t>3.12.5.</t>
  </si>
  <si>
    <t>3.12.6.</t>
  </si>
  <si>
    <t>3.12.7.</t>
  </si>
  <si>
    <t>3.13.</t>
  </si>
  <si>
    <t>3.13.1.</t>
  </si>
  <si>
    <t>3.13.2.</t>
  </si>
  <si>
    <t>3.13.3.</t>
  </si>
  <si>
    <t>3.13.4.</t>
  </si>
  <si>
    <t>3.13.5.</t>
  </si>
  <si>
    <t>3.13.8.</t>
  </si>
  <si>
    <t>3.13.9.</t>
  </si>
  <si>
    <t>3.14.</t>
  </si>
  <si>
    <t>3.14.1.</t>
  </si>
  <si>
    <t>3.13.7.</t>
  </si>
  <si>
    <t>3.13.6.</t>
  </si>
  <si>
    <t>3.13.10.</t>
  </si>
  <si>
    <t xml:space="preserve">Корректировка расходов бюджета к проекту решения Думы города Урай "О внесении изменений в бюджет городского округа Урай Ханты-Мансийского автономного округа – Югры на 2025 год и на плановый период 2026 и 2027 годов"                                                     </t>
  </si>
  <si>
    <t xml:space="preserve">Муниципальная программа "Развитие образования и молодежной политики в городе Урай" </t>
  </si>
  <si>
    <t>2.2.</t>
  </si>
  <si>
    <t>2.4.</t>
  </si>
  <si>
    <t>Поощрение мобилизационных групп городского округа Урай</t>
  </si>
  <si>
    <t>1.4.</t>
  </si>
  <si>
    <t>Перераспределение средств на МП "Развитие физической культуры, спорта и туризма в городе Урай и укрепление здоровья граждан города Урай" в связи с изменением механизма финансирования организации перевозок детей (перераспределение средств с МКУ "УМТО" на МАУ ДО СШ "Старт")</t>
  </si>
  <si>
    <t>2.4.1.</t>
  </si>
  <si>
    <t>2.3.1.</t>
  </si>
  <si>
    <t>2.2.1.</t>
  </si>
  <si>
    <t>2.1.1.</t>
  </si>
  <si>
    <t>1.4.1.</t>
  </si>
  <si>
    <t>Выполнение  проектных работ по объектам "Капитальный ремонт фасада МБУ ДО ДШИ (по адресу: мкр 2,д.86), "Капитальный ремонт кровли МБУ ДО ДШИ (по адресу: мкр 3,д.55а)</t>
  </si>
  <si>
    <t>Выполнение инженерно-геодезических изысканий, выполнение тех.присоединения к эл.сетям объект "Пешеходная зона в микрорайоне 1А"</t>
  </si>
  <si>
    <t>3.10.3.</t>
  </si>
  <si>
    <t>Выполнение работ по разработке ПСД объект "Капитальный ремонт кровли нежилого помещения -часть административно-бытового корпуса,расположенного по адресу г.Урай ул.Береговая, д10"</t>
  </si>
  <si>
    <t>Оказание услуг по предоставлению права использования программного обеспечения</t>
  </si>
  <si>
    <t xml:space="preserve">Оказание услуг по техническому обслуживанию сетей уличного освещения </t>
  </si>
  <si>
    <t>Выполнение работ по ремонту крыши в административном здании по адресу мкр.2 д.59</t>
  </si>
  <si>
    <t xml:space="preserve">За фактически оказанные услуги по осуществлению пассажирских перевозок за декабрь 2024 года по городским автобусным маршрутам </t>
  </si>
  <si>
    <t>Муниципальная программа "Развитие образования и молодежной политики в городе Урай"</t>
  </si>
  <si>
    <t xml:space="preserve">Муниципальная программа «Совершенствование и развитие муниципального управления в городе Урай» </t>
  </si>
  <si>
    <t xml:space="preserve">Муниципальная программа "Развитие физической культуры, спорта и туризма в городе Урай и укрепление здоровья граждан города Урай" </t>
  </si>
  <si>
    <t>3.1.6.</t>
  </si>
  <si>
    <t>3.1.7.</t>
  </si>
  <si>
    <t>3.1.8.</t>
  </si>
  <si>
    <t>3.1.9.</t>
  </si>
  <si>
    <t>3.1.10.</t>
  </si>
  <si>
    <t>Заключение договора фрахтования транспортных услуг (перевозка спортсменов для участия в спортивных и физкультурных мероприятиях в пределах ХМАО)</t>
  </si>
  <si>
    <t>3.2.3.</t>
  </si>
  <si>
    <t xml:space="preserve">Проведение спортивных мероприятий, посвященных юбилейным датам (80-летию Победы в ВОВ, 60-летие со дня образования города Урай и 65-летие Шаимской нефти) </t>
  </si>
  <si>
    <t>Приобретение программного обеспечения (неисключительных прав на ПО) Астра Линукс (защита перс.данных)</t>
  </si>
  <si>
    <t>Приобретение программного обеспечения для защиты от внешних угроз  (Программно-аппаратный комплекс)</t>
  </si>
  <si>
    <t>Выполнение работ по монтажу, наладке и поставке системы речевого  оповещения о чрезвычайной ситуации в МБУ ДО "ДШИ" по адресу: мкр.3,д.55А</t>
  </si>
  <si>
    <t>3.3.4.</t>
  </si>
  <si>
    <t>3.3.5.</t>
  </si>
  <si>
    <t>3.3.6.</t>
  </si>
  <si>
    <t>3.3.7.</t>
  </si>
  <si>
    <t xml:space="preserve">Муниципальная программа "Улучшение жилищных условий жителей, проживающих на территории муниципального образования город Урай" </t>
  </si>
  <si>
    <t>Проведение специальной оценки труда рабочих мест, оценка профессиональных рисков сотрудников газеты "Знамя"</t>
  </si>
  <si>
    <t xml:space="preserve"> Ремонт и ТО камер внешней системы видеонаблюдения газеты "Знамя"</t>
  </si>
  <si>
    <t>Сервис по передаче видеоизображений с существующих видеокамер Заказчика в региональную систему видеонаблюдения Ханты-Мансийского автономного округа – Югры</t>
  </si>
  <si>
    <t>Система нейросетевой аналитики камер видеонаблюдения (модуль ТКО)</t>
  </si>
  <si>
    <t>Выкуп недвижимого имущества под опорный пункт полиции адрес мкр.1Д, д.6, кв.1001</t>
  </si>
  <si>
    <t>Муниципальная программа "Укрепление межнационального и межконфессионального согласия, профилактика экстремизма на территории города Урай"</t>
  </si>
  <si>
    <t>3.15.</t>
  </si>
  <si>
    <t xml:space="preserve">Проведение инструментальной диагностики состояния автомобильных дорог с твердым покрытием и экспертная оценка состояния автомобильных дорог с грунтовым покрытием (обследование дорожно-уличной сети, обязательное наличие для включения в гос.программу) </t>
  </si>
  <si>
    <t>3.10.4.</t>
  </si>
  <si>
    <t>Ремонт и монтаж новогодней иллюминации</t>
  </si>
  <si>
    <t>Благоустройство территории вокруг Мемориала Памяти воинам погибшим на СВО</t>
  </si>
  <si>
    <t>Выполнение работ по реновации существующей территории детской площадки "Гнездо"</t>
  </si>
  <si>
    <t>3.10.5.</t>
  </si>
  <si>
    <t xml:space="preserve">Муниципальная программа "Обеспечение градостроительной деятельности на территории города Урай" </t>
  </si>
  <si>
    <t xml:space="preserve">Проведение довыборов депутатов Думы города Урай </t>
  </si>
  <si>
    <t xml:space="preserve">Обновление автопарка МКУ "УМТО" (Лада Нива Тревел  приобретаются взамен Нивы Шеврале К936ХО86, Лада Веста GFL14 взамен Тойоты Короллы Н628АН186, автобус ГАЗель Next А65R22 «Турист» (1+13 мест) взамен Форд Транзита У041АН186, прицеп для автомобилей новый необходим для перевозки оборудования используемого на городских мероприятиях, перевозка ограждений, мобильный гусеничный подъемник -2шт. </t>
  </si>
  <si>
    <t>Текущее содержание МКУ "ЦБУ" (з/плата с начислениями, льготный проезд, сан.кур лечение, приобретение МФУ-1шт., монитор-9 шт., IP телефон-1 шт., оплата мед.осмотров)</t>
  </si>
  <si>
    <t xml:space="preserve">Муниципальная программа "Развитие жилищно-коммунального комплекса и повышение энергетической эффективности в городе Урай" </t>
  </si>
  <si>
    <t>Замена насосного оборудования дренажной канализации КНС-Шаимский</t>
  </si>
  <si>
    <t>Разработка ПСД на устройство сетей горячего водоснабжения к ж/д по ул.Ленина 96 (обращение граждан)</t>
  </si>
  <si>
    <t xml:space="preserve">Выполнение работ по ремонту контейнерных площадок </t>
  </si>
  <si>
    <t>Ремонт муниципального имущества (обращения граждан: Лесной , дом 112 кв.7, мкр.Западный, д.15 кв.128 (для ребенка сироты)</t>
  </si>
  <si>
    <t xml:space="preserve">Приобретение 3-х остановочных комплексов  в р-не Дом ребенка, Первомайка, Электросети. </t>
  </si>
  <si>
    <t>3.13.11.</t>
  </si>
  <si>
    <t>3.13.12.</t>
  </si>
  <si>
    <t>3.13.13.</t>
  </si>
  <si>
    <t>3.13.14.</t>
  </si>
  <si>
    <t>3.13.15.</t>
  </si>
  <si>
    <t>Публикация 2-х специальных выпусков городской общественно-политической газеты "Знамя"(в рамках подготовки  и проведения социально-значимыми юбилейными мероприятиями, посвященными 80-летию Победы в ВОВ, 60-летие со дня образования города Урай и 65-летие Шаимской нефти)</t>
  </si>
  <si>
    <t>3.8.3.</t>
  </si>
  <si>
    <t>3.8.4.</t>
  </si>
  <si>
    <t>3.8.5.</t>
  </si>
  <si>
    <t xml:space="preserve">Текущее содержание МКУ "УГЗиП" приобретение компьютерной техники (системные блоки в кол-ве 3 шт., принтер -1 шт., монитор- 2 шт., сервер -1 шт.  </t>
  </si>
  <si>
    <t>Текущее содержание МКУ "УКС" приобретение компьютерной техники МФУ-1 шт., системный блок - 1 шт., клавиатура - 2 шт., колонки - 5 шт., калькулятор - 2 шт., сетевые фильтры - 4 шт.</t>
  </si>
  <si>
    <t>3.11.4.</t>
  </si>
  <si>
    <t xml:space="preserve">Оказание услуг по ремонту торгового лотка для уличной торговли по адресу: г.Урай, мкр.1Г, в районе домов №28,62А </t>
  </si>
  <si>
    <t>3.15.1.</t>
  </si>
  <si>
    <t>Обеспечение доли софинансирования местного бюджета для участия в региональном конкурсе по реализации инициативных проектов (3 проекта)</t>
  </si>
  <si>
    <t>Предоставление доп.меры соц.поддержки гражданам РФ, заключившим контракт о прохождении военной службы в Вооруженных силах Российской Федерации и направленным для выполнения задач в ходе специальной военной операции на территориях Украины, Донецкой Народной Республики, Луганской Народной Республики, Запорожской и Херсонской областей</t>
  </si>
  <si>
    <t>Решение Думы от 29.11.2024 №81</t>
  </si>
  <si>
    <t>Итого расходы бюджета города с учетом корректировки на март 2025 года</t>
  </si>
  <si>
    <t>Муниципальная программа "Культура города Урай"</t>
  </si>
  <si>
    <t xml:space="preserve">Муниципальная программа «Развитие гражданского общества на территории  города Урай» </t>
  </si>
  <si>
    <t xml:space="preserve">Муниципальная программа "Улучшение жилищных условий жителей, проживающих на территории города Урай" </t>
  </si>
  <si>
    <t xml:space="preserve">Муниципальная программа "Профилактика правонарушений на территории города Урай" </t>
  </si>
  <si>
    <t xml:space="preserve">Муниципальная программа "Защита населения и территории от чрезвычайных ситуаций, совершенствование гражданской обороны и обеспечение первичных мер пожарной безопасности" </t>
  </si>
  <si>
    <t>Муниципальная программа "Охрана окружающей среды в границах города Урай"</t>
  </si>
  <si>
    <t xml:space="preserve">Муниципальная программа "Развитие малого и среднего предпринимательства, потребительского рынка и сельскохозяйственных товаропроизводителей города Урай" </t>
  </si>
  <si>
    <t xml:space="preserve">Муниципальная программа "Информационное общество - Урай" </t>
  </si>
  <si>
    <t xml:space="preserve">Муниципальная программа "Развитие транспортной системы города Урай" </t>
  </si>
  <si>
    <t xml:space="preserve">Муниципальная программа "Формирование комфортной городской среды города Урай" </t>
  </si>
  <si>
    <t>Муниципальная программа "Совершенствование и развитие муниципального управления в городе Урай"</t>
  </si>
  <si>
    <t>Муниципальная программа "Обеспечение градостроительной деятельности на территории города Урай"</t>
  </si>
  <si>
    <t>Муниципальная программа "Развитие жилищно-коммунального комплекса и повышение энергетической эффективности в городе Урай"</t>
  </si>
  <si>
    <t>Непрограммные расходы</t>
  </si>
  <si>
    <t>ЛУКОЙЛ 2025 год</t>
  </si>
  <si>
    <t>ИМБТ 2025 год</t>
  </si>
  <si>
    <t>остатки 2024 года</t>
  </si>
  <si>
    <t>3.11.5.</t>
  </si>
  <si>
    <t>3.9.3.</t>
  </si>
  <si>
    <t>3.9.4.</t>
  </si>
  <si>
    <t>3.16.</t>
  </si>
  <si>
    <t>Выполнение работ по реставрации памятника "Первооткрывателю"(замена гранитного камня пьедестала, очистка и покраска фигуры памятника, устройство ограждения гранитного основания памятника)</t>
  </si>
  <si>
    <t xml:space="preserve">Приобретение и замена расходомера в мкр.Шаимский (дренажная канализация) </t>
  </si>
  <si>
    <t>3.16.1.</t>
  </si>
  <si>
    <t>3.4.2.</t>
  </si>
  <si>
    <t xml:space="preserve">Доля софинансирования местного бюджета по ремонту дорог местного значения </t>
  </si>
  <si>
    <t>2.5.</t>
  </si>
  <si>
    <t>2.5.1.</t>
  </si>
  <si>
    <t>3.13.16.</t>
  </si>
  <si>
    <t>Выполнение работ по инженерно-геодезическим изысканиям и разработке проектной документации по объекту "Устройство автодороги по ул.Ивана Шестакова до Водозабора"</t>
  </si>
  <si>
    <t xml:space="preserve">Инициативные платежи </t>
  </si>
  <si>
    <t xml:space="preserve">Выполнение кадастровых работ </t>
  </si>
  <si>
    <t>3.16.2.</t>
  </si>
  <si>
    <t>3.16.3.</t>
  </si>
  <si>
    <t>3.16.4.</t>
  </si>
  <si>
    <t>3.16.5.</t>
  </si>
  <si>
    <t>3.16.6.</t>
  </si>
  <si>
    <t xml:space="preserve">За счет средств в рамках Соглашения о сотрудничестве между Правительством Ханты-Мансийского автономного округа –Югры и ПАО "Нефтяная компания "ЛУКОЙЛ" </t>
  </si>
  <si>
    <t>Реализация проекта "Предпринимательский класс" (обучение школьников 8-11 классов предпринимательству)</t>
  </si>
  <si>
    <r>
      <t>Текущие расходы на обеспечение деятельности</t>
    </r>
    <r>
      <rPr>
        <b/>
        <sz val="12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>МАУ МП "ЦМиГИ" (з/плата 0,5 ст.на период летнего трудоустройства молодежи, содержание помещения (коммунальные услуги) по адресу г.Урай, мкр.2, дом 91, льготный проезд, приобретение оборудования, мебели для ДоброЦентра, экипировка для волонтеров)</t>
    </r>
  </si>
  <si>
    <t>Проведение муниципального этапа регионального Фестиваля работающей молодежи (поручение Губернатора ХМАО-Югры начиная с 2025 года)</t>
  </si>
  <si>
    <t xml:space="preserve">Организация и проведение общегородских праздничных мероприятий, посвященных 80-летию Победы в ВОВ, 60-летие со дня образования города Урай и 65-летие Шаимской нефти </t>
  </si>
  <si>
    <t>Выполнение аудита технологического оборудования сцены и конструкций МБУ ДО  "ДШИ" на соответствие правилам охраны труда, пожарной безопасности и правилам устройства эл.установок (по адресу: микрорайон 3, дом 55а)</t>
  </si>
  <si>
    <t>Муниципальная программа "Развитие транспортной системы города Урай"</t>
  </si>
  <si>
    <t>Актуализация Программы комплексного развития транспортной инфраструктуры МО г.Урай на 2018-2032 годы в соответствии с действующим ген.планом города Урай</t>
  </si>
  <si>
    <t>Муниципальная программа "Профилактика правонарушений на территории города Урай"</t>
  </si>
  <si>
    <t xml:space="preserve">Муниципальная программа "Информационное общество – Урай" </t>
  </si>
  <si>
    <t>Техническая поддержка средств защиты информации с заменой оборудования (окончание договора на тех.поддержку июнь 2025 г.)</t>
  </si>
  <si>
    <t>Муниципальная программа "Формирование комфортной  городской среды города Урай"</t>
  </si>
  <si>
    <t xml:space="preserve">Благоустройство и ремонт инженерных сетей на объектах образования </t>
  </si>
  <si>
    <t xml:space="preserve">Приобретение звукового оборудования,  светотехнического оборудования, переносного экрана для проведения уличных, массовых мероприятий </t>
  </si>
  <si>
    <t xml:space="preserve">Выполнение работ по ремонту дороги по ул. 40 лет Победы (виды выполняемых работ: фрезерование верхнего слоя асфальтобетонного покрытия - 2810 м2.;  замена бортового камня - 800 пог.м.; укладка верхнего слоя асфальтобетонного покрытии  - 2810 м2.; замена дорожных знаков - 17 шт.; нанесение дорожной разметки) </t>
  </si>
  <si>
    <t xml:space="preserve">Выполнение работ по комплексному благоустройству территории "Историко-мемориальный комплекс" (выполнение работ по II этапу "Аллея мира" </t>
  </si>
  <si>
    <t>Обустройство ледового городка, демонтаж новогодней иллюминации и снежных городков</t>
  </si>
  <si>
    <t>За счет средств в рамках Соглашения о сотрудничестве между Правительством Ханты-Мансийского автономного округа –Югры и ПАО "Нефтяная компания "ЛУКОЙЛ" остатки 2023-2024 годов</t>
  </si>
  <si>
    <t>1.2.2.</t>
  </si>
  <si>
    <t>2.1.2.</t>
  </si>
  <si>
    <t>2.1.3.</t>
  </si>
  <si>
    <t>2.1.4.</t>
  </si>
  <si>
    <t>2.6.</t>
  </si>
  <si>
    <t>2.5.2.</t>
  </si>
  <si>
    <t>2.5.3.</t>
  </si>
  <si>
    <t>2.6.1.</t>
  </si>
  <si>
    <t>2.6.2.</t>
  </si>
  <si>
    <t>2.6.3.</t>
  </si>
  <si>
    <t>2.6.4.</t>
  </si>
  <si>
    <t>2.7.</t>
  </si>
  <si>
    <t>2.7.1.</t>
  </si>
  <si>
    <t>2.7.2.</t>
  </si>
  <si>
    <t>2.7.3.</t>
  </si>
  <si>
    <t>2.8.</t>
  </si>
  <si>
    <t>2.8.1.</t>
  </si>
  <si>
    <t>2.8.2.</t>
  </si>
  <si>
    <t>2.8.3.</t>
  </si>
  <si>
    <t>2.8.4.</t>
  </si>
  <si>
    <t>2.9.</t>
  </si>
  <si>
    <t>2.9.1.</t>
  </si>
  <si>
    <t>2.9.2.</t>
  </si>
  <si>
    <t>2.9.3.</t>
  </si>
  <si>
    <t>2.9.4.</t>
  </si>
  <si>
    <t>2.9.5.</t>
  </si>
  <si>
    <t>2.9.6.</t>
  </si>
  <si>
    <t>2.9.7.</t>
  </si>
  <si>
    <t>2.9.8.</t>
  </si>
  <si>
    <t>2.9.10.</t>
  </si>
  <si>
    <t>2.9.11.</t>
  </si>
  <si>
    <t>Сумма корректировки  на 2025 год</t>
  </si>
  <si>
    <t>Реализация наказов избирателей депутатам Думы ХМАО - Югры - 1 квартал 2025 года (МБОУ СОШ №5 - оказание финансовой помощи на организацию и проведение спортивно-патриотического мероприятия "Гонка мужества памяти выпускника кадетского корпуса И.А.Свиридова", МБУ ДО "Центр дополнительного образования"- оказание финансовой помощи на приобретение мебели, оргтехники, оформление интерьера, МАУ молодежной политики города Урай "Центр молодежных и гражданских инициатив" - оказание финансовой помощи на приобретение экипировки для отделения Всероссийского общественного движения "Волонтеры Победы")</t>
  </si>
  <si>
    <t>Реализация наказов избирателей депутатам Думы ХМАО - Югры  - 1 квартал 2025 года (МАУ ДО"СШ "Старт" - оказание финансовой помощи на проведение XVI открытого межрегионального турнира по боксу, посвященного Дню Победы в ВОВ 1941-1945гг, приобретение спортивных костюмов для отделения бокса, спортивного инвентаря для секции пауэрлифтинга, компьютерной техники и комплектующих к ней, приобретение спортивной формы)</t>
  </si>
  <si>
    <t>Реализация наказов избирателей депутатам Думы ХМАО - Югры  - 1 квартал 2025 года (МАУ "Культура" оказание финансовой помощи на организацию и проведение фестивалей и конкурсов в КДЦ "Нефтяник", проведение открытого городского фестиваля-конкурса детского и юношеского творчества "Моя Россия" в КЦК "Юность Шаима")</t>
  </si>
  <si>
    <t>Предоставление доп.меры семьям участникам СВО (выплата обучающимся по очной форме обучения в возрасте до 23 лет на проезд с 01.03.2025 до 31.12.2025)</t>
  </si>
  <si>
    <t>Выполнение работ по охранно-пожарной сигнализации "МБОУ "Гимназия им А.И.Яковлева" после подтверждения достоверности сметной стоимости</t>
  </si>
  <si>
    <t xml:space="preserve">Подготовка образовательных организаций к новому учебному 2025 - 2026  году: предлагается распределить на школы - 6 003,7 тыс.руб. (огнезащитная обработка Гимназия, замеры сопротивления изоляции -Гимназия, №4,№12; монтаж СКУД на калитку -№4,№6; ремонт ограждения кровли -№4, окраска ограждения- №5,расчет пожарных рисков -№6,№12), на д/сады-3 771,0 тыс.руб.(ремонт уличного игрового оборудования -№10, разработка ПСД на замену пожарной сигнализации -№10, замена деревянных оконных блоков- №21, расчеты пожарных рисков -№12), на   ЦДО - 1 764,0 тыс.рублей на разработку ПСД на замену пожарной сигнализации                 </t>
  </si>
  <si>
    <t>Выполнение работ по корректировке проектной документации по ремонту стадиона МБОУ СОШ №6 (средства перераспределены с МП "Обеспечение градостроительной деятельности на территории города Урай" за счет экономии)</t>
  </si>
  <si>
    <t xml:space="preserve">Выполнение работ по проведению гос.экспертизы сметной стоимости кап.ремонта МБОУ Детский сад №12 (перераспределены средства с МП "Обеспечение градостроительной деятельности на территории города Урай" за счет экономии) </t>
  </si>
  <si>
    <t>Для обеспечения доли софинансирования местного бюджета на дополнительную потребность  по приобретению жилья и осуществление выплат гражданам, в чьей собственности находятся жилые помещения, входящие в аварийный жилищный фонд, за счет средств бюджета МО</t>
  </si>
  <si>
    <t>Перераспределение средств в рамках заключенного Соглашения по предоставлению единой субсидии на МП "Развитие жилищно-коммунального комплекса и повышение энергетической эффективности в городе Урай" снос жилья</t>
  </si>
  <si>
    <t>Приобретение аварийно-спасательного автомобиля, ддоборудование автомобиля специальным оборудованием (бензиновый генератор (6 кВт), авторезина зимняя, диски автомобильные штампованные, автосигнализация с установкой,фаркоп)</t>
  </si>
  <si>
    <t>Развитие системы видеонаблюдения "Безопасный город" (установка  5 дополнительных камер видеонаблюдения с функцией распознавания. Прилегающая территория ул. Толстого дом 14 ТЦ "Детский мир"; перекрёсток ул.Ленина-40 лет Победы; пересечение улиц Южная-Шаимская. Увеличение на 4 камеры на контейнерные площадки)</t>
  </si>
  <si>
    <t>Обслуживание системы видеонаблюдения "Безопасный город" в связи с ростом тарифа</t>
  </si>
  <si>
    <t>Разработка материалов и подготовка конкурсной заявки для участия во Всероссийском конкурсе лучших проектов создания комфортной городской среды в малых городах и исторических поселениях</t>
  </si>
  <si>
    <t xml:space="preserve">Устройство проездов мкр.Солнечный, 2,3 этапы в щебеночном исполнении при выдаче земельных участков льготным категориям граждан. </t>
  </si>
  <si>
    <t>Перераспределение экономии средств по устройству сетей водоснабжения на объекте: «Инженерные сети и проезды микрорайона Солнечный» на МП "Развитие образования и молодежной политики в городе Урай"</t>
  </si>
  <si>
    <t>Приобретение оборудования ИКТ, запасных частей к компьютерной техники, мебели, ремонт кабинетов в здании администрации</t>
  </si>
  <si>
    <t xml:space="preserve">Организация и проведение мероприятий, посвященных 60-летию города Урай </t>
  </si>
  <si>
    <t>Поставка биотуалетов (установка 6 шт.)</t>
  </si>
  <si>
    <t>Поставка и установка лавочек (лавочки-30 шт., урны- 30 шт)</t>
  </si>
  <si>
    <t xml:space="preserve">Выполнение работ по формовке и валке деревьев </t>
  </si>
  <si>
    <t>Выполнение работ по устройству площадок для накопления КГО и автопокрышек (поручение депутатов Думы города Урай)</t>
  </si>
  <si>
    <t>Закуп материалов на выполнение работ по реконструкции фонтана (мкр. 2, д. 44)</t>
  </si>
  <si>
    <t>Реставрация основания памятника на площади у администрации</t>
  </si>
  <si>
    <t xml:space="preserve">Организация и проведение юбилейных мероприятий, посвященных 80-летию Победы в ВОВ, 60-летие со дня образования города Урай и 65-летие Шаимской нефти, 95-летие округа </t>
  </si>
  <si>
    <t xml:space="preserve">Закупка продуктовых наборов для граждан, призванных на военную службу </t>
  </si>
  <si>
    <t xml:space="preserve">Выполнение работ по ремонту общего имущества МКД по решению суда мкр.1,дом 5 </t>
  </si>
  <si>
    <t xml:space="preserve">Доля софинансирования местного бюджета на выполнение работ по благоустройству объекта "Пешеходная зона в микрорайоне 1А" </t>
  </si>
  <si>
    <t xml:space="preserve">Разработка ПСД с прохождением гос.экспертизы от водоподъема АО "Водоканал" до котельной МУП "УТЭ" </t>
  </si>
  <si>
    <t>Пополнение резервного фонда администрации города Урай</t>
  </si>
  <si>
    <t>(тыс.рублей)</t>
  </si>
  <si>
    <t xml:space="preserve">Разработка ПСД на строительство МАК с инженерными сетями в мкр.Шаимский (в целях снижения стоимости коммунальных услуг жителей микрорайона) </t>
  </si>
  <si>
    <t>Корректировка расходов бюджета к проекту решения Думы города Урай "О внесении изменений в бюджет городского округа Урай Ханты-Мансийского автономного округа – Югры на 2025 год и на плановый период 2026 и 2027 годов" (переходящие БО 2024 года)</t>
  </si>
  <si>
    <t xml:space="preserve">Строительство школы в мкр.1А </t>
  </si>
  <si>
    <t>Выполнение работ по комплексному благоустройству территории "Историко-мемориальный комплекс" (1 этап)</t>
  </si>
  <si>
    <t>Строительство школы в мкр.1А (доля софинансирования местного бюджета)</t>
  </si>
  <si>
    <t xml:space="preserve">Выполнение ПИРов по объекту "Капитальный ремонт МБДОУ "Детский сад №19 "Радость", корректировка проектной документации и сопровожд.экспертизы достоверной сметной стоимости по объекту "Капитальный ремонт МБДОУ Детский сад №12" </t>
  </si>
  <si>
    <t>Выполнение инженерных изысканий, подготовка ПСД объект "Капитальный ремонт МБОУ "Гимназия им. А.И. Яковлева"</t>
  </si>
  <si>
    <t xml:space="preserve">Выполнение работ по инженерным изысканиям МБОУ СОШ №12 </t>
  </si>
  <si>
    <t xml:space="preserve">Оказание услуг по активации сертификата поддержки на ПО VipNet </t>
  </si>
  <si>
    <t xml:space="preserve">Выполнение услуг по ликвидации мест несанкционированного размещения отходов на территории города Урай </t>
  </si>
  <si>
    <t xml:space="preserve">Выполнение корректировки ПСД реконструкции объект "Объездная автомобильная дорога г.Урай" </t>
  </si>
  <si>
    <t>Выполнение работ по тех.присоединению объект "Наружное освещение объекта "Объездная автомобильная дорога в г.Урай"</t>
  </si>
  <si>
    <t>Выполнение работ по изготовлению и установке мемориала памяти на объект "Благоустройство зоны захоронения с установкой мемориала памяти на кладбище №4"</t>
  </si>
  <si>
    <t>Выполнение работ по тех.присоединению к электросетям объект "Комплексное благоустройство территории "Историко-мемориальный комплекс" (1 этап)</t>
  </si>
  <si>
    <t>Содержание новогоднего ледового городка (декабрь-февраль 2025 года)</t>
  </si>
  <si>
    <t xml:space="preserve">Изготовление тех.плана объектов "Инженерные сети тепло и водоснабжения к дому №39 мкр.1А", выполнение работ по техприсоединению к эл.сетям объект "Устройство сетей наружного освещения по ул.9 Мая и Хвойная" </t>
  </si>
  <si>
    <t xml:space="preserve">Содержание муниципального имущества в период простоя </t>
  </si>
  <si>
    <t>Выполнение работ по проектированию объекта "Реконструкция водоочистных сооружений г.Урай"</t>
  </si>
  <si>
    <t xml:space="preserve">Выполнение инженерных изысканий, подготовка проектной и рабочей документации по объекту "Реконструкция канализационных очистных сооружений в г.Урай" </t>
  </si>
  <si>
    <t>Выполнение работ по устройству сетей наружного освещения объект "Устройство освещения в мкр.Юго-Восточный", выполнение работ по тех.присоединению к эл.сетям объект "Устройство освещения в мкр.Юго-Восточный"</t>
  </si>
  <si>
    <t xml:space="preserve">Оказание услуг, направленных на энергосбережение и повышение энергетической эффективности при эксплуатации объектов уличного (наружного) освещения на территории г.Урай </t>
  </si>
  <si>
    <t xml:space="preserve">Выполнение работ по ремонту внутриквартального проезда Лесной д.75 </t>
  </si>
  <si>
    <t>Монтаж и изготовление схем на территории кладбищ</t>
  </si>
  <si>
    <t>Выполнение работ по ремонту светодиодной подсветки объекта "Сердце" в районе здания ДС "Звезды Югры"</t>
  </si>
  <si>
    <t xml:space="preserve">Выполнение работ по реставрации Арт-объекта "Сердце" </t>
  </si>
  <si>
    <t xml:space="preserve">Выполнение работ по замене дорожных знаков на территории города Урай </t>
  </si>
  <si>
    <t xml:space="preserve">Ремонт светофорного объекта на пересечении ул.Ивана Шестакова, ул.Узбекистанская , ул.Космонавтов </t>
  </si>
  <si>
    <t>2.9.9.</t>
  </si>
  <si>
    <t>3.16.7.</t>
  </si>
  <si>
    <t>Использование (перераспределение) средств резервного фонда администрации города Урай (расходы связанные с СВО "+" 3384,0.р. , оплата административных штрафов "+"150,0 т.р.)</t>
  </si>
  <si>
    <t>Таблица 3 к пояснительной записке</t>
  </si>
  <si>
    <t xml:space="preserve">Заключение договора фрахтования транспортных услуг (организация выездов групп детей на день открытых дверей в ВУЗы в пределах ХМАО-Югры) </t>
  </si>
  <si>
    <t>Подготовка и проведение праздничных мероприятий, посвященных 80-летию Победы (приобретение парадной формы кадетов, юнармейская форма,  форма пограничных войск)</t>
  </si>
  <si>
    <t xml:space="preserve">Выполнение работ по монтажу, наладке и поставке системы речевого оповещения о чрезвычайной ситуации по адресу:г.Урай, микрорайон 1Г, дом 18Г , КИЦ в целях обеспечения антитеррористической защищенности объектов </t>
  </si>
  <si>
    <t>Заключение договора фрахтования транспортных услуг (выезды клубных формирований  в пределах ХМАО МАУ "Культура", МБУ  ДО "ДШИ")</t>
  </si>
  <si>
    <t xml:space="preserve">Ликвидация мест несанкционированного размещения отходов на территории города Урай </t>
  </si>
  <si>
    <t>Субсидирование городских маршрутов №2,7,11 (период с 01.04.2025-31.12.2025), сезонные маршруты №5,6,8,9 (период с 01.05.2025 - по 30.09.2025)</t>
  </si>
  <si>
    <t xml:space="preserve">Оказание услуг по экспертизе достоверной сметной документации на выполнение работ по ремонту автомобильных дорог по ул.Шаимская, ул.Ивана Шестакова на КЛПХ "Леспромхоз"(средства перераспределены с МП "Развитие жилищно-коммунального комплекса и повышение энергетической эффективности в городе Урай") </t>
  </si>
  <si>
    <t xml:space="preserve">Оказание услуг по размещению (актуализации) информации о размере платы (платы за наем) по договорам социального и коммерческого найма в государственной информационной системе жилищно-коммунального хозяйства (ГИС ЖКХ) </t>
  </si>
  <si>
    <t>Выполнение работ по освобождению земельных участков, планируемых под МКД. (средства в сумме 13 062,5 тыс.руб. перераспределены с МП"Улучшение жилищных условий жителей, проживающих на территории муниципального образования город Урай" согласно заключенного Соглашения в рамках предоставления единой субсидии) и дополнительная потребность на выполнение работ по сносу в сумме 1037,4 тыс.руб.</t>
  </si>
  <si>
    <t>Перераспределение экономии средств по содержанию детских городков на МП "Формирование комфортной городской среды города Урай" - выполнение работ по демонтажу новогодней иллюминации и снежных городков и МП «Развитие транспортной системы города Урай» -оказание услуг по экспертизе достоверной сметной документации на выполнение работ по ремонту автомобильных дорог по ул.Шаимская, ул.Ивана Шестакова на КЛПХ "Леспромхоз"</t>
  </si>
  <si>
    <t>3.3.8.</t>
  </si>
  <si>
    <t>Выполнение пректных и инженерно изыскательских  работ объект "Центр искусств"</t>
  </si>
  <si>
    <t xml:space="preserve">Создание Аллеи спортивной славы", доски почета, приобретение уличного монитора </t>
  </si>
</sst>
</file>

<file path=xl/styles.xml><?xml version="1.0" encoding="utf-8"?>
<styleSheet xmlns="http://schemas.openxmlformats.org/spreadsheetml/2006/main">
  <numFmts count="7">
    <numFmt numFmtId="43" formatCode="_-* #,##0.00\ _₽_-;\-* #,##0.00\ _₽_-;_-* &quot;-&quot;??\ _₽_-;_-@_-"/>
    <numFmt numFmtId="164" formatCode="_(* #,##0.00_);_(* \(#,##0.00\);_(* &quot;-&quot;??_);_(@_)"/>
    <numFmt numFmtId="165" formatCode="#,##0.0"/>
    <numFmt numFmtId="166" formatCode="000\.00\.000\.0"/>
    <numFmt numFmtId="167" formatCode="&quot;+&quot;\ #,##0.0;&quot;-&quot;\ #,##0.0;&quot;&quot;\ 0.0"/>
    <numFmt numFmtId="168" formatCode="0000000000"/>
    <numFmt numFmtId="169" formatCode="0.0"/>
  </numFmts>
  <fonts count="24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4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2"/>
      <color rgb="FFFF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41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4">
    <xf numFmtId="0" fontId="0" fillId="0" borderId="0"/>
    <xf numFmtId="0" fontId="4" fillId="0" borderId="0"/>
    <xf numFmtId="0" fontId="4" fillId="0" borderId="0"/>
    <xf numFmtId="164" fontId="5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6" fillId="2" borderId="1">
      <alignment horizontal="left" vertical="top" wrapText="1"/>
    </xf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" fillId="0" borderId="0"/>
    <xf numFmtId="43" fontId="1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" fillId="0" borderId="0"/>
    <xf numFmtId="0" fontId="3" fillId="0" borderId="0"/>
    <xf numFmtId="0" fontId="3" fillId="0" borderId="0"/>
    <xf numFmtId="0" fontId="13" fillId="0" borderId="0"/>
    <xf numFmtId="43" fontId="14" fillId="0" borderId="0" applyFont="0" applyFill="0" applyBorder="0" applyAlignment="0" applyProtection="0"/>
  </cellStyleXfs>
  <cellXfs count="93">
    <xf numFmtId="0" fontId="0" fillId="0" borderId="0" xfId="0"/>
    <xf numFmtId="0" fontId="10" fillId="3" borderId="0" xfId="0" applyFont="1" applyFill="1"/>
    <xf numFmtId="0" fontId="7" fillId="3" borderId="0" xfId="0" applyFont="1" applyFill="1"/>
    <xf numFmtId="0" fontId="8" fillId="3" borderId="2" xfId="0" applyFont="1" applyFill="1" applyBorder="1" applyAlignment="1">
      <alignment horizontal="center"/>
    </xf>
    <xf numFmtId="167" fontId="8" fillId="3" borderId="2" xfId="0" applyNumberFormat="1" applyFont="1" applyFill="1" applyBorder="1" applyAlignment="1">
      <alignment horizontal="right"/>
    </xf>
    <xf numFmtId="4" fontId="8" fillId="3" borderId="2" xfId="0" applyNumberFormat="1" applyFont="1" applyFill="1" applyBorder="1" applyAlignment="1">
      <alignment horizontal="left" wrapText="1"/>
    </xf>
    <xf numFmtId="0" fontId="8" fillId="3" borderId="0" xfId="0" applyFont="1" applyFill="1"/>
    <xf numFmtId="167" fontId="8" fillId="3" borderId="2" xfId="0" applyNumberFormat="1" applyFont="1" applyFill="1" applyBorder="1"/>
    <xf numFmtId="0" fontId="7" fillId="3" borderId="2" xfId="0" applyFont="1" applyFill="1" applyBorder="1" applyAlignment="1">
      <alignment horizontal="center" vertical="top" wrapText="1"/>
    </xf>
    <xf numFmtId="0" fontId="9" fillId="4" borderId="2" xfId="0" applyFont="1" applyFill="1" applyBorder="1" applyAlignment="1">
      <alignment wrapText="1"/>
    </xf>
    <xf numFmtId="0" fontId="7" fillId="3" borderId="0" xfId="0" applyFont="1" applyFill="1" applyAlignment="1"/>
    <xf numFmtId="0" fontId="9" fillId="3" borderId="2" xfId="0" applyFont="1" applyFill="1" applyBorder="1" applyAlignment="1">
      <alignment horizontal="center"/>
    </xf>
    <xf numFmtId="0" fontId="8" fillId="3" borderId="2" xfId="8" applyFont="1" applyFill="1" applyBorder="1" applyAlignment="1">
      <alignment horizontal="left" wrapText="1"/>
    </xf>
    <xf numFmtId="0" fontId="8" fillId="3" borderId="2" xfId="0" applyFont="1" applyFill="1" applyBorder="1" applyAlignment="1">
      <alignment horizontal="left" wrapText="1"/>
    </xf>
    <xf numFmtId="0" fontId="11" fillId="3" borderId="2" xfId="0" applyNumberFormat="1" applyFont="1" applyFill="1" applyBorder="1" applyAlignment="1">
      <alignment horizontal="left" vertical="center" wrapText="1"/>
    </xf>
    <xf numFmtId="0" fontId="15" fillId="3" borderId="0" xfId="0" applyFont="1" applyFill="1"/>
    <xf numFmtId="0" fontId="16" fillId="3" borderId="0" xfId="0" applyFont="1" applyFill="1"/>
    <xf numFmtId="0" fontId="18" fillId="3" borderId="0" xfId="0" applyFont="1" applyFill="1"/>
    <xf numFmtId="167" fontId="17" fillId="3" borderId="2" xfId="0" applyNumberFormat="1" applyFont="1" applyFill="1" applyBorder="1"/>
    <xf numFmtId="167" fontId="15" fillId="3" borderId="2" xfId="0" applyNumberFormat="1" applyFont="1" applyFill="1" applyBorder="1"/>
    <xf numFmtId="0" fontId="16" fillId="3" borderId="0" xfId="0" applyFont="1" applyFill="1" applyAlignment="1"/>
    <xf numFmtId="165" fontId="15" fillId="3" borderId="0" xfId="0" applyNumberFormat="1" applyFont="1" applyFill="1"/>
    <xf numFmtId="0" fontId="8" fillId="3" borderId="2" xfId="0" applyNumberFormat="1" applyFont="1" applyFill="1" applyBorder="1" applyAlignment="1">
      <alignment horizontal="left" vertical="center" wrapText="1"/>
    </xf>
    <xf numFmtId="14" fontId="8" fillId="3" borderId="2" xfId="0" applyNumberFormat="1" applyFont="1" applyFill="1" applyBorder="1" applyAlignment="1">
      <alignment horizontal="center"/>
    </xf>
    <xf numFmtId="0" fontId="8" fillId="3" borderId="2" xfId="0" applyFont="1" applyFill="1" applyBorder="1" applyAlignment="1">
      <alignment wrapText="1"/>
    </xf>
    <xf numFmtId="167" fontId="8" fillId="3" borderId="2" xfId="0" applyNumberFormat="1" applyFont="1" applyFill="1" applyBorder="1" applyAlignment="1">
      <alignment wrapText="1"/>
    </xf>
    <xf numFmtId="169" fontId="8" fillId="3" borderId="2" xfId="0" applyNumberFormat="1" applyFont="1" applyFill="1" applyBorder="1" applyAlignment="1">
      <alignment wrapText="1"/>
    </xf>
    <xf numFmtId="0" fontId="8" fillId="3" borderId="2" xfId="0" applyFont="1" applyFill="1" applyBorder="1" applyAlignment="1">
      <alignment horizontal="left" vertical="top" wrapText="1"/>
    </xf>
    <xf numFmtId="0" fontId="8" fillId="3" borderId="3" xfId="0" applyFont="1" applyFill="1" applyBorder="1" applyAlignment="1">
      <alignment wrapText="1"/>
    </xf>
    <xf numFmtId="14" fontId="11" fillId="3" borderId="2" xfId="0" applyNumberFormat="1" applyFont="1" applyFill="1" applyBorder="1" applyAlignment="1">
      <alignment horizontal="center"/>
    </xf>
    <xf numFmtId="167" fontId="11" fillId="3" borderId="2" xfId="0" applyNumberFormat="1" applyFont="1" applyFill="1" applyBorder="1"/>
    <xf numFmtId="0" fontId="11" fillId="3" borderId="2" xfId="8" applyFont="1" applyFill="1" applyBorder="1" applyAlignment="1">
      <alignment horizontal="left" wrapText="1"/>
    </xf>
    <xf numFmtId="0" fontId="20" fillId="3" borderId="0" xfId="0" applyFont="1" applyFill="1"/>
    <xf numFmtId="0" fontId="19" fillId="4" borderId="2" xfId="0" applyFont="1" applyFill="1" applyBorder="1" applyAlignment="1">
      <alignment horizontal="center"/>
    </xf>
    <xf numFmtId="167" fontId="19" fillId="4" borderId="2" xfId="0" applyNumberFormat="1" applyFont="1" applyFill="1" applyBorder="1"/>
    <xf numFmtId="166" fontId="19" fillId="4" borderId="2" xfId="10" applyNumberFormat="1" applyFont="1" applyFill="1" applyBorder="1" applyAlignment="1" applyProtection="1">
      <alignment wrapText="1"/>
      <protection hidden="1"/>
    </xf>
    <xf numFmtId="0" fontId="19" fillId="4" borderId="2" xfId="0" applyFont="1" applyFill="1" applyBorder="1" applyAlignment="1">
      <alignment horizontal="left" wrapText="1"/>
    </xf>
    <xf numFmtId="0" fontId="21" fillId="3" borderId="0" xfId="0" applyFont="1" applyFill="1"/>
    <xf numFmtId="0" fontId="11" fillId="3" borderId="2" xfId="0" applyFont="1" applyFill="1" applyBorder="1" applyAlignment="1">
      <alignment horizontal="center"/>
    </xf>
    <xf numFmtId="168" fontId="19" fillId="4" borderId="2" xfId="0" applyNumberFormat="1" applyFont="1" applyFill="1" applyBorder="1" applyAlignment="1" applyProtection="1">
      <alignment wrapText="1"/>
      <protection hidden="1"/>
    </xf>
    <xf numFmtId="0" fontId="11" fillId="3" borderId="2" xfId="0" applyFont="1" applyFill="1" applyBorder="1" applyAlignment="1">
      <alignment horizontal="left" wrapText="1"/>
    </xf>
    <xf numFmtId="0" fontId="19" fillId="4" borderId="2" xfId="0" applyFont="1" applyFill="1" applyBorder="1" applyAlignment="1">
      <alignment horizontal="left" vertical="top" wrapText="1"/>
    </xf>
    <xf numFmtId="167" fontId="19" fillId="4" borderId="2" xfId="0" applyNumberFormat="1" applyFont="1" applyFill="1" applyBorder="1" applyAlignment="1">
      <alignment wrapText="1"/>
    </xf>
    <xf numFmtId="0" fontId="11" fillId="3" borderId="2" xfId="0" applyFont="1" applyFill="1" applyBorder="1" applyAlignment="1">
      <alignment horizontal="left" vertical="top" wrapText="1"/>
    </xf>
    <xf numFmtId="0" fontId="19" fillId="4" borderId="2" xfId="0" applyFont="1" applyFill="1" applyBorder="1" applyAlignment="1">
      <alignment wrapText="1"/>
    </xf>
    <xf numFmtId="0" fontId="9" fillId="4" borderId="2" xfId="0" applyFont="1" applyFill="1" applyBorder="1" applyAlignment="1">
      <alignment horizontal="center"/>
    </xf>
    <xf numFmtId="167" fontId="9" fillId="4" borderId="2" xfId="0" applyNumberFormat="1" applyFont="1" applyFill="1" applyBorder="1"/>
    <xf numFmtId="0" fontId="9" fillId="4" borderId="2" xfId="0" applyFont="1" applyFill="1" applyBorder="1" applyAlignment="1">
      <alignment horizontal="left" vertical="top" wrapText="1"/>
    </xf>
    <xf numFmtId="0" fontId="9" fillId="4" borderId="2" xfId="0" applyFont="1" applyFill="1" applyBorder="1" applyAlignment="1">
      <alignment horizontal="left" wrapText="1"/>
    </xf>
    <xf numFmtId="167" fontId="8" fillId="3" borderId="2" xfId="0" applyNumberFormat="1" applyFont="1" applyFill="1" applyBorder="1" applyAlignment="1"/>
    <xf numFmtId="0" fontId="9" fillId="4" borderId="2" xfId="8" applyFont="1" applyFill="1" applyBorder="1" applyAlignment="1">
      <alignment wrapText="1"/>
    </xf>
    <xf numFmtId="167" fontId="9" fillId="4" borderId="2" xfId="8" applyNumberFormat="1" applyFont="1" applyFill="1" applyBorder="1" applyAlignment="1">
      <alignment wrapText="1"/>
    </xf>
    <xf numFmtId="168" fontId="9" fillId="4" borderId="2" xfId="8" applyNumberFormat="1" applyFont="1" applyFill="1" applyBorder="1" applyAlignment="1" applyProtection="1">
      <alignment wrapText="1"/>
      <protection hidden="1"/>
    </xf>
    <xf numFmtId="167" fontId="8" fillId="3" borderId="2" xfId="1" applyNumberFormat="1" applyFont="1" applyFill="1" applyBorder="1" applyAlignment="1" applyProtection="1">
      <alignment horizontal="right" wrapText="1"/>
      <protection hidden="1"/>
    </xf>
    <xf numFmtId="0" fontId="8" fillId="3" borderId="2" xfId="8" applyFont="1" applyFill="1" applyBorder="1" applyAlignment="1">
      <alignment wrapText="1"/>
    </xf>
    <xf numFmtId="165" fontId="17" fillId="3" borderId="2" xfId="0" applyNumberFormat="1" applyFont="1" applyFill="1" applyBorder="1"/>
    <xf numFmtId="0" fontId="15" fillId="3" borderId="2" xfId="0" applyFont="1" applyFill="1" applyBorder="1"/>
    <xf numFmtId="0" fontId="17" fillId="3" borderId="2" xfId="0" applyFont="1" applyFill="1" applyBorder="1"/>
    <xf numFmtId="167" fontId="15" fillId="3" borderId="0" xfId="0" applyNumberFormat="1" applyFont="1" applyFill="1" applyBorder="1"/>
    <xf numFmtId="0" fontId="15" fillId="3" borderId="0" xfId="0" applyFont="1" applyFill="1" applyBorder="1"/>
    <xf numFmtId="0" fontId="9" fillId="3" borderId="2" xfId="8" applyFont="1" applyFill="1" applyBorder="1" applyAlignment="1">
      <alignment horizontal="left" wrapText="1"/>
    </xf>
    <xf numFmtId="0" fontId="11" fillId="3" borderId="2" xfId="0" applyFont="1" applyFill="1" applyBorder="1" applyAlignment="1">
      <alignment wrapText="1"/>
    </xf>
    <xf numFmtId="0" fontId="8" fillId="3" borderId="2" xfId="2" applyFont="1" applyFill="1" applyBorder="1" applyAlignment="1">
      <alignment horizontal="justify" wrapText="1"/>
    </xf>
    <xf numFmtId="166" fontId="8" fillId="3" borderId="2" xfId="0" applyNumberFormat="1" applyFont="1" applyFill="1" applyBorder="1" applyAlignment="1" applyProtection="1">
      <alignment horizontal="left" vertical="center" wrapText="1"/>
      <protection hidden="1"/>
    </xf>
    <xf numFmtId="168" fontId="8" fillId="3" borderId="2" xfId="8" applyNumberFormat="1" applyFont="1" applyFill="1" applyBorder="1" applyAlignment="1" applyProtection="1">
      <alignment wrapText="1"/>
      <protection hidden="1"/>
    </xf>
    <xf numFmtId="0" fontId="8" fillId="3" borderId="0" xfId="0" applyFont="1" applyFill="1" applyAlignment="1">
      <alignment wrapText="1"/>
    </xf>
    <xf numFmtId="168" fontId="22" fillId="3" borderId="2" xfId="8" applyNumberFormat="1" applyFont="1" applyFill="1" applyBorder="1" applyAlignment="1" applyProtection="1">
      <alignment wrapText="1"/>
      <protection hidden="1"/>
    </xf>
    <xf numFmtId="0" fontId="23" fillId="3" borderId="2" xfId="0" applyFont="1" applyFill="1" applyBorder="1" applyAlignment="1">
      <alignment horizontal="left" wrapText="1"/>
    </xf>
    <xf numFmtId="0" fontId="22" fillId="3" borderId="2" xfId="8" applyFont="1" applyFill="1" applyBorder="1" applyAlignment="1">
      <alignment horizontal="left" wrapText="1"/>
    </xf>
    <xf numFmtId="167" fontId="9" fillId="4" borderId="2" xfId="0" applyNumberFormat="1" applyFont="1" applyFill="1" applyBorder="1" applyAlignment="1">
      <alignment horizontal="right"/>
    </xf>
    <xf numFmtId="166" fontId="9" fillId="4" borderId="2" xfId="10" applyNumberFormat="1" applyFont="1" applyFill="1" applyBorder="1" applyAlignment="1" applyProtection="1">
      <alignment wrapText="1"/>
      <protection hidden="1"/>
    </xf>
    <xf numFmtId="168" fontId="9" fillId="4" borderId="2" xfId="0" applyNumberFormat="1" applyFont="1" applyFill="1" applyBorder="1" applyAlignment="1" applyProtection="1">
      <alignment wrapText="1"/>
      <protection hidden="1"/>
    </xf>
    <xf numFmtId="0" fontId="9" fillId="4" borderId="2" xfId="8" applyFont="1" applyFill="1" applyBorder="1" applyAlignment="1">
      <alignment horizontal="left" wrapText="1"/>
    </xf>
    <xf numFmtId="0" fontId="19" fillId="4" borderId="2" xfId="0" applyFont="1" applyFill="1" applyBorder="1"/>
    <xf numFmtId="166" fontId="9" fillId="4" borderId="2" xfId="1" applyNumberFormat="1" applyFont="1" applyFill="1" applyBorder="1" applyAlignment="1" applyProtection="1">
      <alignment horizontal="left" wrapText="1"/>
      <protection hidden="1"/>
    </xf>
    <xf numFmtId="167" fontId="9" fillId="4" borderId="2" xfId="1" applyNumberFormat="1" applyFont="1" applyFill="1" applyBorder="1" applyAlignment="1" applyProtection="1">
      <alignment horizontal="right" wrapText="1"/>
      <protection hidden="1"/>
    </xf>
    <xf numFmtId="167" fontId="9" fillId="3" borderId="2" xfId="0" applyNumberFormat="1" applyFont="1" applyFill="1" applyBorder="1" applyAlignment="1"/>
    <xf numFmtId="165" fontId="7" fillId="3" borderId="2" xfId="0" applyNumberFormat="1" applyFont="1" applyFill="1" applyBorder="1" applyAlignment="1"/>
    <xf numFmtId="0" fontId="9" fillId="3" borderId="2" xfId="8" applyFont="1" applyFill="1" applyBorder="1" applyAlignment="1"/>
    <xf numFmtId="0" fontId="9" fillId="3" borderId="2" xfId="0" applyFont="1" applyFill="1" applyBorder="1" applyAlignment="1"/>
    <xf numFmtId="0" fontId="8" fillId="3" borderId="2" xfId="0" applyFont="1" applyFill="1" applyBorder="1" applyAlignment="1"/>
    <xf numFmtId="0" fontId="7" fillId="3" borderId="2" xfId="0" applyFont="1" applyFill="1" applyBorder="1" applyAlignment="1">
      <alignment horizontal="center" vertical="center"/>
    </xf>
    <xf numFmtId="166" fontId="8" fillId="0" borderId="2" xfId="0" applyNumberFormat="1" applyFont="1" applyFill="1" applyBorder="1" applyAlignment="1" applyProtection="1">
      <alignment horizontal="left" wrapText="1"/>
      <protection hidden="1"/>
    </xf>
    <xf numFmtId="0" fontId="8" fillId="0" borderId="2" xfId="0" applyFont="1" applyFill="1" applyBorder="1" applyAlignment="1">
      <alignment horizontal="left" wrapText="1"/>
    </xf>
    <xf numFmtId="0" fontId="8" fillId="3" borderId="0" xfId="0" applyFont="1" applyFill="1" applyAlignment="1">
      <alignment horizontal="right"/>
    </xf>
    <xf numFmtId="0" fontId="9" fillId="3" borderId="0" xfId="0" applyFont="1" applyFill="1" applyAlignment="1">
      <alignment horizontal="center" wrapText="1"/>
    </xf>
    <xf numFmtId="0" fontId="8" fillId="3" borderId="0" xfId="0" applyFont="1" applyFill="1" applyAlignment="1">
      <alignment horizontal="right"/>
    </xf>
    <xf numFmtId="0" fontId="9" fillId="3" borderId="0" xfId="0" applyFont="1" applyFill="1" applyAlignment="1">
      <alignment horizont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8" fillId="3" borderId="0" xfId="0" applyFont="1" applyFill="1" applyAlignment="1">
      <alignment horizontal="right"/>
    </xf>
  </cellXfs>
  <cellStyles count="24">
    <cellStyle name="Обычный" xfId="0" builtinId="0"/>
    <cellStyle name="Обычный 2" xfId="1"/>
    <cellStyle name="Обычный 2 2" xfId="8"/>
    <cellStyle name="Обычный 2 3" xfId="21"/>
    <cellStyle name="Обычный 2 4" xfId="20"/>
    <cellStyle name="Обычный 3" xfId="2"/>
    <cellStyle name="Обычный 3 2" xfId="9"/>
    <cellStyle name="Обычный 3 3" xfId="14"/>
    <cellStyle name="Обычный 3 3 2" xfId="22"/>
    <cellStyle name="Обычный 4" xfId="6"/>
    <cellStyle name="Обычный 5" xfId="7"/>
    <cellStyle name="Обычный 5 2" xfId="19"/>
    <cellStyle name="Обычный_tmp 2" xfId="10"/>
    <cellStyle name="Финансовый 2" xfId="3"/>
    <cellStyle name="Финансовый 2 2" xfId="12"/>
    <cellStyle name="Финансовый 2 2 2" xfId="17"/>
    <cellStyle name="Финансовый 3" xfId="4"/>
    <cellStyle name="Финансовый 3 2" xfId="13"/>
    <cellStyle name="Финансовый 3 2 2" xfId="18"/>
    <cellStyle name="Финансовый 4" xfId="11"/>
    <cellStyle name="Финансовый 4 2" xfId="16"/>
    <cellStyle name="Финансовый 5" xfId="15"/>
    <cellStyle name="Финансовый 6" xfId="23"/>
    <cellStyle name="Элементы осей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8"/>
  <sheetViews>
    <sheetView zoomScale="80" zoomScaleNormal="80" workbookViewId="0">
      <selection activeCell="C22" sqref="C22"/>
    </sheetView>
  </sheetViews>
  <sheetFormatPr defaultRowHeight="15.75"/>
  <cols>
    <col min="1" max="1" width="9.5703125" style="15" customWidth="1"/>
    <col min="2" max="2" width="16.85546875" style="15" customWidth="1"/>
    <col min="3" max="3" width="81.7109375" style="15" customWidth="1"/>
    <col min="4" max="4" width="18.7109375" style="15" customWidth="1"/>
    <col min="5" max="5" width="20.5703125" style="16" customWidth="1"/>
    <col min="6" max="14" width="9.140625" style="16"/>
    <col min="15" max="15" width="9.5703125" style="16" customWidth="1"/>
    <col min="16" max="16384" width="9.140625" style="16"/>
  </cols>
  <sheetData>
    <row r="1" spans="1:4" s="1" customFormat="1">
      <c r="A1" s="6"/>
      <c r="B1" s="6"/>
      <c r="C1" s="6"/>
      <c r="D1" s="86" t="s">
        <v>17</v>
      </c>
    </row>
    <row r="2" spans="1:4" s="1" customFormat="1">
      <c r="A2" s="6"/>
      <c r="B2" s="6"/>
      <c r="C2" s="6"/>
      <c r="D2" s="84"/>
    </row>
    <row r="3" spans="1:4" s="10" customFormat="1" ht="46.5" customHeight="1">
      <c r="A3" s="87" t="s">
        <v>285</v>
      </c>
      <c r="B3" s="87"/>
      <c r="C3" s="87"/>
      <c r="D3" s="87"/>
    </row>
    <row r="4" spans="1:4" s="10" customFormat="1" ht="13.5" customHeight="1">
      <c r="A4" s="85"/>
      <c r="B4" s="85"/>
      <c r="C4" s="85"/>
      <c r="D4" s="85"/>
    </row>
    <row r="5" spans="1:4" s="1" customFormat="1">
      <c r="A5" s="6"/>
      <c r="B5" s="6"/>
      <c r="C5" s="6"/>
      <c r="D5" s="84" t="s">
        <v>283</v>
      </c>
    </row>
    <row r="6" spans="1:4" s="1" customFormat="1" ht="15" customHeight="1">
      <c r="A6" s="88" t="s">
        <v>7</v>
      </c>
      <c r="B6" s="90" t="s">
        <v>252</v>
      </c>
      <c r="C6" s="89" t="s">
        <v>8</v>
      </c>
      <c r="D6" s="81" t="s">
        <v>9</v>
      </c>
    </row>
    <row r="7" spans="1:4" s="1" customFormat="1" ht="51.75" customHeight="1">
      <c r="A7" s="88"/>
      <c r="B7" s="91"/>
      <c r="C7" s="89"/>
      <c r="D7" s="8" t="s">
        <v>10</v>
      </c>
    </row>
    <row r="8" spans="1:4" s="1" customFormat="1">
      <c r="A8" s="3">
        <v>1</v>
      </c>
      <c r="B8" s="3">
        <v>2</v>
      </c>
      <c r="C8" s="3">
        <v>3</v>
      </c>
      <c r="D8" s="3">
        <v>4</v>
      </c>
    </row>
    <row r="9" spans="1:4" s="1" customFormat="1" ht="47.25">
      <c r="A9" s="45" t="s">
        <v>0</v>
      </c>
      <c r="B9" s="69">
        <f>B10+B12</f>
        <v>39233.799999999996</v>
      </c>
      <c r="C9" s="72" t="s">
        <v>220</v>
      </c>
      <c r="D9" s="46">
        <f>D10+D12</f>
        <v>39233.799999999996</v>
      </c>
    </row>
    <row r="10" spans="1:4" s="1" customFormat="1" ht="31.5">
      <c r="A10" s="45" t="s">
        <v>3</v>
      </c>
      <c r="B10" s="46">
        <f>B11</f>
        <v>33065.599999999999</v>
      </c>
      <c r="C10" s="70" t="s">
        <v>87</v>
      </c>
      <c r="D10" s="46">
        <f>D11</f>
        <v>33065.599999999999</v>
      </c>
    </row>
    <row r="11" spans="1:4" s="1" customFormat="1">
      <c r="A11" s="3" t="s">
        <v>23</v>
      </c>
      <c r="B11" s="7">
        <f>D11</f>
        <v>33065.599999999999</v>
      </c>
      <c r="C11" s="12" t="s">
        <v>286</v>
      </c>
      <c r="D11" s="7">
        <v>33065.599999999999</v>
      </c>
    </row>
    <row r="12" spans="1:4" s="1" customFormat="1" ht="31.5">
      <c r="A12" s="45" t="s">
        <v>5</v>
      </c>
      <c r="B12" s="46">
        <f>B13+B14</f>
        <v>6168.2</v>
      </c>
      <c r="C12" s="48" t="s">
        <v>19</v>
      </c>
      <c r="D12" s="46">
        <f>D13+D14</f>
        <v>6168.2</v>
      </c>
    </row>
    <row r="13" spans="1:4" s="1" customFormat="1">
      <c r="A13" s="3" t="s">
        <v>24</v>
      </c>
      <c r="B13" s="7">
        <f>D13</f>
        <v>365.3</v>
      </c>
      <c r="C13" s="5" t="s">
        <v>34</v>
      </c>
      <c r="D13" s="7">
        <v>365.3</v>
      </c>
    </row>
    <row r="14" spans="1:4" s="1" customFormat="1" ht="31.5">
      <c r="A14" s="3" t="s">
        <v>221</v>
      </c>
      <c r="B14" s="7">
        <f>D14</f>
        <v>5802.9</v>
      </c>
      <c r="C14" s="5" t="s">
        <v>287</v>
      </c>
      <c r="D14" s="7">
        <f>5802.9</f>
        <v>5802.9</v>
      </c>
    </row>
    <row r="15" spans="1:4" s="32" customFormat="1">
      <c r="A15" s="33" t="s">
        <v>1</v>
      </c>
      <c r="B15" s="34">
        <f>B16+B21+B23+B25+B27+B31+B36+B40+B45</f>
        <v>81392.599999999991</v>
      </c>
      <c r="C15" s="73" t="s">
        <v>12</v>
      </c>
      <c r="D15" s="34">
        <f>D16+D21+D23+D25+D27+D31+D36+D40+D45</f>
        <v>81392.599999999991</v>
      </c>
    </row>
    <row r="16" spans="1:4" s="32" customFormat="1" ht="31.5">
      <c r="A16" s="33" t="s">
        <v>6</v>
      </c>
      <c r="B16" s="34">
        <f>SUM(B17:B20)</f>
        <v>13035</v>
      </c>
      <c r="C16" s="35" t="s">
        <v>106</v>
      </c>
      <c r="D16" s="34">
        <f>SUM(D17:D20)</f>
        <v>13035</v>
      </c>
    </row>
    <row r="17" spans="1:4">
      <c r="A17" s="23" t="s">
        <v>96</v>
      </c>
      <c r="B17" s="7">
        <f>D17</f>
        <v>2475.8000000000002</v>
      </c>
      <c r="C17" s="12" t="s">
        <v>288</v>
      </c>
      <c r="D17" s="7">
        <f>2475.8</f>
        <v>2475.8000000000002</v>
      </c>
    </row>
    <row r="18" spans="1:4" ht="63">
      <c r="A18" s="23" t="s">
        <v>222</v>
      </c>
      <c r="B18" s="7">
        <f t="shared" ref="B18:B20" si="0">D18</f>
        <v>1748.9</v>
      </c>
      <c r="C18" s="12" t="s">
        <v>289</v>
      </c>
      <c r="D18" s="7">
        <f>1149.9+599</f>
        <v>1748.9</v>
      </c>
    </row>
    <row r="19" spans="1:4" ht="31.5">
      <c r="A19" s="23" t="s">
        <v>223</v>
      </c>
      <c r="B19" s="7">
        <f t="shared" si="0"/>
        <v>1267.9000000000001</v>
      </c>
      <c r="C19" s="12" t="s">
        <v>290</v>
      </c>
      <c r="D19" s="7">
        <v>1267.9000000000001</v>
      </c>
    </row>
    <row r="20" spans="1:4">
      <c r="A20" s="29" t="s">
        <v>224</v>
      </c>
      <c r="B20" s="7">
        <f t="shared" si="0"/>
        <v>7542.4</v>
      </c>
      <c r="C20" s="31" t="s">
        <v>291</v>
      </c>
      <c r="D20" s="30">
        <v>7542.4</v>
      </c>
    </row>
    <row r="21" spans="1:4" s="37" customFormat="1">
      <c r="A21" s="33" t="s">
        <v>88</v>
      </c>
      <c r="B21" s="34">
        <f>SUM(B22:B22)</f>
        <v>1095.8</v>
      </c>
      <c r="C21" s="39" t="s">
        <v>22</v>
      </c>
      <c r="D21" s="34">
        <f>SUM(D22:D22)</f>
        <v>1095.8</v>
      </c>
    </row>
    <row r="22" spans="1:4" s="32" customFormat="1" ht="47.25">
      <c r="A22" s="38" t="s">
        <v>95</v>
      </c>
      <c r="B22" s="30">
        <f>D22</f>
        <v>1095.8</v>
      </c>
      <c r="C22" s="31" t="s">
        <v>98</v>
      </c>
      <c r="D22" s="30">
        <f>573.8+522</f>
        <v>1095.8</v>
      </c>
    </row>
    <row r="23" spans="1:4" s="32" customFormat="1" ht="47.25">
      <c r="A23" s="33" t="s">
        <v>13</v>
      </c>
      <c r="B23" s="34">
        <f>SUM(B24:B24)</f>
        <v>103.1</v>
      </c>
      <c r="C23" s="41" t="s">
        <v>27</v>
      </c>
      <c r="D23" s="34">
        <f>SUM(D24:D24)</f>
        <v>103.1</v>
      </c>
    </row>
    <row r="24" spans="1:4" s="32" customFormat="1">
      <c r="A24" s="38" t="s">
        <v>94</v>
      </c>
      <c r="B24" s="30">
        <f>D24</f>
        <v>103.1</v>
      </c>
      <c r="C24" s="61" t="s">
        <v>292</v>
      </c>
      <c r="D24" s="30">
        <v>103.1</v>
      </c>
    </row>
    <row r="25" spans="1:4" s="37" customFormat="1" ht="31.5">
      <c r="A25" s="33" t="s">
        <v>89</v>
      </c>
      <c r="B25" s="34">
        <f>SUM(B26:B26)</f>
        <v>198.9</v>
      </c>
      <c r="C25" s="41" t="s">
        <v>171</v>
      </c>
      <c r="D25" s="34">
        <f>SUM(D26:D26)</f>
        <v>198.9</v>
      </c>
    </row>
    <row r="26" spans="1:4" s="32" customFormat="1" ht="31.5">
      <c r="A26" s="38" t="s">
        <v>93</v>
      </c>
      <c r="B26" s="30">
        <f>D26</f>
        <v>198.9</v>
      </c>
      <c r="C26" s="43" t="s">
        <v>293</v>
      </c>
      <c r="D26" s="30">
        <f>198.9</f>
        <v>198.9</v>
      </c>
    </row>
    <row r="27" spans="1:4" s="37" customFormat="1" ht="31.5">
      <c r="A27" s="33" t="s">
        <v>192</v>
      </c>
      <c r="B27" s="34">
        <f>SUM(B28:B30)</f>
        <v>9342.2000000000007</v>
      </c>
      <c r="C27" s="44" t="s">
        <v>209</v>
      </c>
      <c r="D27" s="42">
        <f>SUM(D28:D30)</f>
        <v>9342.2000000000007</v>
      </c>
    </row>
    <row r="28" spans="1:4" s="1" customFormat="1" ht="31.5">
      <c r="A28" s="3" t="s">
        <v>193</v>
      </c>
      <c r="B28" s="7">
        <f>D28</f>
        <v>6480.1</v>
      </c>
      <c r="C28" s="24" t="s">
        <v>294</v>
      </c>
      <c r="D28" s="25">
        <v>6480.1</v>
      </c>
    </row>
    <row r="29" spans="1:4" s="1" customFormat="1" ht="31.5">
      <c r="A29" s="3" t="s">
        <v>226</v>
      </c>
      <c r="B29" s="7">
        <f t="shared" ref="B29:B30" si="1">D29</f>
        <v>960.7</v>
      </c>
      <c r="C29" s="24" t="s">
        <v>295</v>
      </c>
      <c r="D29" s="25">
        <v>960.7</v>
      </c>
    </row>
    <row r="30" spans="1:4" s="1" customFormat="1" ht="31.5">
      <c r="A30" s="3" t="s">
        <v>227</v>
      </c>
      <c r="B30" s="7">
        <f t="shared" si="1"/>
        <v>1901.4</v>
      </c>
      <c r="C30" s="24" t="s">
        <v>105</v>
      </c>
      <c r="D30" s="25">
        <v>1901.4</v>
      </c>
    </row>
    <row r="31" spans="1:4" ht="31.5">
      <c r="A31" s="45" t="s">
        <v>225</v>
      </c>
      <c r="B31" s="46">
        <f>SUM(B32:B35)</f>
        <v>5116.0999999999995</v>
      </c>
      <c r="C31" s="47" t="s">
        <v>214</v>
      </c>
      <c r="D31" s="46">
        <f>SUM(D32:D35)</f>
        <v>5116.0999999999995</v>
      </c>
    </row>
    <row r="32" spans="1:4" s="1" customFormat="1" ht="47.25">
      <c r="A32" s="3" t="s">
        <v>228</v>
      </c>
      <c r="B32" s="7">
        <f>D32</f>
        <v>4394.3</v>
      </c>
      <c r="C32" s="5" t="s">
        <v>296</v>
      </c>
      <c r="D32" s="7">
        <f>4394.3</f>
        <v>4394.3</v>
      </c>
    </row>
    <row r="33" spans="1:4" s="1" customFormat="1" ht="31.5">
      <c r="A33" s="3" t="s">
        <v>229</v>
      </c>
      <c r="B33" s="7">
        <f t="shared" ref="B33:B35" si="2">D33</f>
        <v>9.4</v>
      </c>
      <c r="C33" s="5" t="s">
        <v>297</v>
      </c>
      <c r="D33" s="7">
        <v>9.4</v>
      </c>
    </row>
    <row r="34" spans="1:4" s="1" customFormat="1" ht="31.5">
      <c r="A34" s="3" t="s">
        <v>230</v>
      </c>
      <c r="B34" s="7">
        <f t="shared" si="2"/>
        <v>112.4</v>
      </c>
      <c r="C34" s="5" t="s">
        <v>99</v>
      </c>
      <c r="D34" s="7">
        <v>112.4</v>
      </c>
    </row>
    <row r="35" spans="1:4" s="1" customFormat="1">
      <c r="A35" s="3" t="s">
        <v>231</v>
      </c>
      <c r="B35" s="7">
        <f t="shared" si="2"/>
        <v>600</v>
      </c>
      <c r="C35" s="24" t="s">
        <v>298</v>
      </c>
      <c r="D35" s="7">
        <f>600</f>
        <v>600</v>
      </c>
    </row>
    <row r="36" spans="1:4" s="17" customFormat="1" ht="31.5">
      <c r="A36" s="45" t="s">
        <v>232</v>
      </c>
      <c r="B36" s="46">
        <f>SUM(B37:B39)</f>
        <v>212.10000000000002</v>
      </c>
      <c r="C36" s="48" t="s">
        <v>138</v>
      </c>
      <c r="D36" s="46">
        <f>SUM(D37:D39)</f>
        <v>212.10000000000002</v>
      </c>
    </row>
    <row r="37" spans="1:4" s="1" customFormat="1" ht="47.25">
      <c r="A37" s="3" t="s">
        <v>233</v>
      </c>
      <c r="B37" s="7">
        <f>D37</f>
        <v>75.400000000000006</v>
      </c>
      <c r="C37" s="27" t="s">
        <v>299</v>
      </c>
      <c r="D37" s="7">
        <f>30+45.4</f>
        <v>75.400000000000006</v>
      </c>
    </row>
    <row r="38" spans="1:4" s="1" customFormat="1">
      <c r="A38" s="3" t="s">
        <v>234</v>
      </c>
      <c r="B38" s="7">
        <f t="shared" ref="B38:B39" si="3">D38</f>
        <v>47.2</v>
      </c>
      <c r="C38" s="27" t="s">
        <v>197</v>
      </c>
      <c r="D38" s="7">
        <v>47.2</v>
      </c>
    </row>
    <row r="39" spans="1:4" s="1" customFormat="1" ht="31.5">
      <c r="A39" s="3" t="s">
        <v>235</v>
      </c>
      <c r="B39" s="7">
        <f t="shared" si="3"/>
        <v>89.5</v>
      </c>
      <c r="C39" s="27" t="s">
        <v>102</v>
      </c>
      <c r="D39" s="7">
        <v>89.5</v>
      </c>
    </row>
    <row r="40" spans="1:4" s="17" customFormat="1" ht="31.5">
      <c r="A40" s="45" t="s">
        <v>236</v>
      </c>
      <c r="B40" s="46">
        <f>SUM(B41:B44)</f>
        <v>3778</v>
      </c>
      <c r="C40" s="50" t="s">
        <v>107</v>
      </c>
      <c r="D40" s="51">
        <f>SUM(D41:D44)</f>
        <v>3778</v>
      </c>
    </row>
    <row r="41" spans="1:4" s="1" customFormat="1" ht="47.25">
      <c r="A41" s="3" t="s">
        <v>237</v>
      </c>
      <c r="B41" s="7">
        <f>D41</f>
        <v>269</v>
      </c>
      <c r="C41" s="63" t="s">
        <v>101</v>
      </c>
      <c r="D41" s="7">
        <v>269</v>
      </c>
    </row>
    <row r="42" spans="1:4" s="1" customFormat="1" ht="31.5">
      <c r="A42" s="3" t="s">
        <v>238</v>
      </c>
      <c r="B42" s="7">
        <f t="shared" ref="B42:B44" si="4">D42</f>
        <v>3262.3</v>
      </c>
      <c r="C42" s="24" t="s">
        <v>104</v>
      </c>
      <c r="D42" s="7">
        <v>3262.3</v>
      </c>
    </row>
    <row r="43" spans="1:4" s="1" customFormat="1">
      <c r="A43" s="3" t="s">
        <v>239</v>
      </c>
      <c r="B43" s="7">
        <f t="shared" si="4"/>
        <v>106</v>
      </c>
      <c r="C43" s="24" t="s">
        <v>197</v>
      </c>
      <c r="D43" s="7">
        <v>106</v>
      </c>
    </row>
    <row r="44" spans="1:4" s="1" customFormat="1">
      <c r="A44" s="3" t="s">
        <v>240</v>
      </c>
      <c r="B44" s="7">
        <f t="shared" si="4"/>
        <v>140.69999999999999</v>
      </c>
      <c r="C44" s="63" t="s">
        <v>300</v>
      </c>
      <c r="D44" s="7">
        <v>140.69999999999999</v>
      </c>
    </row>
    <row r="45" spans="1:4" s="1" customFormat="1" ht="31.5">
      <c r="A45" s="45" t="s">
        <v>241</v>
      </c>
      <c r="B45" s="46">
        <f>SUM(B46:B56)</f>
        <v>48511.399999999994</v>
      </c>
      <c r="C45" s="52" t="s">
        <v>142</v>
      </c>
      <c r="D45" s="46">
        <f>SUM(D46:D56)</f>
        <v>48511.399999999994</v>
      </c>
    </row>
    <row r="46" spans="1:4" s="1" customFormat="1" ht="31.5">
      <c r="A46" s="3" t="s">
        <v>242</v>
      </c>
      <c r="B46" s="7">
        <f>D46</f>
        <v>598.5</v>
      </c>
      <c r="C46" s="64" t="s">
        <v>301</v>
      </c>
      <c r="D46" s="7">
        <v>598.5</v>
      </c>
    </row>
    <row r="47" spans="1:4" s="1" customFormat="1" ht="47.25">
      <c r="A47" s="3" t="s">
        <v>243</v>
      </c>
      <c r="B47" s="7">
        <f t="shared" ref="B47:B56" si="5">D47</f>
        <v>34900</v>
      </c>
      <c r="C47" s="64" t="s">
        <v>302</v>
      </c>
      <c r="D47" s="7">
        <v>34900</v>
      </c>
    </row>
    <row r="48" spans="1:4" s="1" customFormat="1" ht="63">
      <c r="A48" s="3" t="s">
        <v>244</v>
      </c>
      <c r="B48" s="7">
        <f t="shared" si="5"/>
        <v>633.09999999999991</v>
      </c>
      <c r="C48" s="64" t="s">
        <v>303</v>
      </c>
      <c r="D48" s="7">
        <f>624.3+8.8</f>
        <v>633.09999999999991</v>
      </c>
    </row>
    <row r="49" spans="1:4" s="1" customFormat="1" ht="47.25">
      <c r="A49" s="3" t="s">
        <v>245</v>
      </c>
      <c r="B49" s="7">
        <f t="shared" si="5"/>
        <v>6239.6</v>
      </c>
      <c r="C49" s="24" t="s">
        <v>304</v>
      </c>
      <c r="D49" s="7">
        <v>6239.6</v>
      </c>
    </row>
    <row r="50" spans="1:4" s="1" customFormat="1">
      <c r="A50" s="3" t="s">
        <v>246</v>
      </c>
      <c r="B50" s="7">
        <f t="shared" si="5"/>
        <v>2844.3999999999996</v>
      </c>
      <c r="C50" s="24" t="s">
        <v>103</v>
      </c>
      <c r="D50" s="7">
        <f>179.2+2665.2</f>
        <v>2844.3999999999996</v>
      </c>
    </row>
    <row r="51" spans="1:4" s="1" customFormat="1">
      <c r="A51" s="3" t="s">
        <v>247</v>
      </c>
      <c r="B51" s="7">
        <f t="shared" si="5"/>
        <v>1241.2</v>
      </c>
      <c r="C51" s="24" t="s">
        <v>305</v>
      </c>
      <c r="D51" s="7">
        <v>1241.2</v>
      </c>
    </row>
    <row r="52" spans="1:4" s="1" customFormat="1">
      <c r="A52" s="3" t="s">
        <v>248</v>
      </c>
      <c r="B52" s="7">
        <f t="shared" si="5"/>
        <v>264.7</v>
      </c>
      <c r="C52" s="24" t="s">
        <v>306</v>
      </c>
      <c r="D52" s="7">
        <v>264.7</v>
      </c>
    </row>
    <row r="53" spans="1:4" s="1" customFormat="1" ht="31.5">
      <c r="A53" s="3" t="s">
        <v>249</v>
      </c>
      <c r="B53" s="7">
        <f t="shared" si="5"/>
        <v>150</v>
      </c>
      <c r="C53" s="24" t="s">
        <v>307</v>
      </c>
      <c r="D53" s="7">
        <v>150</v>
      </c>
    </row>
    <row r="54" spans="1:4" s="1" customFormat="1">
      <c r="A54" s="3" t="s">
        <v>311</v>
      </c>
      <c r="B54" s="7">
        <f t="shared" si="5"/>
        <v>237.9</v>
      </c>
      <c r="C54" s="24" t="s">
        <v>308</v>
      </c>
      <c r="D54" s="7">
        <v>237.9</v>
      </c>
    </row>
    <row r="55" spans="1:4" s="1" customFormat="1">
      <c r="A55" s="3" t="s">
        <v>250</v>
      </c>
      <c r="B55" s="7">
        <f t="shared" si="5"/>
        <v>597.20000000000005</v>
      </c>
      <c r="C55" s="24" t="s">
        <v>309</v>
      </c>
      <c r="D55" s="7">
        <v>597.20000000000005</v>
      </c>
    </row>
    <row r="56" spans="1:4" s="1" customFormat="1" ht="31.5">
      <c r="A56" s="3" t="s">
        <v>251</v>
      </c>
      <c r="B56" s="7">
        <f t="shared" si="5"/>
        <v>804.8</v>
      </c>
      <c r="C56" s="24" t="s">
        <v>310</v>
      </c>
      <c r="D56" s="7">
        <v>804.8</v>
      </c>
    </row>
    <row r="57" spans="1:4" s="20" customFormat="1">
      <c r="A57" s="11"/>
      <c r="B57" s="76">
        <f>B9+B15</f>
        <v>120626.4</v>
      </c>
      <c r="C57" s="60" t="s">
        <v>11</v>
      </c>
      <c r="D57" s="76">
        <f>D9+D15</f>
        <v>120626.4</v>
      </c>
    </row>
    <row r="58" spans="1:4">
      <c r="B58" s="21"/>
    </row>
  </sheetData>
  <mergeCells count="4">
    <mergeCell ref="A3:D3"/>
    <mergeCell ref="A6:A7"/>
    <mergeCell ref="C6:C7"/>
    <mergeCell ref="B6:B7"/>
  </mergeCells>
  <pageMargins left="0.39370078740157483" right="0.39370078740157483" top="0.39370078740157483" bottom="0.39370078740157483" header="0.31496062992125984" footer="0.31496062992125984"/>
  <pageSetup paperSize="9" scale="75" fitToHeight="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54"/>
  <sheetViews>
    <sheetView tabSelected="1" zoomScale="80" zoomScaleNormal="80" workbookViewId="0">
      <pane xSplit="2" ySplit="6" topLeftCell="C49" activePane="bottomRight" state="frozen"/>
      <selection pane="topRight" activeCell="E1" sqref="E1"/>
      <selection pane="bottomLeft" activeCell="A7" sqref="A7"/>
      <selection pane="bottomRight" activeCell="C55" sqref="C55"/>
    </sheetView>
  </sheetViews>
  <sheetFormatPr defaultRowHeight="15.75"/>
  <cols>
    <col min="1" max="1" width="9.5703125" style="15" customWidth="1"/>
    <col min="2" max="2" width="13.140625" style="15" customWidth="1"/>
    <col min="3" max="3" width="78.28515625" style="15" customWidth="1"/>
    <col min="4" max="5" width="14.28515625" style="15" customWidth="1"/>
    <col min="6" max="6" width="14.5703125" style="15" customWidth="1"/>
    <col min="7" max="7" width="20.5703125" style="16" customWidth="1"/>
    <col min="8" max="16" width="9.140625" style="16"/>
    <col min="17" max="17" width="9.5703125" style="16" customWidth="1"/>
    <col min="18" max="16384" width="9.140625" style="16"/>
  </cols>
  <sheetData>
    <row r="1" spans="1:6" s="1" customFormat="1">
      <c r="A1" s="6"/>
      <c r="B1" s="6"/>
      <c r="C1" s="6"/>
      <c r="D1" s="92" t="s">
        <v>314</v>
      </c>
      <c r="E1" s="92"/>
      <c r="F1" s="92"/>
    </row>
    <row r="2" spans="1:6" s="10" customFormat="1" ht="33.75" customHeight="1">
      <c r="A2" s="87" t="s">
        <v>86</v>
      </c>
      <c r="B2" s="87"/>
      <c r="C2" s="87"/>
      <c r="D2" s="87"/>
      <c r="E2" s="87"/>
      <c r="F2" s="87"/>
    </row>
    <row r="3" spans="1:6" s="1" customFormat="1">
      <c r="A3" s="6"/>
      <c r="B3" s="6"/>
      <c r="C3" s="6"/>
      <c r="D3" s="6"/>
      <c r="E3" s="6"/>
      <c r="F3" s="6" t="s">
        <v>283</v>
      </c>
    </row>
    <row r="4" spans="1:6" s="1" customFormat="1" ht="15" customHeight="1">
      <c r="A4" s="88" t="s">
        <v>7</v>
      </c>
      <c r="B4" s="90" t="s">
        <v>252</v>
      </c>
      <c r="C4" s="89" t="s">
        <v>8</v>
      </c>
      <c r="D4" s="89" t="s">
        <v>9</v>
      </c>
      <c r="E4" s="89"/>
      <c r="F4" s="89"/>
    </row>
    <row r="5" spans="1:6" s="1" customFormat="1" ht="71.25">
      <c r="A5" s="88"/>
      <c r="B5" s="91"/>
      <c r="C5" s="89"/>
      <c r="D5" s="8" t="s">
        <v>10</v>
      </c>
      <c r="E5" s="8" t="s">
        <v>20</v>
      </c>
      <c r="F5" s="8" t="s">
        <v>18</v>
      </c>
    </row>
    <row r="6" spans="1:6" s="1" customFormat="1">
      <c r="A6" s="3">
        <v>1</v>
      </c>
      <c r="B6" s="3">
        <v>2</v>
      </c>
      <c r="C6" s="3">
        <v>3</v>
      </c>
      <c r="D6" s="3">
        <v>4</v>
      </c>
      <c r="E6" s="3">
        <v>5</v>
      </c>
      <c r="F6" s="3">
        <v>6</v>
      </c>
    </row>
    <row r="7" spans="1:6" s="2" customFormat="1">
      <c r="A7" s="45" t="s">
        <v>0</v>
      </c>
      <c r="B7" s="69">
        <f>B8+B10+B12+B14</f>
        <v>1940</v>
      </c>
      <c r="C7" s="48" t="s">
        <v>21</v>
      </c>
      <c r="D7" s="69">
        <f>D8+D10+D12+D14</f>
        <v>1392</v>
      </c>
      <c r="E7" s="69">
        <f t="shared" ref="E7:F7" si="0">E8+E10+E12+E14</f>
        <v>0</v>
      </c>
      <c r="F7" s="69">
        <f t="shared" si="0"/>
        <v>548</v>
      </c>
    </row>
    <row r="8" spans="1:6" s="1" customFormat="1" ht="31.5">
      <c r="A8" s="45" t="s">
        <v>3</v>
      </c>
      <c r="B8" s="69">
        <f>B9</f>
        <v>698</v>
      </c>
      <c r="C8" s="70" t="s">
        <v>87</v>
      </c>
      <c r="D8" s="69">
        <f>D9</f>
        <v>150</v>
      </c>
      <c r="E8" s="69">
        <f t="shared" ref="E8:F8" si="1">E9</f>
        <v>0</v>
      </c>
      <c r="F8" s="69">
        <f t="shared" si="1"/>
        <v>548</v>
      </c>
    </row>
    <row r="9" spans="1:6" s="1" customFormat="1" ht="169.5" customHeight="1">
      <c r="A9" s="3" t="s">
        <v>23</v>
      </c>
      <c r="B9" s="4">
        <f>D9+E9+F9</f>
        <v>698</v>
      </c>
      <c r="C9" s="22" t="s">
        <v>253</v>
      </c>
      <c r="D9" s="4">
        <v>150</v>
      </c>
      <c r="E9" s="4">
        <v>0</v>
      </c>
      <c r="F9" s="4">
        <f>220+328</f>
        <v>548</v>
      </c>
    </row>
    <row r="10" spans="1:6" s="1" customFormat="1" ht="33" customHeight="1">
      <c r="A10" s="45" t="s">
        <v>5</v>
      </c>
      <c r="B10" s="69">
        <f>B11</f>
        <v>870</v>
      </c>
      <c r="C10" s="71" t="s">
        <v>108</v>
      </c>
      <c r="D10" s="69">
        <f>D11</f>
        <v>870</v>
      </c>
      <c r="E10" s="69">
        <f t="shared" ref="E10:F10" si="2">E11</f>
        <v>0</v>
      </c>
      <c r="F10" s="69">
        <f t="shared" si="2"/>
        <v>0</v>
      </c>
    </row>
    <row r="11" spans="1:6" s="1" customFormat="1" ht="117" customHeight="1">
      <c r="A11" s="3" t="s">
        <v>24</v>
      </c>
      <c r="B11" s="4">
        <f>D11+E11+F11</f>
        <v>870</v>
      </c>
      <c r="C11" s="22" t="s">
        <v>254</v>
      </c>
      <c r="D11" s="4">
        <f>770+100</f>
        <v>870</v>
      </c>
      <c r="E11" s="4">
        <v>0</v>
      </c>
      <c r="F11" s="4">
        <v>0</v>
      </c>
    </row>
    <row r="12" spans="1:6" s="1" customFormat="1">
      <c r="A12" s="45" t="s">
        <v>25</v>
      </c>
      <c r="B12" s="69">
        <f>B13</f>
        <v>282</v>
      </c>
      <c r="C12" s="71" t="s">
        <v>22</v>
      </c>
      <c r="D12" s="69">
        <f>D13</f>
        <v>282</v>
      </c>
      <c r="E12" s="69">
        <f t="shared" ref="E12:F12" si="3">E13</f>
        <v>0</v>
      </c>
      <c r="F12" s="69">
        <f t="shared" si="3"/>
        <v>0</v>
      </c>
    </row>
    <row r="13" spans="1:6" s="1" customFormat="1" ht="78.75">
      <c r="A13" s="3" t="s">
        <v>26</v>
      </c>
      <c r="B13" s="4">
        <f>D13+E13+F13</f>
        <v>282</v>
      </c>
      <c r="C13" s="13" t="s">
        <v>255</v>
      </c>
      <c r="D13" s="4">
        <v>282</v>
      </c>
      <c r="E13" s="4">
        <v>0</v>
      </c>
      <c r="F13" s="4">
        <v>0</v>
      </c>
    </row>
    <row r="14" spans="1:6" s="1" customFormat="1">
      <c r="A14" s="45" t="s">
        <v>91</v>
      </c>
      <c r="B14" s="69">
        <f>B15</f>
        <v>90</v>
      </c>
      <c r="C14" s="50" t="s">
        <v>15</v>
      </c>
      <c r="D14" s="69">
        <f>D15</f>
        <v>90</v>
      </c>
      <c r="E14" s="69">
        <f t="shared" ref="E14:F14" si="4">E15</f>
        <v>0</v>
      </c>
      <c r="F14" s="69">
        <f t="shared" si="4"/>
        <v>0</v>
      </c>
    </row>
    <row r="15" spans="1:6" s="1" customFormat="1">
      <c r="A15" s="3" t="s">
        <v>97</v>
      </c>
      <c r="B15" s="4">
        <f>D15+E15+F15</f>
        <v>90</v>
      </c>
      <c r="C15" s="14" t="s">
        <v>90</v>
      </c>
      <c r="D15" s="4">
        <v>90</v>
      </c>
      <c r="E15" s="4">
        <v>0</v>
      </c>
      <c r="F15" s="4">
        <v>0</v>
      </c>
    </row>
    <row r="16" spans="1:6" s="1" customFormat="1" ht="47.25">
      <c r="A16" s="45" t="s">
        <v>1</v>
      </c>
      <c r="B16" s="69">
        <f>B17+B19+B21+B23+B25</f>
        <v>137958</v>
      </c>
      <c r="C16" s="72" t="s">
        <v>203</v>
      </c>
      <c r="D16" s="46">
        <f>D17+D19+D21+D23+D25</f>
        <v>137958</v>
      </c>
      <c r="E16" s="46">
        <f>E17+E23</f>
        <v>0</v>
      </c>
      <c r="F16" s="46">
        <f>F17+F23</f>
        <v>0</v>
      </c>
    </row>
    <row r="17" spans="1:6" s="1" customFormat="1" ht="31.5">
      <c r="A17" s="45" t="s">
        <v>6</v>
      </c>
      <c r="B17" s="46">
        <f>B18</f>
        <v>8000</v>
      </c>
      <c r="C17" s="70" t="s">
        <v>87</v>
      </c>
      <c r="D17" s="46">
        <f>D18</f>
        <v>8000</v>
      </c>
      <c r="E17" s="46">
        <f t="shared" ref="E17:F17" si="5">E18</f>
        <v>0</v>
      </c>
      <c r="F17" s="46">
        <f t="shared" si="5"/>
        <v>0</v>
      </c>
    </row>
    <row r="18" spans="1:6" s="1" customFormat="1">
      <c r="A18" s="3" t="s">
        <v>96</v>
      </c>
      <c r="B18" s="7">
        <f>D18+F18</f>
        <v>8000</v>
      </c>
      <c r="C18" s="12" t="s">
        <v>215</v>
      </c>
      <c r="D18" s="7">
        <v>8000</v>
      </c>
      <c r="E18" s="7"/>
      <c r="F18" s="7"/>
    </row>
    <row r="19" spans="1:6" s="2" customFormat="1">
      <c r="A19" s="45" t="s">
        <v>88</v>
      </c>
      <c r="B19" s="46">
        <f>B20</f>
        <v>34745</v>
      </c>
      <c r="C19" s="71" t="s">
        <v>22</v>
      </c>
      <c r="D19" s="46">
        <f>D20</f>
        <v>34745</v>
      </c>
      <c r="E19" s="46">
        <f t="shared" ref="E19:F19" si="6">E20</f>
        <v>0</v>
      </c>
      <c r="F19" s="46">
        <f t="shared" si="6"/>
        <v>0</v>
      </c>
    </row>
    <row r="20" spans="1:6" s="1" customFormat="1" ht="31.5">
      <c r="A20" s="3" t="s">
        <v>95</v>
      </c>
      <c r="B20" s="7">
        <f>D20+E20+F20</f>
        <v>34745</v>
      </c>
      <c r="C20" s="12" t="s">
        <v>216</v>
      </c>
      <c r="D20" s="7">
        <v>34745</v>
      </c>
      <c r="E20" s="7">
        <v>0</v>
      </c>
      <c r="F20" s="7">
        <v>0</v>
      </c>
    </row>
    <row r="21" spans="1:6" s="2" customFormat="1" ht="21" customHeight="1">
      <c r="A21" s="45" t="s">
        <v>13</v>
      </c>
      <c r="B21" s="46">
        <f>B22</f>
        <v>17653</v>
      </c>
      <c r="C21" s="9" t="s">
        <v>14</v>
      </c>
      <c r="D21" s="46">
        <f>D22</f>
        <v>17653</v>
      </c>
      <c r="E21" s="46">
        <f t="shared" ref="E21:F21" si="7">E22</f>
        <v>0</v>
      </c>
      <c r="F21" s="46">
        <f t="shared" si="7"/>
        <v>0</v>
      </c>
    </row>
    <row r="22" spans="1:6" s="1" customFormat="1" ht="78.75">
      <c r="A22" s="3" t="s">
        <v>94</v>
      </c>
      <c r="B22" s="7">
        <f>D22+E22+F22</f>
        <v>17653</v>
      </c>
      <c r="C22" s="12" t="s">
        <v>217</v>
      </c>
      <c r="D22" s="7">
        <v>17653</v>
      </c>
      <c r="E22" s="7">
        <v>0</v>
      </c>
      <c r="F22" s="7">
        <v>0</v>
      </c>
    </row>
    <row r="23" spans="1:6" s="1" customFormat="1" ht="31.5">
      <c r="A23" s="45" t="s">
        <v>89</v>
      </c>
      <c r="B23" s="46">
        <f>B24</f>
        <v>75000</v>
      </c>
      <c r="C23" s="48" t="s">
        <v>19</v>
      </c>
      <c r="D23" s="46">
        <f>D24</f>
        <v>75000</v>
      </c>
      <c r="E23" s="46">
        <f t="shared" ref="E23:F23" si="8">E24</f>
        <v>0</v>
      </c>
      <c r="F23" s="46">
        <f t="shared" si="8"/>
        <v>0</v>
      </c>
    </row>
    <row r="24" spans="1:6" s="1" customFormat="1" ht="31.5">
      <c r="A24" s="3" t="s">
        <v>93</v>
      </c>
      <c r="B24" s="7">
        <f>D24+F24</f>
        <v>75000</v>
      </c>
      <c r="C24" s="5" t="s">
        <v>218</v>
      </c>
      <c r="D24" s="7">
        <f>75000</f>
        <v>75000</v>
      </c>
      <c r="E24" s="7">
        <v>0</v>
      </c>
      <c r="F24" s="7">
        <v>0</v>
      </c>
    </row>
    <row r="25" spans="1:6" s="1" customFormat="1" ht="47.25">
      <c r="A25" s="45" t="s">
        <v>192</v>
      </c>
      <c r="B25" s="46">
        <f>B26</f>
        <v>2560</v>
      </c>
      <c r="C25" s="52" t="s">
        <v>142</v>
      </c>
      <c r="D25" s="46">
        <f>D26</f>
        <v>2560</v>
      </c>
      <c r="E25" s="46">
        <f t="shared" ref="E25:F25" si="9">E26</f>
        <v>0</v>
      </c>
      <c r="F25" s="46">
        <f t="shared" si="9"/>
        <v>0</v>
      </c>
    </row>
    <row r="26" spans="1:6" s="1" customFormat="1" ht="47.25">
      <c r="A26" s="3" t="s">
        <v>193</v>
      </c>
      <c r="B26" s="7">
        <f>D26+F26</f>
        <v>2560</v>
      </c>
      <c r="C26" s="5" t="s">
        <v>187</v>
      </c>
      <c r="D26" s="7">
        <v>2560</v>
      </c>
      <c r="E26" s="7">
        <v>0</v>
      </c>
      <c r="F26" s="7">
        <v>0</v>
      </c>
    </row>
    <row r="27" spans="1:6" s="32" customFormat="1">
      <c r="A27" s="33" t="s">
        <v>2</v>
      </c>
      <c r="B27" s="34">
        <f>B28+B39+B43+B52+B55+B57+B59+B65+B71+B76+B82+B88+B96+B113+B115+B117</f>
        <v>342576.99999999994</v>
      </c>
      <c r="C27" s="73" t="s">
        <v>12</v>
      </c>
      <c r="D27" s="34">
        <f>D28 +D39+D43+D52+D55+D57+D59+D65+D71+D76+D82+D88+D96+D113+D115+D117</f>
        <v>327349.5</v>
      </c>
      <c r="E27" s="34">
        <f>E28 +E39+E43+E52+E55+E57+E59+E65+E71+E76+E82+E88+E96+E113+E115+E117</f>
        <v>-450</v>
      </c>
      <c r="F27" s="34">
        <f>F28 +F39+F43+F52+F55+F57+F59+F65+F71+F76+F82+F88+F96+F113+F115+F117</f>
        <v>15677.500000000002</v>
      </c>
    </row>
    <row r="28" spans="1:6" s="32" customFormat="1" ht="31.5">
      <c r="A28" s="33" t="s">
        <v>4</v>
      </c>
      <c r="B28" s="34">
        <f>SUM(B29:B38)</f>
        <v>50834.099999999991</v>
      </c>
      <c r="C28" s="35" t="s">
        <v>106</v>
      </c>
      <c r="D28" s="34">
        <f>SUM(D29:D38)</f>
        <v>36032.6</v>
      </c>
      <c r="E28" s="34">
        <f>SUM(E29:E38)</f>
        <v>0</v>
      </c>
      <c r="F28" s="34">
        <f>SUM(F29:F38)</f>
        <v>14801.500000000002</v>
      </c>
    </row>
    <row r="29" spans="1:6" ht="59.25" customHeight="1">
      <c r="A29" s="23" t="s">
        <v>28</v>
      </c>
      <c r="B29" s="7">
        <f t="shared" ref="B29:B38" si="10">D29+E29+F29</f>
        <v>2730</v>
      </c>
      <c r="C29" s="12" t="s">
        <v>256</v>
      </c>
      <c r="D29" s="7">
        <v>0</v>
      </c>
      <c r="E29" s="7">
        <v>0</v>
      </c>
      <c r="F29" s="7">
        <v>2730</v>
      </c>
    </row>
    <row r="30" spans="1:6" ht="47.25">
      <c r="A30" s="23" t="s">
        <v>29</v>
      </c>
      <c r="B30" s="7">
        <f t="shared" si="10"/>
        <v>345.6</v>
      </c>
      <c r="C30" s="13" t="s">
        <v>315</v>
      </c>
      <c r="D30" s="7"/>
      <c r="E30" s="7"/>
      <c r="F30" s="7">
        <v>345.6</v>
      </c>
    </row>
    <row r="31" spans="1:6" ht="35.25" customHeight="1">
      <c r="A31" s="23" t="s">
        <v>30</v>
      </c>
      <c r="B31" s="7">
        <f t="shared" si="10"/>
        <v>30018.400000000001</v>
      </c>
      <c r="C31" s="13" t="s">
        <v>257</v>
      </c>
      <c r="D31" s="7">
        <v>30018.400000000001</v>
      </c>
      <c r="E31" s="7"/>
      <c r="F31" s="7"/>
    </row>
    <row r="32" spans="1:6" ht="143.25" customHeight="1">
      <c r="A32" s="23" t="s">
        <v>31</v>
      </c>
      <c r="B32" s="7">
        <f t="shared" si="10"/>
        <v>11538.7</v>
      </c>
      <c r="C32" s="13" t="s">
        <v>258</v>
      </c>
      <c r="D32" s="7">
        <v>2819</v>
      </c>
      <c r="E32" s="7"/>
      <c r="F32" s="7">
        <v>8719.7000000000007</v>
      </c>
    </row>
    <row r="33" spans="1:6" ht="52.5" customHeight="1">
      <c r="A33" s="23" t="s">
        <v>32</v>
      </c>
      <c r="B33" s="7">
        <f t="shared" si="10"/>
        <v>2826.6</v>
      </c>
      <c r="C33" s="28" t="s">
        <v>316</v>
      </c>
      <c r="D33" s="7"/>
      <c r="E33" s="7"/>
      <c r="F33" s="7">
        <v>2826.6</v>
      </c>
    </row>
    <row r="34" spans="1:6" ht="31.5">
      <c r="A34" s="23" t="s">
        <v>109</v>
      </c>
      <c r="B34" s="7">
        <f t="shared" si="10"/>
        <v>179.6</v>
      </c>
      <c r="C34" s="28" t="s">
        <v>204</v>
      </c>
      <c r="D34" s="7"/>
      <c r="E34" s="7"/>
      <c r="F34" s="7">
        <v>179.6</v>
      </c>
    </row>
    <row r="35" spans="1:6" ht="78.75">
      <c r="A35" s="23" t="s">
        <v>110</v>
      </c>
      <c r="B35" s="7">
        <f t="shared" si="10"/>
        <v>2043.7</v>
      </c>
      <c r="C35" s="13" t="s">
        <v>205</v>
      </c>
      <c r="D35" s="7">
        <v>2043.7</v>
      </c>
      <c r="E35" s="7"/>
      <c r="F35" s="7"/>
    </row>
    <row r="36" spans="1:6" ht="31.5">
      <c r="A36" s="23" t="s">
        <v>111</v>
      </c>
      <c r="B36" s="7">
        <f t="shared" si="10"/>
        <v>394.1</v>
      </c>
      <c r="C36" s="13" t="s">
        <v>206</v>
      </c>
      <c r="D36" s="7">
        <v>394.1</v>
      </c>
      <c r="E36" s="7"/>
      <c r="F36" s="7"/>
    </row>
    <row r="37" spans="1:6" ht="47.25" customHeight="1">
      <c r="A37" s="23" t="s">
        <v>112</v>
      </c>
      <c r="B37" s="7">
        <f t="shared" si="10"/>
        <v>540</v>
      </c>
      <c r="C37" s="13" t="s">
        <v>259</v>
      </c>
      <c r="D37" s="7">
        <v>540</v>
      </c>
      <c r="E37" s="7"/>
      <c r="F37" s="7"/>
    </row>
    <row r="38" spans="1:6" ht="63">
      <c r="A38" s="23" t="s">
        <v>113</v>
      </c>
      <c r="B38" s="7">
        <f t="shared" si="10"/>
        <v>217.4</v>
      </c>
      <c r="C38" s="13" t="s">
        <v>260</v>
      </c>
      <c r="D38" s="7">
        <v>217.4</v>
      </c>
      <c r="E38" s="7"/>
      <c r="F38" s="7"/>
    </row>
    <row r="39" spans="1:6" s="37" customFormat="1" ht="34.5" customHeight="1">
      <c r="A39" s="33" t="s">
        <v>16</v>
      </c>
      <c r="B39" s="34">
        <f>SUM(B40:B42)</f>
        <v>10479.200000000001</v>
      </c>
      <c r="C39" s="36" t="s">
        <v>108</v>
      </c>
      <c r="D39" s="34">
        <f>SUM(D40:D42)</f>
        <v>10479.200000000001</v>
      </c>
      <c r="E39" s="34">
        <f t="shared" ref="E39:F39" si="11">SUM(E40:E42)</f>
        <v>0</v>
      </c>
      <c r="F39" s="34">
        <f t="shared" si="11"/>
        <v>0</v>
      </c>
    </row>
    <row r="40" spans="1:6" s="32" customFormat="1" ht="47.25">
      <c r="A40" s="38" t="s">
        <v>33</v>
      </c>
      <c r="B40" s="30">
        <f>D40+E40+F40</f>
        <v>3492.7000000000003</v>
      </c>
      <c r="C40" s="40" t="s">
        <v>114</v>
      </c>
      <c r="D40" s="30">
        <f>2563.3+929.4</f>
        <v>3492.7000000000003</v>
      </c>
      <c r="E40" s="30"/>
      <c r="F40" s="30"/>
    </row>
    <row r="41" spans="1:6" s="32" customFormat="1" ht="47.25">
      <c r="A41" s="38" t="s">
        <v>35</v>
      </c>
      <c r="B41" s="30">
        <f>D41+E41+F41</f>
        <v>1782.9</v>
      </c>
      <c r="C41" s="40" t="s">
        <v>116</v>
      </c>
      <c r="D41" s="30">
        <v>1782.9</v>
      </c>
      <c r="E41" s="30"/>
      <c r="F41" s="30"/>
    </row>
    <row r="42" spans="1:6" s="32" customFormat="1" ht="31.5">
      <c r="A42" s="38" t="s">
        <v>115</v>
      </c>
      <c r="B42" s="30">
        <f t="shared" ref="B42" si="12">D42+E42+F42</f>
        <v>5203.6000000000004</v>
      </c>
      <c r="C42" s="40" t="s">
        <v>327</v>
      </c>
      <c r="D42" s="30">
        <v>5203.6000000000004</v>
      </c>
      <c r="E42" s="30"/>
      <c r="F42" s="30"/>
    </row>
    <row r="43" spans="1:6" s="37" customFormat="1">
      <c r="A43" s="33" t="s">
        <v>36</v>
      </c>
      <c r="B43" s="34">
        <f>SUM(B44:B51)</f>
        <v>51149.8</v>
      </c>
      <c r="C43" s="39" t="s">
        <v>22</v>
      </c>
      <c r="D43" s="34">
        <f>SUM(D44:D51)</f>
        <v>51149.8</v>
      </c>
      <c r="E43" s="34">
        <f>SUM(E44:E50)</f>
        <v>0</v>
      </c>
      <c r="F43" s="34">
        <f>SUM(F44:F50)</f>
        <v>0</v>
      </c>
    </row>
    <row r="44" spans="1:6" s="32" customFormat="1" ht="47.25">
      <c r="A44" s="38" t="s">
        <v>37</v>
      </c>
      <c r="B44" s="30">
        <f t="shared" ref="B44:B51" si="13">D44+F44</f>
        <v>24952.400000000001</v>
      </c>
      <c r="C44" s="40" t="s">
        <v>207</v>
      </c>
      <c r="D44" s="30">
        <v>24952.400000000001</v>
      </c>
      <c r="E44" s="30"/>
      <c r="F44" s="30"/>
    </row>
    <row r="45" spans="1:6" s="32" customFormat="1" ht="63">
      <c r="A45" s="38" t="s">
        <v>38</v>
      </c>
      <c r="B45" s="30">
        <f t="shared" si="13"/>
        <v>423.6</v>
      </c>
      <c r="C45" s="40" t="s">
        <v>317</v>
      </c>
      <c r="D45" s="30">
        <f>103.6+320</f>
        <v>423.6</v>
      </c>
      <c r="E45" s="30"/>
      <c r="F45" s="30"/>
    </row>
    <row r="46" spans="1:6" s="32" customFormat="1" ht="47.25">
      <c r="A46" s="38" t="s">
        <v>39</v>
      </c>
      <c r="B46" s="30">
        <f t="shared" ref="B46" si="14">D46+F46</f>
        <v>239.4</v>
      </c>
      <c r="C46" s="40" t="s">
        <v>119</v>
      </c>
      <c r="D46" s="30">
        <v>239.4</v>
      </c>
      <c r="E46" s="30"/>
      <c r="F46" s="30"/>
    </row>
    <row r="47" spans="1:6" s="32" customFormat="1" ht="31.5">
      <c r="A47" s="38" t="s">
        <v>120</v>
      </c>
      <c r="B47" s="30">
        <f>D47+E47+F47</f>
        <v>413</v>
      </c>
      <c r="C47" s="40" t="s">
        <v>117</v>
      </c>
      <c r="D47" s="30">
        <v>413</v>
      </c>
      <c r="E47" s="30"/>
      <c r="F47" s="30"/>
    </row>
    <row r="48" spans="1:6" s="32" customFormat="1" ht="31.5">
      <c r="A48" s="38" t="s">
        <v>121</v>
      </c>
      <c r="B48" s="30">
        <f t="shared" si="13"/>
        <v>692.4</v>
      </c>
      <c r="C48" s="40" t="s">
        <v>118</v>
      </c>
      <c r="D48" s="30">
        <v>692.4</v>
      </c>
      <c r="E48" s="30"/>
      <c r="F48" s="30"/>
    </row>
    <row r="49" spans="1:6" s="32" customFormat="1" ht="31.5">
      <c r="A49" s="38" t="s">
        <v>122</v>
      </c>
      <c r="B49" s="30">
        <f t="shared" si="13"/>
        <v>628.59999999999991</v>
      </c>
      <c r="C49" s="40" t="s">
        <v>318</v>
      </c>
      <c r="D49" s="30">
        <f>435.4+193.2</f>
        <v>628.59999999999991</v>
      </c>
      <c r="E49" s="30"/>
      <c r="F49" s="30"/>
    </row>
    <row r="50" spans="1:6" s="32" customFormat="1" ht="63">
      <c r="A50" s="38" t="s">
        <v>123</v>
      </c>
      <c r="B50" s="30">
        <f t="shared" si="13"/>
        <v>113.3</v>
      </c>
      <c r="C50" s="40" t="s">
        <v>208</v>
      </c>
      <c r="D50" s="30">
        <v>113.3</v>
      </c>
      <c r="E50" s="30"/>
      <c r="F50" s="30"/>
    </row>
    <row r="51" spans="1:6" s="32" customFormat="1" ht="31.5">
      <c r="A51" s="38" t="s">
        <v>325</v>
      </c>
      <c r="B51" s="30">
        <f t="shared" si="13"/>
        <v>23687.1</v>
      </c>
      <c r="C51" s="40" t="s">
        <v>326</v>
      </c>
      <c r="D51" s="30">
        <v>23687.1</v>
      </c>
      <c r="E51" s="30"/>
      <c r="F51" s="30"/>
    </row>
    <row r="52" spans="1:6" s="32" customFormat="1" ht="31.5">
      <c r="A52" s="33" t="s">
        <v>40</v>
      </c>
      <c r="B52" s="34">
        <f>SUM(B53:B54)</f>
        <v>39876.300000000003</v>
      </c>
      <c r="C52" s="41" t="s">
        <v>124</v>
      </c>
      <c r="D52" s="42">
        <f>SUM(D53:D54)</f>
        <v>39876.300000000003</v>
      </c>
      <c r="E52" s="42">
        <f t="shared" ref="E52:F52" si="15">E53</f>
        <v>0</v>
      </c>
      <c r="F52" s="42">
        <f t="shared" si="15"/>
        <v>0</v>
      </c>
    </row>
    <row r="53" spans="1:6" s="32" customFormat="1" ht="63">
      <c r="A53" s="38" t="s">
        <v>41</v>
      </c>
      <c r="B53" s="30">
        <f>D53+F53</f>
        <v>52938.9</v>
      </c>
      <c r="C53" s="40" t="s">
        <v>261</v>
      </c>
      <c r="D53" s="30">
        <f>52938.6+0.3</f>
        <v>52938.9</v>
      </c>
      <c r="E53" s="30"/>
      <c r="F53" s="30"/>
    </row>
    <row r="54" spans="1:6" s="32" customFormat="1" ht="63">
      <c r="A54" s="38" t="s">
        <v>190</v>
      </c>
      <c r="B54" s="30">
        <f>D54+F54</f>
        <v>-13062.6</v>
      </c>
      <c r="C54" s="40" t="s">
        <v>262</v>
      </c>
      <c r="D54" s="30">
        <f>-653.1-12409.5</f>
        <v>-13062.6</v>
      </c>
      <c r="E54" s="30"/>
      <c r="F54" s="30"/>
    </row>
    <row r="55" spans="1:6" s="32" customFormat="1" ht="47.25">
      <c r="A55" s="33" t="s">
        <v>42</v>
      </c>
      <c r="B55" s="34">
        <f>SUM(B56:B56)</f>
        <v>4965.8</v>
      </c>
      <c r="C55" s="41" t="s">
        <v>170</v>
      </c>
      <c r="D55" s="34">
        <f>SUM(D56:D56)</f>
        <v>4965.8</v>
      </c>
      <c r="E55" s="34">
        <f>SUM(E56:E56)</f>
        <v>0</v>
      </c>
      <c r="F55" s="34">
        <f>SUM(F56:F56)</f>
        <v>0</v>
      </c>
    </row>
    <row r="56" spans="1:6" s="32" customFormat="1" ht="63">
      <c r="A56" s="38" t="s">
        <v>43</v>
      </c>
      <c r="B56" s="30">
        <f t="shared" ref="B56" si="16">D56+E56+F56</f>
        <v>4965.8</v>
      </c>
      <c r="C56" s="43" t="s">
        <v>263</v>
      </c>
      <c r="D56" s="30">
        <v>4965.8</v>
      </c>
      <c r="E56" s="30"/>
      <c r="F56" s="30"/>
    </row>
    <row r="57" spans="1:6" s="37" customFormat="1" ht="31.5">
      <c r="A57" s="33" t="s">
        <v>44</v>
      </c>
      <c r="B57" s="34">
        <f>SUM(B58:B58)</f>
        <v>7776.3</v>
      </c>
      <c r="C57" s="41" t="s">
        <v>171</v>
      </c>
      <c r="D57" s="34">
        <f>SUM(D58:D58)</f>
        <v>7776.3</v>
      </c>
      <c r="E57" s="34">
        <f>SUM(E58:E58)</f>
        <v>0</v>
      </c>
      <c r="F57" s="34">
        <f>SUM(F58:F58)</f>
        <v>0</v>
      </c>
    </row>
    <row r="58" spans="1:6" s="32" customFormat="1" ht="31.5">
      <c r="A58" s="38" t="s">
        <v>45</v>
      </c>
      <c r="B58" s="30">
        <f>D58+E58+F58</f>
        <v>7776.3</v>
      </c>
      <c r="C58" s="43" t="s">
        <v>319</v>
      </c>
      <c r="D58" s="30">
        <f>7776.3</f>
        <v>7776.3</v>
      </c>
      <c r="E58" s="30"/>
      <c r="F58" s="30"/>
    </row>
    <row r="59" spans="1:6" s="37" customFormat="1" ht="31.5">
      <c r="A59" s="33" t="s">
        <v>46</v>
      </c>
      <c r="B59" s="34">
        <f>SUM(B60:B64)</f>
        <v>6297.1</v>
      </c>
      <c r="C59" s="44" t="s">
        <v>209</v>
      </c>
      <c r="D59" s="42">
        <f>SUM(D60:D64)</f>
        <v>6297.1</v>
      </c>
      <c r="E59" s="42">
        <f>SUM(E60:E62)</f>
        <v>0</v>
      </c>
      <c r="F59" s="42">
        <f>SUM(F60:F62)</f>
        <v>0</v>
      </c>
    </row>
    <row r="60" spans="1:6" s="1" customFormat="1" ht="35.25" customHeight="1">
      <c r="A60" s="3" t="s">
        <v>47</v>
      </c>
      <c r="B60" s="7">
        <f t="shared" ref="B60:B64" si="17">D60+E60+F60</f>
        <v>5059</v>
      </c>
      <c r="C60" s="82" t="s">
        <v>320</v>
      </c>
      <c r="D60" s="25">
        <v>5059</v>
      </c>
      <c r="E60" s="25"/>
      <c r="F60" s="26"/>
    </row>
    <row r="61" spans="1:6" s="1" customFormat="1" ht="63">
      <c r="A61" s="3" t="s">
        <v>48</v>
      </c>
      <c r="B61" s="7">
        <f t="shared" si="17"/>
        <v>599</v>
      </c>
      <c r="C61" s="13" t="s">
        <v>132</v>
      </c>
      <c r="D61" s="25">
        <v>599</v>
      </c>
      <c r="E61" s="25"/>
      <c r="F61" s="26"/>
    </row>
    <row r="62" spans="1:6" s="1" customFormat="1" ht="47.25">
      <c r="A62" s="3" t="s">
        <v>49</v>
      </c>
      <c r="B62" s="7">
        <f t="shared" si="17"/>
        <v>599</v>
      </c>
      <c r="C62" s="13" t="s">
        <v>210</v>
      </c>
      <c r="D62" s="7">
        <v>599</v>
      </c>
      <c r="E62" s="7"/>
      <c r="F62" s="7"/>
    </row>
    <row r="63" spans="1:6" s="1" customFormat="1" ht="31.5">
      <c r="A63" s="3" t="s">
        <v>50</v>
      </c>
      <c r="B63" s="7">
        <f t="shared" si="17"/>
        <v>0.1</v>
      </c>
      <c r="C63" s="13" t="s">
        <v>191</v>
      </c>
      <c r="D63" s="7">
        <v>0.1</v>
      </c>
      <c r="E63" s="7"/>
      <c r="F63" s="7"/>
    </row>
    <row r="64" spans="1:6" s="1" customFormat="1" ht="78.75">
      <c r="A64" s="3" t="s">
        <v>51</v>
      </c>
      <c r="B64" s="7">
        <f t="shared" si="17"/>
        <v>40</v>
      </c>
      <c r="C64" s="13" t="s">
        <v>321</v>
      </c>
      <c r="D64" s="7">
        <v>40</v>
      </c>
      <c r="E64" s="7"/>
      <c r="F64" s="7"/>
    </row>
    <row r="65" spans="1:6" s="2" customFormat="1" ht="31.5">
      <c r="A65" s="45" t="s">
        <v>52</v>
      </c>
      <c r="B65" s="46">
        <f>SUM(B66:B70)</f>
        <v>5884.9</v>
      </c>
      <c r="C65" s="9" t="s">
        <v>211</v>
      </c>
      <c r="D65" s="46">
        <f>SUM(D66:D70)</f>
        <v>5884.9</v>
      </c>
      <c r="E65" s="46">
        <f>SUM(E69:E70)</f>
        <v>0</v>
      </c>
      <c r="F65" s="46">
        <f>SUM(F69:F70)</f>
        <v>0</v>
      </c>
    </row>
    <row r="66" spans="1:6" ht="78.75">
      <c r="A66" s="3" t="s">
        <v>53</v>
      </c>
      <c r="B66" s="7">
        <f t="shared" ref="B66:B68" si="18">D66+E66+F66</f>
        <v>550</v>
      </c>
      <c r="C66" s="13" t="s">
        <v>264</v>
      </c>
      <c r="D66" s="7">
        <v>550</v>
      </c>
      <c r="E66" s="7"/>
      <c r="F66" s="7"/>
    </row>
    <row r="67" spans="1:6" ht="47.25">
      <c r="A67" s="3" t="s">
        <v>54</v>
      </c>
      <c r="B67" s="7">
        <f t="shared" si="18"/>
        <v>420</v>
      </c>
      <c r="C67" s="62" t="s">
        <v>127</v>
      </c>
      <c r="D67" s="7">
        <v>420</v>
      </c>
      <c r="E67" s="7"/>
      <c r="F67" s="7"/>
    </row>
    <row r="68" spans="1:6" ht="31.5">
      <c r="A68" s="3" t="s">
        <v>154</v>
      </c>
      <c r="B68" s="7">
        <f t="shared" si="18"/>
        <v>149</v>
      </c>
      <c r="C68" s="13" t="s">
        <v>265</v>
      </c>
      <c r="D68" s="7">
        <v>149</v>
      </c>
      <c r="E68" s="7"/>
      <c r="F68" s="7"/>
    </row>
    <row r="69" spans="1:6" s="1" customFormat="1">
      <c r="A69" s="3" t="s">
        <v>155</v>
      </c>
      <c r="B69" s="7">
        <f t="shared" ref="B69:B70" si="19">D69+E69+F69</f>
        <v>1626.5</v>
      </c>
      <c r="C69" s="62" t="s">
        <v>128</v>
      </c>
      <c r="D69" s="7">
        <v>1626.5</v>
      </c>
      <c r="E69" s="7"/>
      <c r="F69" s="7"/>
    </row>
    <row r="70" spans="1:6" s="1" customFormat="1" ht="31.5">
      <c r="A70" s="3" t="s">
        <v>156</v>
      </c>
      <c r="B70" s="7">
        <f t="shared" si="19"/>
        <v>3139.4</v>
      </c>
      <c r="C70" s="13" t="s">
        <v>129</v>
      </c>
      <c r="D70" s="7">
        <v>3139.4</v>
      </c>
      <c r="E70" s="7"/>
      <c r="F70" s="7"/>
    </row>
    <row r="71" spans="1:6" s="37" customFormat="1">
      <c r="A71" s="33" t="s">
        <v>55</v>
      </c>
      <c r="B71" s="34">
        <f>SUM(B72:B75)</f>
        <v>1051.5999999999999</v>
      </c>
      <c r="C71" s="44" t="s">
        <v>212</v>
      </c>
      <c r="D71" s="34">
        <f>SUM(D72:D75)</f>
        <v>1051.5999999999999</v>
      </c>
      <c r="E71" s="34">
        <f t="shared" ref="E71:F71" si="20">E75</f>
        <v>0</v>
      </c>
      <c r="F71" s="34">
        <f t="shared" si="20"/>
        <v>0</v>
      </c>
    </row>
    <row r="72" spans="1:6" s="32" customFormat="1" ht="31.5">
      <c r="A72" s="38" t="s">
        <v>56</v>
      </c>
      <c r="B72" s="30">
        <f t="shared" ref="B72:B73" si="21">D72+E72+F72</f>
        <v>908.4</v>
      </c>
      <c r="C72" s="40" t="s">
        <v>213</v>
      </c>
      <c r="D72" s="30">
        <v>908.4</v>
      </c>
      <c r="E72" s="30"/>
      <c r="F72" s="30"/>
    </row>
    <row r="73" spans="1:6" s="32" customFormat="1" ht="78.75">
      <c r="A73" s="38" t="s">
        <v>57</v>
      </c>
      <c r="B73" s="30">
        <f t="shared" si="21"/>
        <v>70.8</v>
      </c>
      <c r="C73" s="40" t="s">
        <v>153</v>
      </c>
      <c r="D73" s="30">
        <v>70.8</v>
      </c>
      <c r="E73" s="30"/>
      <c r="F73" s="30"/>
    </row>
    <row r="74" spans="1:6" s="32" customFormat="1" ht="31.5">
      <c r="A74" s="38" t="s">
        <v>184</v>
      </c>
      <c r="B74" s="30">
        <f>D74+E74+F74</f>
        <v>37.5</v>
      </c>
      <c r="C74" s="40" t="s">
        <v>125</v>
      </c>
      <c r="D74" s="30">
        <v>37.5</v>
      </c>
      <c r="E74" s="30"/>
      <c r="F74" s="30"/>
    </row>
    <row r="75" spans="1:6" s="32" customFormat="1">
      <c r="A75" s="38" t="s">
        <v>185</v>
      </c>
      <c r="B75" s="30">
        <f>D75+E75+F75</f>
        <v>34.9</v>
      </c>
      <c r="C75" s="40" t="s">
        <v>126</v>
      </c>
      <c r="D75" s="30">
        <v>34.9</v>
      </c>
      <c r="E75" s="30"/>
      <c r="F75" s="30"/>
    </row>
    <row r="76" spans="1:6" ht="31.5">
      <c r="A76" s="45" t="s">
        <v>58</v>
      </c>
      <c r="B76" s="46">
        <f>SUM(B77:B81)</f>
        <v>21731.9</v>
      </c>
      <c r="C76" s="47" t="s">
        <v>214</v>
      </c>
      <c r="D76" s="46">
        <f>SUM(D77:D81)</f>
        <v>21731.9</v>
      </c>
      <c r="E76" s="46">
        <f t="shared" ref="E76:F76" si="22">SUM(E77:E81)</f>
        <v>0</v>
      </c>
      <c r="F76" s="46">
        <f t="shared" si="22"/>
        <v>0</v>
      </c>
    </row>
    <row r="77" spans="1:6" s="1" customFormat="1" ht="31.5">
      <c r="A77" s="3" t="s">
        <v>59</v>
      </c>
      <c r="B77" s="7">
        <f t="shared" ref="B77:B81" si="23">D77+E77+F77</f>
        <v>5628.6</v>
      </c>
      <c r="C77" s="24" t="s">
        <v>219</v>
      </c>
      <c r="D77" s="7">
        <f>4794.1+834.5</f>
        <v>5628.6</v>
      </c>
      <c r="E77" s="7"/>
      <c r="F77" s="7"/>
    </row>
    <row r="78" spans="1:6" s="1" customFormat="1">
      <c r="A78" s="3" t="s">
        <v>60</v>
      </c>
      <c r="B78" s="7">
        <f t="shared" si="23"/>
        <v>612.6</v>
      </c>
      <c r="C78" s="13" t="s">
        <v>134</v>
      </c>
      <c r="D78" s="7">
        <v>612.6</v>
      </c>
      <c r="E78" s="7"/>
      <c r="F78" s="7"/>
    </row>
    <row r="79" spans="1:6" s="1" customFormat="1" ht="32.25" customHeight="1">
      <c r="A79" s="3" t="s">
        <v>100</v>
      </c>
      <c r="B79" s="7">
        <f t="shared" si="23"/>
        <v>3320.8</v>
      </c>
      <c r="C79" s="13" t="s">
        <v>280</v>
      </c>
      <c r="D79" s="7">
        <v>3320.8</v>
      </c>
      <c r="E79" s="7"/>
      <c r="F79" s="7"/>
    </row>
    <row r="80" spans="1:6" s="1" customFormat="1" ht="49.5" customHeight="1">
      <c r="A80" s="3" t="s">
        <v>133</v>
      </c>
      <c r="B80" s="7">
        <f t="shared" si="23"/>
        <v>2266.6999999999998</v>
      </c>
      <c r="C80" s="13" t="s">
        <v>266</v>
      </c>
      <c r="D80" s="7">
        <v>2266.6999999999998</v>
      </c>
      <c r="E80" s="7"/>
      <c r="F80" s="7"/>
    </row>
    <row r="81" spans="1:6" s="1" customFormat="1" ht="31.5">
      <c r="A81" s="3" t="s">
        <v>137</v>
      </c>
      <c r="B81" s="7">
        <f t="shared" si="23"/>
        <v>9903.2000000000007</v>
      </c>
      <c r="C81" s="13" t="s">
        <v>135</v>
      </c>
      <c r="D81" s="7">
        <v>9903.2000000000007</v>
      </c>
      <c r="E81" s="7"/>
      <c r="F81" s="7"/>
    </row>
    <row r="82" spans="1:6" s="17" customFormat="1" ht="31.5">
      <c r="A82" s="45" t="s">
        <v>61</v>
      </c>
      <c r="B82" s="46">
        <f>SUM(B83:B87)</f>
        <v>27579.1</v>
      </c>
      <c r="C82" s="48" t="s">
        <v>138</v>
      </c>
      <c r="D82" s="46">
        <f>SUM(D83:D87)</f>
        <v>27579.1</v>
      </c>
      <c r="E82" s="46">
        <f>SUM(E83:E85)</f>
        <v>0</v>
      </c>
      <c r="F82" s="46">
        <f>SUM(F83:F85)</f>
        <v>0</v>
      </c>
    </row>
    <row r="83" spans="1:6" s="1" customFormat="1" ht="47.25">
      <c r="A83" s="3" t="s">
        <v>62</v>
      </c>
      <c r="B83" s="7">
        <f>D83+E83+F83</f>
        <v>500.4</v>
      </c>
      <c r="C83" s="13" t="s">
        <v>157</v>
      </c>
      <c r="D83" s="7">
        <v>500.4</v>
      </c>
      <c r="E83" s="7"/>
      <c r="F83" s="7"/>
    </row>
    <row r="84" spans="1:6" ht="47.25">
      <c r="A84" s="3" t="s">
        <v>63</v>
      </c>
      <c r="B84" s="7">
        <f t="shared" ref="B84" si="24">D84+E84+F84</f>
        <v>98.9</v>
      </c>
      <c r="C84" s="13" t="s">
        <v>158</v>
      </c>
      <c r="D84" s="7">
        <v>98.9</v>
      </c>
      <c r="E84" s="7"/>
      <c r="F84" s="7"/>
    </row>
    <row r="85" spans="1:6" s="32" customFormat="1" ht="31.5">
      <c r="A85" s="38" t="s">
        <v>64</v>
      </c>
      <c r="B85" s="30">
        <f>D85+F85</f>
        <v>27229</v>
      </c>
      <c r="C85" s="40" t="s">
        <v>267</v>
      </c>
      <c r="D85" s="30">
        <v>27229</v>
      </c>
      <c r="E85" s="30"/>
      <c r="F85" s="30"/>
    </row>
    <row r="86" spans="1:6" s="1" customFormat="1" ht="31.5">
      <c r="A86" s="3" t="s">
        <v>159</v>
      </c>
      <c r="B86" s="7">
        <f>D86+F86</f>
        <v>508.2</v>
      </c>
      <c r="C86" s="13" t="s">
        <v>144</v>
      </c>
      <c r="D86" s="7">
        <v>508.2</v>
      </c>
      <c r="E86" s="7"/>
      <c r="F86" s="7"/>
    </row>
    <row r="87" spans="1:6" s="32" customFormat="1" ht="47.25">
      <c r="A87" s="38" t="s">
        <v>183</v>
      </c>
      <c r="B87" s="30">
        <f>D87+F87</f>
        <v>-757.4</v>
      </c>
      <c r="C87" s="40" t="s">
        <v>268</v>
      </c>
      <c r="D87" s="30">
        <f>-540-217.4</f>
        <v>-757.4</v>
      </c>
      <c r="E87" s="30"/>
      <c r="F87" s="30"/>
    </row>
    <row r="88" spans="1:6" s="17" customFormat="1" ht="31.5">
      <c r="A88" s="45" t="s">
        <v>65</v>
      </c>
      <c r="B88" s="46">
        <f>SUM(B89:B95)</f>
        <v>17355.999999999996</v>
      </c>
      <c r="C88" s="50" t="s">
        <v>107</v>
      </c>
      <c r="D88" s="51">
        <f>SUM(D89:D95)</f>
        <v>17355.999999999996</v>
      </c>
      <c r="E88" s="51">
        <f t="shared" ref="E88:F88" si="25">SUM(E89:E94)</f>
        <v>0</v>
      </c>
      <c r="F88" s="51">
        <f t="shared" si="25"/>
        <v>0</v>
      </c>
    </row>
    <row r="89" spans="1:6" ht="63">
      <c r="A89" s="3" t="s">
        <v>66</v>
      </c>
      <c r="B89" s="7">
        <f>D89+F89</f>
        <v>-2563.3000000000002</v>
      </c>
      <c r="C89" s="27" t="s">
        <v>92</v>
      </c>
      <c r="D89" s="7">
        <v>-2563.3000000000002</v>
      </c>
      <c r="E89" s="7"/>
      <c r="F89" s="7"/>
    </row>
    <row r="90" spans="1:6" s="1" customFormat="1" ht="110.25">
      <c r="A90" s="3" t="s">
        <v>67</v>
      </c>
      <c r="B90" s="7">
        <f t="shared" ref="B90:B95" si="26">D90+F90</f>
        <v>10787.699999999999</v>
      </c>
      <c r="C90" s="63" t="s">
        <v>140</v>
      </c>
      <c r="D90" s="7">
        <f>10035.4+752.3</f>
        <v>10787.699999999999</v>
      </c>
      <c r="E90" s="7"/>
      <c r="F90" s="7"/>
    </row>
    <row r="91" spans="1:6" s="1" customFormat="1" ht="31.5">
      <c r="A91" s="3" t="s">
        <v>68</v>
      </c>
      <c r="B91" s="7">
        <f t="shared" si="26"/>
        <v>4596.8</v>
      </c>
      <c r="C91" s="24" t="s">
        <v>269</v>
      </c>
      <c r="D91" s="49">
        <f>3560.5+938.7+97.6</f>
        <v>4596.8</v>
      </c>
      <c r="E91" s="49"/>
      <c r="F91" s="49"/>
    </row>
    <row r="92" spans="1:6" s="1" customFormat="1" ht="31.5">
      <c r="A92" s="3" t="s">
        <v>69</v>
      </c>
      <c r="B92" s="7">
        <f t="shared" si="26"/>
        <v>1774</v>
      </c>
      <c r="C92" s="13" t="s">
        <v>270</v>
      </c>
      <c r="D92" s="49">
        <v>1774</v>
      </c>
      <c r="E92" s="49"/>
      <c r="F92" s="49"/>
    </row>
    <row r="93" spans="1:6" s="1" customFormat="1">
      <c r="A93" s="3" t="s">
        <v>70</v>
      </c>
      <c r="B93" s="7">
        <f>D93+F93</f>
        <v>994.4</v>
      </c>
      <c r="C93" s="13" t="s">
        <v>139</v>
      </c>
      <c r="D93" s="49">
        <v>994.4</v>
      </c>
      <c r="E93" s="49"/>
      <c r="F93" s="49"/>
    </row>
    <row r="94" spans="1:6" s="1" customFormat="1" ht="63">
      <c r="A94" s="3" t="s">
        <v>71</v>
      </c>
      <c r="B94" s="7">
        <f t="shared" si="26"/>
        <v>117.6</v>
      </c>
      <c r="C94" s="83" t="s">
        <v>322</v>
      </c>
      <c r="D94" s="49">
        <v>117.6</v>
      </c>
      <c r="E94" s="49"/>
      <c r="F94" s="49"/>
    </row>
    <row r="95" spans="1:6" s="1" customFormat="1" ht="47.25">
      <c r="A95" s="3" t="s">
        <v>72</v>
      </c>
      <c r="B95" s="7">
        <f t="shared" si="26"/>
        <v>1648.8</v>
      </c>
      <c r="C95" s="24" t="s">
        <v>141</v>
      </c>
      <c r="D95" s="49">
        <v>1648.8</v>
      </c>
      <c r="E95" s="49"/>
      <c r="F95" s="49"/>
    </row>
    <row r="96" spans="1:6" s="1" customFormat="1" ht="47.25">
      <c r="A96" s="45" t="s">
        <v>73</v>
      </c>
      <c r="B96" s="46">
        <f>SUM(B97:B112)</f>
        <v>66363.199999999983</v>
      </c>
      <c r="C96" s="52" t="s">
        <v>142</v>
      </c>
      <c r="D96" s="46">
        <f>SUM(D97:D112)</f>
        <v>66363.199999999983</v>
      </c>
      <c r="E96" s="46">
        <f t="shared" ref="E96:F96" si="27">SUM(E98:E104)</f>
        <v>0</v>
      </c>
      <c r="F96" s="46">
        <f t="shared" si="27"/>
        <v>0</v>
      </c>
    </row>
    <row r="97" spans="1:6" s="1" customFormat="1" ht="31.5">
      <c r="A97" s="3" t="s">
        <v>74</v>
      </c>
      <c r="B97" s="7">
        <f t="shared" ref="B97" si="28">D97+E97+F97</f>
        <v>1947.5</v>
      </c>
      <c r="C97" s="83" t="s">
        <v>281</v>
      </c>
      <c r="D97" s="7">
        <v>1947.5</v>
      </c>
      <c r="E97" s="7"/>
      <c r="F97" s="7"/>
    </row>
    <row r="98" spans="1:6" s="1" customFormat="1" ht="47.25">
      <c r="A98" s="3" t="s">
        <v>75</v>
      </c>
      <c r="B98" s="7">
        <f>D98+F98</f>
        <v>27786.7</v>
      </c>
      <c r="C98" s="13" t="s">
        <v>284</v>
      </c>
      <c r="D98" s="7">
        <v>27786.7</v>
      </c>
      <c r="E98" s="7"/>
      <c r="F98" s="7"/>
    </row>
    <row r="99" spans="1:6" s="1" customFormat="1">
      <c r="A99" s="3" t="s">
        <v>76</v>
      </c>
      <c r="B99" s="7">
        <f t="shared" ref="B99:B108" si="29">D99+F99</f>
        <v>1612.6</v>
      </c>
      <c r="C99" s="13" t="s">
        <v>272</v>
      </c>
      <c r="D99" s="7">
        <v>1612.6</v>
      </c>
      <c r="E99" s="7"/>
      <c r="F99" s="7"/>
    </row>
    <row r="100" spans="1:6" s="1" customFormat="1">
      <c r="A100" s="3" t="s">
        <v>77</v>
      </c>
      <c r="B100" s="7">
        <f t="shared" si="29"/>
        <v>476.5</v>
      </c>
      <c r="C100" s="13" t="s">
        <v>273</v>
      </c>
      <c r="D100" s="7">
        <v>476.5</v>
      </c>
      <c r="E100" s="7"/>
      <c r="F100" s="7"/>
    </row>
    <row r="101" spans="1:6" s="1" customFormat="1" ht="31.5">
      <c r="A101" s="3" t="s">
        <v>78</v>
      </c>
      <c r="B101" s="7">
        <f t="shared" si="29"/>
        <v>1617.3</v>
      </c>
      <c r="C101" s="65" t="s">
        <v>274</v>
      </c>
      <c r="D101" s="7">
        <v>1617.3</v>
      </c>
      <c r="E101" s="7"/>
      <c r="F101" s="7"/>
    </row>
    <row r="102" spans="1:6" s="1" customFormat="1">
      <c r="A102" s="3" t="s">
        <v>84</v>
      </c>
      <c r="B102" s="7">
        <f t="shared" si="29"/>
        <v>2578.1999999999998</v>
      </c>
      <c r="C102" s="13" t="s">
        <v>145</v>
      </c>
      <c r="D102" s="7">
        <v>2578.1999999999998</v>
      </c>
      <c r="E102" s="7"/>
      <c r="F102" s="7"/>
    </row>
    <row r="103" spans="1:6" s="1" customFormat="1" ht="31.5">
      <c r="A103" s="3" t="s">
        <v>83</v>
      </c>
      <c r="B103" s="7">
        <f t="shared" si="29"/>
        <v>863.5</v>
      </c>
      <c r="C103" s="13" t="s">
        <v>146</v>
      </c>
      <c r="D103" s="7">
        <v>863.5</v>
      </c>
      <c r="E103" s="7"/>
      <c r="F103" s="7"/>
    </row>
    <row r="104" spans="1:6" s="1" customFormat="1">
      <c r="A104" s="3" t="s">
        <v>79</v>
      </c>
      <c r="B104" s="7">
        <f t="shared" si="29"/>
        <v>262.2</v>
      </c>
      <c r="C104" s="13" t="s">
        <v>271</v>
      </c>
      <c r="D104" s="7">
        <v>262.2</v>
      </c>
      <c r="E104" s="7"/>
      <c r="F104" s="7"/>
    </row>
    <row r="105" spans="1:6" s="1" customFormat="1" ht="31.5">
      <c r="A105" s="3" t="s">
        <v>80</v>
      </c>
      <c r="B105" s="7">
        <f t="shared" si="29"/>
        <v>1500</v>
      </c>
      <c r="C105" s="13" t="s">
        <v>147</v>
      </c>
      <c r="D105" s="7">
        <v>1500</v>
      </c>
      <c r="E105" s="7"/>
      <c r="F105" s="7"/>
    </row>
    <row r="106" spans="1:6" s="1" customFormat="1" ht="31.5">
      <c r="A106" s="3" t="s">
        <v>85</v>
      </c>
      <c r="B106" s="7">
        <f t="shared" si="29"/>
        <v>165.6</v>
      </c>
      <c r="C106" s="13" t="s">
        <v>188</v>
      </c>
      <c r="D106" s="7">
        <v>165.6</v>
      </c>
      <c r="E106" s="7"/>
      <c r="F106" s="7"/>
    </row>
    <row r="107" spans="1:6" s="1" customFormat="1" ht="31.5">
      <c r="A107" s="3" t="s">
        <v>148</v>
      </c>
      <c r="B107" s="7">
        <f t="shared" si="29"/>
        <v>740.7</v>
      </c>
      <c r="C107" s="83" t="s">
        <v>275</v>
      </c>
      <c r="D107" s="7">
        <v>740.7</v>
      </c>
      <c r="E107" s="7"/>
      <c r="F107" s="7"/>
    </row>
    <row r="108" spans="1:6" s="1" customFormat="1">
      <c r="A108" s="3" t="s">
        <v>149</v>
      </c>
      <c r="B108" s="7">
        <f t="shared" si="29"/>
        <v>1185.0999999999999</v>
      </c>
      <c r="C108" s="13" t="s">
        <v>143</v>
      </c>
      <c r="D108" s="7">
        <v>1185.0999999999999</v>
      </c>
      <c r="E108" s="7"/>
      <c r="F108" s="7"/>
    </row>
    <row r="109" spans="1:6" s="32" customFormat="1" ht="94.5">
      <c r="A109" s="38" t="s">
        <v>150</v>
      </c>
      <c r="B109" s="30">
        <f>D109+F109</f>
        <v>14099.9</v>
      </c>
      <c r="C109" s="40" t="s">
        <v>323</v>
      </c>
      <c r="D109" s="30">
        <f>13062.5+1037.4</f>
        <v>14099.9</v>
      </c>
      <c r="E109" s="30"/>
      <c r="F109" s="30"/>
    </row>
    <row r="110" spans="1:6" s="32" customFormat="1" ht="110.25">
      <c r="A110" s="38" t="s">
        <v>151</v>
      </c>
      <c r="B110" s="30">
        <f>D110+F110</f>
        <v>-874.6</v>
      </c>
      <c r="C110" s="40" t="s">
        <v>324</v>
      </c>
      <c r="D110" s="30">
        <f>-834.6-40</f>
        <v>-874.6</v>
      </c>
      <c r="E110" s="30"/>
      <c r="F110" s="30"/>
    </row>
    <row r="111" spans="1:6" s="1" customFormat="1">
      <c r="A111" s="3" t="s">
        <v>152</v>
      </c>
      <c r="B111" s="7">
        <f>D111+E111+F111</f>
        <v>319.2</v>
      </c>
      <c r="C111" s="13" t="s">
        <v>276</v>
      </c>
      <c r="D111" s="7">
        <v>319.2</v>
      </c>
      <c r="E111" s="7"/>
      <c r="F111" s="7"/>
    </row>
    <row r="112" spans="1:6" s="1" customFormat="1" ht="31.5">
      <c r="A112" s="3" t="s">
        <v>194</v>
      </c>
      <c r="B112" s="7">
        <f>D112+E112+F112</f>
        <v>12082.8</v>
      </c>
      <c r="C112" s="13" t="s">
        <v>136</v>
      </c>
      <c r="D112" s="7">
        <v>12082.8</v>
      </c>
      <c r="E112" s="7"/>
      <c r="F112" s="7"/>
    </row>
    <row r="113" spans="1:6" s="32" customFormat="1" ht="47.25">
      <c r="A113" s="33" t="s">
        <v>81</v>
      </c>
      <c r="B113" s="34">
        <f>B114</f>
        <v>607.5</v>
      </c>
      <c r="C113" s="36" t="s">
        <v>130</v>
      </c>
      <c r="D113" s="34">
        <f>D114</f>
        <v>607.5</v>
      </c>
      <c r="E113" s="34">
        <f t="shared" ref="E113:F113" si="30">E114</f>
        <v>0</v>
      </c>
      <c r="F113" s="34">
        <f t="shared" si="30"/>
        <v>0</v>
      </c>
    </row>
    <row r="114" spans="1:6" s="32" customFormat="1" ht="47.25">
      <c r="A114" s="38" t="s">
        <v>82</v>
      </c>
      <c r="B114" s="30">
        <f>D114+E114+F114</f>
        <v>607.5</v>
      </c>
      <c r="C114" s="40" t="s">
        <v>277</v>
      </c>
      <c r="D114" s="30">
        <v>607.5</v>
      </c>
      <c r="E114" s="30"/>
      <c r="F114" s="30"/>
    </row>
    <row r="115" spans="1:6" s="32" customFormat="1" ht="47.25">
      <c r="A115" s="33" t="s">
        <v>131</v>
      </c>
      <c r="B115" s="34">
        <f>B116</f>
        <v>228.7</v>
      </c>
      <c r="C115" s="48" t="s">
        <v>172</v>
      </c>
      <c r="D115" s="34">
        <f>D116</f>
        <v>228.7</v>
      </c>
      <c r="E115" s="34">
        <f t="shared" ref="E115:F115" si="31">E116</f>
        <v>0</v>
      </c>
      <c r="F115" s="34">
        <f t="shared" si="31"/>
        <v>0</v>
      </c>
    </row>
    <row r="116" spans="1:6" s="32" customFormat="1" ht="31.5">
      <c r="A116" s="38" t="s">
        <v>161</v>
      </c>
      <c r="B116" s="30">
        <f>D116+E116+F116</f>
        <v>228.7</v>
      </c>
      <c r="C116" s="13" t="s">
        <v>160</v>
      </c>
      <c r="D116" s="30">
        <v>228.7</v>
      </c>
      <c r="E116" s="30"/>
      <c r="F116" s="30"/>
    </row>
    <row r="117" spans="1:6">
      <c r="A117" s="45" t="s">
        <v>186</v>
      </c>
      <c r="B117" s="46">
        <f>SUM(B118:B124)</f>
        <v>30395.5</v>
      </c>
      <c r="C117" s="74" t="s">
        <v>15</v>
      </c>
      <c r="D117" s="75">
        <f>SUM(D118:D124)</f>
        <v>29969.5</v>
      </c>
      <c r="E117" s="75">
        <f t="shared" ref="E117:F117" si="32">SUM(E118:E124)</f>
        <v>-450</v>
      </c>
      <c r="F117" s="75">
        <f t="shared" si="32"/>
        <v>876</v>
      </c>
    </row>
    <row r="118" spans="1:6" s="1" customFormat="1">
      <c r="A118" s="3" t="s">
        <v>189</v>
      </c>
      <c r="B118" s="7">
        <f>D118+F118</f>
        <v>140.19999999999999</v>
      </c>
      <c r="C118" s="54" t="s">
        <v>278</v>
      </c>
      <c r="D118" s="53">
        <v>140.19999999999999</v>
      </c>
      <c r="E118" s="53"/>
      <c r="F118" s="53"/>
    </row>
    <row r="119" spans="1:6" s="1" customFormat="1" ht="31.5">
      <c r="A119" s="3" t="s">
        <v>198</v>
      </c>
      <c r="B119" s="7">
        <f t="shared" ref="B119:B122" si="33">D119+F119</f>
        <v>4697.3</v>
      </c>
      <c r="C119" s="54" t="s">
        <v>279</v>
      </c>
      <c r="D119" s="53">
        <v>4697.3</v>
      </c>
      <c r="E119" s="53"/>
      <c r="F119" s="53"/>
    </row>
    <row r="120" spans="1:6" s="1" customFormat="1" ht="94.5">
      <c r="A120" s="3" t="s">
        <v>199</v>
      </c>
      <c r="B120" s="7">
        <f t="shared" si="33"/>
        <v>19350</v>
      </c>
      <c r="C120" s="54" t="s">
        <v>163</v>
      </c>
      <c r="D120" s="53">
        <f>21000-1050-600</f>
        <v>19350</v>
      </c>
      <c r="E120" s="53"/>
      <c r="F120" s="53"/>
    </row>
    <row r="121" spans="1:6" ht="47.25">
      <c r="A121" s="3" t="s">
        <v>200</v>
      </c>
      <c r="B121" s="7">
        <f>D121+E121+F121</f>
        <v>0</v>
      </c>
      <c r="C121" s="5" t="s">
        <v>313</v>
      </c>
      <c r="D121" s="53">
        <f>3084+450</f>
        <v>3534</v>
      </c>
      <c r="E121" s="53">
        <f>-3084-450</f>
        <v>-3534</v>
      </c>
      <c r="F121" s="53"/>
    </row>
    <row r="122" spans="1:6" s="1" customFormat="1" ht="31.5">
      <c r="A122" s="3" t="s">
        <v>201</v>
      </c>
      <c r="B122" s="7">
        <f t="shared" si="33"/>
        <v>1926</v>
      </c>
      <c r="C122" s="13" t="s">
        <v>162</v>
      </c>
      <c r="D122" s="53">
        <f>840+210</f>
        <v>1050</v>
      </c>
      <c r="E122" s="53"/>
      <c r="F122" s="53">
        <f>464.5+210.9+95.2+105.4</f>
        <v>876</v>
      </c>
    </row>
    <row r="123" spans="1:6" s="1" customFormat="1">
      <c r="A123" s="3" t="s">
        <v>202</v>
      </c>
      <c r="B123" s="7">
        <f>D123+E123+F123</f>
        <v>3084</v>
      </c>
      <c r="C123" s="13" t="s">
        <v>282</v>
      </c>
      <c r="D123" s="53"/>
      <c r="E123" s="53">
        <f>447+1050+462+150+375+600</f>
        <v>3084</v>
      </c>
      <c r="F123" s="53"/>
    </row>
    <row r="124" spans="1:6" s="1" customFormat="1" ht="47.25">
      <c r="A124" s="3" t="s">
        <v>312</v>
      </c>
      <c r="B124" s="7">
        <f>D124+E124+F124</f>
        <v>1198</v>
      </c>
      <c r="C124" s="13" t="s">
        <v>195</v>
      </c>
      <c r="D124" s="7">
        <v>1198</v>
      </c>
      <c r="E124" s="53"/>
      <c r="F124" s="53"/>
    </row>
    <row r="125" spans="1:6" s="20" customFormat="1">
      <c r="A125" s="11"/>
      <c r="B125" s="76">
        <f>B7+B16+B27</f>
        <v>482474.99999999994</v>
      </c>
      <c r="C125" s="60" t="s">
        <v>11</v>
      </c>
      <c r="D125" s="76">
        <f>D7+D16+D27</f>
        <v>466699.5</v>
      </c>
      <c r="E125" s="76">
        <f>E7+E16+E27</f>
        <v>-450</v>
      </c>
      <c r="F125" s="76">
        <f>F7+F16+F27</f>
        <v>16225.500000000002</v>
      </c>
    </row>
    <row r="126" spans="1:6" s="20" customFormat="1">
      <c r="A126" s="11"/>
      <c r="B126" s="77">
        <v>5004687.0999999996</v>
      </c>
      <c r="C126" s="78" t="s">
        <v>164</v>
      </c>
      <c r="D126" s="79"/>
      <c r="E126" s="79"/>
      <c r="F126" s="79"/>
    </row>
    <row r="127" spans="1:6" s="20" customFormat="1">
      <c r="A127" s="3"/>
      <c r="B127" s="77">
        <f>B126+B125+'таблица 2'!B57</f>
        <v>5607788.5</v>
      </c>
      <c r="C127" s="78" t="s">
        <v>165</v>
      </c>
      <c r="D127" s="80"/>
      <c r="E127" s="80"/>
      <c r="F127" s="80"/>
    </row>
    <row r="128" spans="1:6">
      <c r="B128" s="21"/>
    </row>
    <row r="129" spans="2:4" ht="56.25" customHeight="1">
      <c r="B129" s="55">
        <f>B8+B17+B28</f>
        <v>59532.099999999991</v>
      </c>
      <c r="C129" s="66" t="s">
        <v>106</v>
      </c>
      <c r="D129" s="21">
        <f>B129+'таблица 2'!B10+'таблица 2'!B16</f>
        <v>105632.69999999998</v>
      </c>
    </row>
    <row r="130" spans="2:4">
      <c r="B130" s="55">
        <f>B12+B19+B43</f>
        <v>86176.8</v>
      </c>
      <c r="C130" s="66" t="s">
        <v>166</v>
      </c>
      <c r="D130" s="21">
        <f>B130+'таблица 2'!B21</f>
        <v>87272.6</v>
      </c>
    </row>
    <row r="131" spans="2:4" ht="26.25">
      <c r="B131" s="55">
        <f>B10+B39</f>
        <v>11349.2</v>
      </c>
      <c r="C131" s="66" t="s">
        <v>108</v>
      </c>
    </row>
    <row r="132" spans="2:4">
      <c r="B132" s="57"/>
      <c r="C132" s="67" t="s">
        <v>167</v>
      </c>
    </row>
    <row r="133" spans="2:4" ht="26.25">
      <c r="B133" s="18">
        <f>B52</f>
        <v>39876.300000000003</v>
      </c>
      <c r="C133" s="66" t="s">
        <v>168</v>
      </c>
    </row>
    <row r="134" spans="2:4" ht="26.25">
      <c r="B134" s="18">
        <f>B113</f>
        <v>607.5</v>
      </c>
      <c r="C134" s="68" t="s">
        <v>130</v>
      </c>
    </row>
    <row r="135" spans="2:4">
      <c r="B135" s="18">
        <f>B65</f>
        <v>5884.9</v>
      </c>
      <c r="C135" s="66" t="s">
        <v>169</v>
      </c>
    </row>
    <row r="136" spans="2:4" ht="39">
      <c r="B136" s="18">
        <f>B55</f>
        <v>4965.8</v>
      </c>
      <c r="C136" s="66" t="s">
        <v>170</v>
      </c>
      <c r="D136" s="21">
        <f>B136+'таблица 2'!B23</f>
        <v>5068.9000000000005</v>
      </c>
    </row>
    <row r="137" spans="2:4">
      <c r="B137" s="18">
        <f>B57</f>
        <v>7776.3</v>
      </c>
      <c r="C137" s="66" t="s">
        <v>171</v>
      </c>
      <c r="D137" s="21">
        <f>B137+'таблица 2'!B25</f>
        <v>7975.2</v>
      </c>
    </row>
    <row r="138" spans="2:4" ht="26.25">
      <c r="B138" s="18">
        <f>B115</f>
        <v>228.7</v>
      </c>
      <c r="C138" s="66" t="s">
        <v>172</v>
      </c>
    </row>
    <row r="139" spans="2:4">
      <c r="B139" s="18">
        <f>B71</f>
        <v>1051.5999999999999</v>
      </c>
      <c r="C139" s="66" t="s">
        <v>173</v>
      </c>
    </row>
    <row r="140" spans="2:4">
      <c r="B140" s="18">
        <f>B21+B59</f>
        <v>23950.1</v>
      </c>
      <c r="C140" s="66" t="s">
        <v>174</v>
      </c>
      <c r="D140" s="21">
        <f>B140+'таблица 2'!B27</f>
        <v>33292.300000000003</v>
      </c>
    </row>
    <row r="141" spans="2:4">
      <c r="B141" s="55">
        <f>B23+B76</f>
        <v>96731.9</v>
      </c>
      <c r="C141" s="66" t="s">
        <v>175</v>
      </c>
      <c r="D141" s="21">
        <f>B141+'таблица 2'!B12+'таблица 2'!B31</f>
        <v>108016.2</v>
      </c>
    </row>
    <row r="142" spans="2:4" ht="26.25">
      <c r="B142" s="55">
        <f>B88</f>
        <v>17355.999999999996</v>
      </c>
      <c r="C142" s="66" t="s">
        <v>176</v>
      </c>
      <c r="D142" s="21">
        <f>B142+'таблица 2'!B40</f>
        <v>21133.999999999996</v>
      </c>
    </row>
    <row r="143" spans="2:4" ht="26.25">
      <c r="B143" s="18">
        <f>B82</f>
        <v>27579.1</v>
      </c>
      <c r="C143" s="66" t="s">
        <v>177</v>
      </c>
      <c r="D143" s="21">
        <f>B143+'таблица 2'!B36</f>
        <v>27791.199999999997</v>
      </c>
    </row>
    <row r="144" spans="2:4" ht="26.25">
      <c r="B144" s="18">
        <f>B25+B96</f>
        <v>68923.199999999983</v>
      </c>
      <c r="C144" s="66" t="s">
        <v>178</v>
      </c>
      <c r="D144" s="21">
        <f>B144+'таблица 2'!B45</f>
        <v>117434.59999999998</v>
      </c>
    </row>
    <row r="145" spans="2:3">
      <c r="B145" s="18">
        <f>B117+B14</f>
        <v>30485.5</v>
      </c>
      <c r="C145" s="66" t="s">
        <v>179</v>
      </c>
    </row>
    <row r="146" spans="2:3">
      <c r="B146" s="55">
        <f>SUM(B129:B145)</f>
        <v>482475</v>
      </c>
      <c r="C146" s="56"/>
    </row>
    <row r="147" spans="2:3">
      <c r="B147" s="56">
        <v>137958</v>
      </c>
      <c r="C147" s="56" t="s">
        <v>180</v>
      </c>
    </row>
    <row r="148" spans="2:3">
      <c r="B148" s="56">
        <v>410.6</v>
      </c>
      <c r="C148" s="56" t="s">
        <v>196</v>
      </c>
    </row>
    <row r="149" spans="2:3">
      <c r="B149" s="19">
        <f>B7</f>
        <v>1940</v>
      </c>
      <c r="C149" s="56" t="s">
        <v>181</v>
      </c>
    </row>
    <row r="150" spans="2:3">
      <c r="B150" s="58">
        <f>126765.4-6139</f>
        <v>120626.4</v>
      </c>
      <c r="C150" s="59" t="s">
        <v>182</v>
      </c>
    </row>
    <row r="151" spans="2:3">
      <c r="B151" s="21">
        <v>342166.4</v>
      </c>
    </row>
    <row r="152" spans="2:3">
      <c r="B152" s="21">
        <f>B147+B148+B149+B150+B151</f>
        <v>603101.4</v>
      </c>
    </row>
    <row r="153" spans="2:3">
      <c r="B153" s="21">
        <f>B125+'таблица 2'!B57</f>
        <v>603101.39999999991</v>
      </c>
    </row>
    <row r="154" spans="2:3">
      <c r="B154" s="21">
        <f>B152-B153</f>
        <v>0</v>
      </c>
    </row>
  </sheetData>
  <mergeCells count="6">
    <mergeCell ref="D1:F1"/>
    <mergeCell ref="A4:A5"/>
    <mergeCell ref="C4:C5"/>
    <mergeCell ref="D4:F4"/>
    <mergeCell ref="A2:F2"/>
    <mergeCell ref="B4:B5"/>
  </mergeCells>
  <pageMargins left="0.19685039370078741" right="0.19685039370078741" top="0.19685039370078741" bottom="0.19685039370078741" header="0.31496062992125984" footer="0.31496062992125984"/>
  <pageSetup paperSize="9" scale="70" fitToHeight="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таблица 2</vt:lpstr>
      <vt:lpstr>таблица 3</vt:lpstr>
      <vt:lpstr>'таблица 2'!Заголовки_для_печати</vt:lpstr>
      <vt:lpstr>'таблица 3'!Заголовки_для_печати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ZorinaLV</cp:lastModifiedBy>
  <cp:lastPrinted>2025-03-07T03:34:43Z</cp:lastPrinted>
  <dcterms:created xsi:type="dcterms:W3CDTF">1996-10-08T23:32:33Z</dcterms:created>
  <dcterms:modified xsi:type="dcterms:W3CDTF">2025-03-13T08:47:00Z</dcterms:modified>
</cp:coreProperties>
</file>