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</sheets>
  <definedNames>
    <definedName name="_xlnm.Print_Titles" localSheetId="0">'таблица 2'!$6:$8</definedName>
    <definedName name="_xlnm.Print_Area" localSheetId="0">'таблица 2'!$A$1:$P$106</definedName>
  </definedNames>
  <calcPr calcId="125725"/>
</workbook>
</file>

<file path=xl/calcChain.xml><?xml version="1.0" encoding="utf-8"?>
<calcChain xmlns="http://schemas.openxmlformats.org/spreadsheetml/2006/main">
  <c r="E90" i="51"/>
  <c r="E75"/>
  <c r="E85"/>
  <c r="E91"/>
  <c r="E83"/>
  <c r="E26"/>
  <c r="E30"/>
  <c r="E22"/>
  <c r="E31"/>
  <c r="G48"/>
  <c r="G49"/>
  <c r="E56" l="1"/>
  <c r="E68" l="1"/>
  <c r="E84"/>
  <c r="B84" s="1"/>
  <c r="E77"/>
  <c r="B77" s="1"/>
  <c r="E76"/>
  <c r="B76" s="1"/>
  <c r="F72" l="1"/>
  <c r="F71" s="1"/>
  <c r="B73" l="1"/>
  <c r="B101"/>
  <c r="B103"/>
  <c r="B100"/>
  <c r="B89"/>
  <c r="B91"/>
  <c r="B93"/>
  <c r="B94"/>
  <c r="B95"/>
  <c r="B96"/>
  <c r="B97"/>
  <c r="B98"/>
  <c r="B87"/>
  <c r="B79"/>
  <c r="B81"/>
  <c r="B80"/>
  <c r="B75"/>
  <c r="B72"/>
  <c r="B71" s="1"/>
  <c r="C118" s="1"/>
  <c r="B67"/>
  <c r="B68"/>
  <c r="B69"/>
  <c r="B70"/>
  <c r="B66"/>
  <c r="B65"/>
  <c r="B62"/>
  <c r="B58"/>
  <c r="B53"/>
  <c r="B54"/>
  <c r="B52"/>
  <c r="B43"/>
  <c r="B44"/>
  <c r="B45"/>
  <c r="B46"/>
  <c r="B47"/>
  <c r="B41"/>
  <c r="B36"/>
  <c r="B34"/>
  <c r="B29"/>
  <c r="B26"/>
  <c r="B23"/>
  <c r="B19"/>
  <c r="B17"/>
  <c r="B15"/>
  <c r="B12"/>
  <c r="B13"/>
  <c r="B11"/>
  <c r="E88"/>
  <c r="B88" s="1"/>
  <c r="B85"/>
  <c r="B83"/>
  <c r="B48" l="1"/>
  <c r="B49"/>
  <c r="G50"/>
  <c r="B50" s="1"/>
  <c r="B56"/>
  <c r="E38" l="1"/>
  <c r="B38" s="1"/>
  <c r="B82" l="1"/>
  <c r="E60"/>
  <c r="B60" s="1"/>
  <c r="E92"/>
  <c r="B92" s="1"/>
  <c r="E71" l="1"/>
  <c r="G71"/>
  <c r="F74"/>
  <c r="G74"/>
  <c r="H74"/>
  <c r="H39" s="1"/>
  <c r="I74"/>
  <c r="I39" s="1"/>
  <c r="J74"/>
  <c r="J39" s="1"/>
  <c r="K74"/>
  <c r="K39" s="1"/>
  <c r="L74"/>
  <c r="L39" s="1"/>
  <c r="M74"/>
  <c r="M39" s="1"/>
  <c r="N74"/>
  <c r="N39" s="1"/>
  <c r="O74"/>
  <c r="O39" s="1"/>
  <c r="P74"/>
  <c r="P39" s="1"/>
  <c r="G99"/>
  <c r="E33"/>
  <c r="F33"/>
  <c r="G33"/>
  <c r="E37"/>
  <c r="F37"/>
  <c r="G37"/>
  <c r="C37"/>
  <c r="B37"/>
  <c r="B33"/>
  <c r="F28"/>
  <c r="G28"/>
  <c r="H28"/>
  <c r="H20" s="1"/>
  <c r="I28"/>
  <c r="I20" s="1"/>
  <c r="J28"/>
  <c r="J20" s="1"/>
  <c r="K28"/>
  <c r="K20" s="1"/>
  <c r="L28"/>
  <c r="L20" s="1"/>
  <c r="M28"/>
  <c r="M20" s="1"/>
  <c r="N28"/>
  <c r="N20" s="1"/>
  <c r="O28"/>
  <c r="O20" s="1"/>
  <c r="P28"/>
  <c r="P20" s="1"/>
  <c r="F25"/>
  <c r="G25"/>
  <c r="F21"/>
  <c r="B31"/>
  <c r="F20" l="1"/>
  <c r="E27"/>
  <c r="B27" s="1"/>
  <c r="G24"/>
  <c r="B24" s="1"/>
  <c r="B22"/>
  <c r="E21" l="1"/>
  <c r="B21"/>
  <c r="G21"/>
  <c r="G20" s="1"/>
  <c r="E25"/>
  <c r="F102" l="1"/>
  <c r="F99" s="1"/>
  <c r="E102"/>
  <c r="E63"/>
  <c r="B63" s="1"/>
  <c r="E78"/>
  <c r="B78" s="1"/>
  <c r="F35"/>
  <c r="F32" s="1"/>
  <c r="G35"/>
  <c r="G32" s="1"/>
  <c r="E35"/>
  <c r="E32" s="1"/>
  <c r="C35"/>
  <c r="B35"/>
  <c r="B90"/>
  <c r="C28"/>
  <c r="B30"/>
  <c r="B25"/>
  <c r="F82"/>
  <c r="G82"/>
  <c r="E82"/>
  <c r="B32" l="1"/>
  <c r="B102"/>
  <c r="B86"/>
  <c r="E86"/>
  <c r="E74"/>
  <c r="E99"/>
  <c r="E28"/>
  <c r="E20" s="1"/>
  <c r="B28"/>
  <c r="E61"/>
  <c r="B20" l="1"/>
  <c r="C111"/>
  <c r="G61"/>
  <c r="F61"/>
  <c r="C61"/>
  <c r="G86"/>
  <c r="F86"/>
  <c r="C86"/>
  <c r="B61"/>
  <c r="C114" s="1"/>
  <c r="G57"/>
  <c r="F57"/>
  <c r="E57"/>
  <c r="C57"/>
  <c r="B57"/>
  <c r="C113" s="1"/>
  <c r="G55"/>
  <c r="F55"/>
  <c r="E55"/>
  <c r="C55"/>
  <c r="B55"/>
  <c r="C110" s="1"/>
  <c r="B99" l="1"/>
  <c r="C119" s="1"/>
  <c r="E51"/>
  <c r="I6" l="1"/>
  <c r="B40" l="1"/>
  <c r="B51"/>
  <c r="B74"/>
  <c r="C109" l="1"/>
  <c r="E64"/>
  <c r="B64"/>
  <c r="C115" s="1"/>
  <c r="E10" l="1"/>
  <c r="F10"/>
  <c r="G10"/>
  <c r="C25"/>
  <c r="F64" l="1"/>
  <c r="G64"/>
  <c r="E59" l="1"/>
  <c r="F59"/>
  <c r="G59"/>
  <c r="C64" l="1"/>
  <c r="E40"/>
  <c r="E39" s="1"/>
  <c r="F40"/>
  <c r="C74" l="1"/>
  <c r="C71" s="1"/>
  <c r="F16"/>
  <c r="G16"/>
  <c r="F18"/>
  <c r="G18"/>
  <c r="E18"/>
  <c r="C18"/>
  <c r="C16"/>
  <c r="B18"/>
  <c r="C116" s="1"/>
  <c r="C51" l="1"/>
  <c r="F51"/>
  <c r="F39" s="1"/>
  <c r="G51"/>
  <c r="C40"/>
  <c r="C59" l="1"/>
  <c r="C39" s="1"/>
  <c r="F14"/>
  <c r="G14"/>
  <c r="G9" s="1"/>
  <c r="E14"/>
  <c r="C14"/>
  <c r="C21"/>
  <c r="E16"/>
  <c r="C10"/>
  <c r="C9" l="1"/>
  <c r="E9"/>
  <c r="E104" s="1"/>
  <c r="F9"/>
  <c r="F104" s="1"/>
  <c r="C20"/>
  <c r="C32"/>
  <c r="B10" l="1"/>
  <c r="C108" s="1"/>
  <c r="B16"/>
  <c r="C117" s="1"/>
  <c r="B14" l="1"/>
  <c r="B9" l="1"/>
  <c r="C120"/>
  <c r="B59"/>
  <c r="B39" s="1"/>
  <c r="B104" l="1"/>
  <c r="C112"/>
  <c r="C121" s="1"/>
  <c r="C104"/>
  <c r="G40" l="1"/>
  <c r="B106"/>
  <c r="C106"/>
  <c r="G39" l="1"/>
  <c r="G104" s="1"/>
</calcChain>
</file>

<file path=xl/comments1.xml><?xml version="1.0" encoding="utf-8"?>
<comments xmlns="http://schemas.openxmlformats.org/spreadsheetml/2006/main">
  <authors>
    <author>Барышева</author>
  </authors>
  <commentList>
    <comment ref="H49" authorId="0">
      <text>
        <r>
          <rPr>
            <b/>
            <sz val="9"/>
            <color indexed="81"/>
            <rFont val="Tahoma"/>
            <family val="2"/>
            <charset val="204"/>
          </rPr>
          <t>Барышева:</t>
        </r>
        <r>
          <rPr>
            <sz val="9"/>
            <color indexed="81"/>
            <rFont val="Tahoma"/>
            <family val="2"/>
            <charset val="204"/>
          </rPr>
          <t xml:space="preserve">
кор-ка 05.12</t>
        </r>
      </text>
    </comment>
    <comment ref="I49" authorId="0">
      <text>
        <r>
          <rPr>
            <b/>
            <sz val="9"/>
            <color indexed="81"/>
            <rFont val="Tahoma"/>
            <family val="2"/>
            <charset val="204"/>
          </rPr>
          <t>Барышева:</t>
        </r>
        <r>
          <rPr>
            <sz val="9"/>
            <color indexed="81"/>
            <rFont val="Tahoma"/>
            <family val="2"/>
            <charset val="204"/>
          </rPr>
          <t xml:space="preserve">
нераспределенные на 5.12</t>
        </r>
      </text>
    </comment>
  </commentList>
</comments>
</file>

<file path=xl/sharedStrings.xml><?xml version="1.0" encoding="utf-8"?>
<sst xmlns="http://schemas.openxmlformats.org/spreadsheetml/2006/main" count="158" uniqueCount="132">
  <si>
    <t>1.</t>
  </si>
  <si>
    <t>2.</t>
  </si>
  <si>
    <t>1.1.</t>
  </si>
  <si>
    <t>2.1.</t>
  </si>
  <si>
    <t>№ п/п</t>
  </si>
  <si>
    <t xml:space="preserve">Сумма корректировки  </t>
  </si>
  <si>
    <t>На какие цели</t>
  </si>
  <si>
    <t>Администрация города Урай</t>
  </si>
  <si>
    <t>Итого расходов</t>
  </si>
  <si>
    <t>Муниципальная программа "Развитие жилищно-коммунального комплекса и повышение энергетической эффективности в городе Урай" на 2019-2030 годы"</t>
  </si>
  <si>
    <t>2024 год</t>
  </si>
  <si>
    <t>Таблица 2 к пояснительной записке</t>
  </si>
  <si>
    <t>2025 год</t>
  </si>
  <si>
    <t>(тыс.рублей)</t>
  </si>
  <si>
    <t>Непрограммные направления деятельности</t>
  </si>
  <si>
    <t>Муниципальная программа "Развитие образования и молодежной политики в городе Урай" на 2019-2030 годы</t>
  </si>
  <si>
    <t>Комитет по финансам администрации города Урай</t>
  </si>
  <si>
    <t xml:space="preserve">Управление образования администрации города Урай </t>
  </si>
  <si>
    <t>Субвенции</t>
  </si>
  <si>
    <t>Местный бюджет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</si>
  <si>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</si>
  <si>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Муниципальная программа «Профилактика правонарушений на территории города Урай» на 2018-2030 годы</t>
  </si>
  <si>
    <t>Муниципальная программа «Совершенствование и развитие муниципального управления в городе Урай» на 2018-2030 годы</t>
  </si>
  <si>
    <t>Иные межбюджетные трансферты</t>
  </si>
  <si>
    <t xml:space="preserve">Субсидия </t>
  </si>
  <si>
    <t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</t>
  </si>
  <si>
    <t>Муниципальная программа "Улучшение жилищных условий жителей, проживающих на территории муниципального образования город Урай" на 2019-2030 годы</t>
  </si>
  <si>
    <t>Муниципальная программа «Формирование комфортной  городской среды города Урай»</t>
  </si>
  <si>
    <t>1.2.</t>
  </si>
  <si>
    <t>1.3.</t>
  </si>
  <si>
    <t>2.3.</t>
  </si>
  <si>
    <t>3.</t>
  </si>
  <si>
    <t>3.1.</t>
  </si>
  <si>
    <t>3.2.</t>
  </si>
  <si>
    <t>4.</t>
  </si>
  <si>
    <t xml:space="preserve">Муниципальная программа «Культура города Урай»  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</si>
  <si>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</si>
  <si>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1.4.</t>
  </si>
  <si>
    <t xml:space="preserve">Муниципальная программа «Управление муниципальными финансами в городе Урай» </t>
  </si>
  <si>
    <t>ЕДДС</t>
  </si>
  <si>
    <t>Экономия средств при определении НМЦК по объекту "Водоотведение мкр. Аэропорт, в р-не д. 24." Объект завершен строительством, заключен договор на изготовление техплана  - МКУ "УКС г. Урай"</t>
  </si>
  <si>
    <t>Перераспределение средств с МП "Развитие жилищно-коммунального комплекса и повышение энергетической эффективности в городе Урай" на 2019-2030 годы"в пределах единой субсидии доли софинансирования м/б (предоставление субсидии участникам специальной военной операции, членам их семей, состоящих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собственность)</t>
  </si>
  <si>
    <t>Перераспределение средств на МП "Улучшение жилищных условий жителей, проживающих на территории муниципального образования город Урай" на 2019-2030 годы доли софинансирования м/б в рамках единой субсидии (мероприятие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строительства)</t>
  </si>
  <si>
    <t>Перераспределение средств в рамках единой субсидии (мероприятие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строительства) на МП "Улучшение жилищных условий жителей, проживающих на территории муниципального образования город Урай" на 2019-2030 годы</t>
  </si>
  <si>
    <t>Перераспределение средств с МП "Развитие жилищно-коммунального комплекса и повышение энергетической эффективности в городе Урай" на 2019-2030 годы" в пределах единой субсидии (предоставление субсидии участникам специальной военной операции, членам их семей, состоящих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собственность)</t>
  </si>
  <si>
    <t>приказ 96-од</t>
  </si>
  <si>
    <t>Уменьшение бюджетных ассигнований в связи с расторжением МК по ремонту кровли по решению суда: мкр.1, д. 5</t>
  </si>
  <si>
    <t>Возврат неиспользованных средств, выделенных из резервного фонда МКУ «УМТО г. Урай» (приобретение материальных ценностей, канцелярия для нужд Военного комиссариата города Урай)</t>
  </si>
  <si>
    <t xml:space="preserve">Реализация наказов избирателей депутатам Думы Ханты-Мансийского автономного округа - Югры  - 4 квартал 2024 года для КДЦ "Нефтяник" на оказание финансовой помощи на приобретение мебели </t>
  </si>
  <si>
    <t>Выполнение работ по ремонту жилого помещения мкр.1Ад.16 кв.22)</t>
  </si>
  <si>
    <t>Уточнение МП в части проведения выплат (поощрение) мобилизационных групп городского округа Урай</t>
  </si>
  <si>
    <t>Поощрение мобилизационных групп городского округа Урай (перераспределены с МП «Совершенствование и развитие муниципального управления в городе Урай» на 2018-2030 годы уточнение целевой статьи расходов)</t>
  </si>
  <si>
    <r>
      <t>Использование (перераспределение) средств резервного фонда администрации города Урай (судебные расходы "+" 132,3 т.р.,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административный штраф "+" 100,0 т.р., возмещение расходов на оплату услуг представителя "+" 60,0 т.р.</t>
    </r>
  </si>
  <si>
    <t>Увеличение бюджетных ассигнований в связи с передачей в безвозмездное пользование муниципального имущества (здание по адресу г.Урай мкр 1Д, д.31А бывший д/сад №8 "Умка")</t>
  </si>
  <si>
    <t xml:space="preserve"> 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2024 год и на плановый период 2025 и 2026 годов"                       </t>
  </si>
  <si>
    <t>Уменьшение  ассигнований на социальную поддержку отдельных категорий обучающихся (предоставление обучающимся социальной поддержки в виде предоставления завтраков и обедов ) в связи с карантинными мероприятиями и заболеваемостью детей уменьшалось кол-во детодней питания</t>
  </si>
  <si>
    <t>Уменьшение ассигнований на организацию и обеспечение отдыха и оздоровления детей, в том числе в этнической среде  (по фактически оказанным услугам)</t>
  </si>
  <si>
    <t>Увеличение ассигнований  на реализацию гос.полномочия по поддержке сельскохозяйственного производства (согласно ожидаемых показателей производства молока)</t>
  </si>
  <si>
    <t>Уменьшение ассигнований на возмещение недополученных доходов организациям, осуществляющим реализацию сжиженного газа по социально ориентированным розничным ценам (сжиженный газ, согласно ожидаемого фактического потребления газа населением)</t>
  </si>
  <si>
    <t>Увеличение ассигнований  на осуществление переданных полномочий РФ на государственную регистрацию актов гражданского состояния (ФБ)</t>
  </si>
  <si>
    <t>Уменьшение ассигнований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(уменьшение кол-ва дней питания)</t>
  </si>
  <si>
    <t>2.2.</t>
  </si>
  <si>
    <t>3.3.</t>
  </si>
  <si>
    <t xml:space="preserve">Уменьшение  ассигнований по созданию новых мест в общеобразовательных организациях в связи с ростом числа обучающихся, вызванным демографическим фактором (резерв на удорожание СМР) 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</si>
  <si>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</si>
  <si>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</si>
  <si>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</si>
  <si>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</si>
  <si>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</si>
  <si>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</si>
  <si>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</si>
  <si>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</si>
  <si>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</si>
  <si>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</si>
  <si>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</si>
  <si>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</si>
  <si>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 xml:space="preserve"> +</t>
  </si>
  <si>
    <t>Экономия средств по текущему содержанию МКУ "ЖКХ г. Урай" (компенсация стоимости оздоровительной или санаторно-курортной путевки).</t>
  </si>
  <si>
    <t>Экономия средств по текущему содержанию МКУ "УМТО г. Урай" ( за счет наличия вакантных ставок).</t>
  </si>
  <si>
    <t>Уменьшение ассигнований на реализацию мероприятия "Содействие улучшению положения на рынке труда не занятых трудовой деятельностью и безработных граждан" (ввиду отсутствия потребности в обеспечении рабочего места и трудоустройства)</t>
  </si>
  <si>
    <t>Уменьшение ассигнований обеспечение мероприятий по модернизации систем коммунальной инфраструктуры (капитальный ремонт напорного канализационного коллектора от КНС-3 до КОС ФБ,ОБ, экономия средств согласно фактичеки выполненных работ)</t>
  </si>
  <si>
    <t>Уменьшение ассигнований на выполнение МЗ МАУ Культура "-" 2 018,6 т.р. (уменьшение среднесписочной численности план 120 факт 119,4); МЗ МБОУ ДОД ДШИ "-" 2 287,3 т.р. (уменьшение среднесписочной численности план 41,0 факт 40,6)</t>
  </si>
  <si>
    <t>Уменьшение ассигнований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(в связи с карантинными мероприятиями и заболеваемостью детей уменьшалось кол-во детодней питания)</t>
  </si>
  <si>
    <t>Приобретение жилья и осуществление выплат гражданам, в чьей собственности находятся жилые помещения, входящие в аварийный жилищный фонд (единая субсидия)</t>
  </si>
  <si>
    <t>Уменьшение ассигнований на реализацию мероприятий по обеспечению жильем молодых семей (согласно фактической потребности) (ФБ,ОБ)</t>
  </si>
  <si>
    <t>Уменьшение ассигнований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(уменьшением количества классов-комплектов с 01.09.2024 года)</t>
  </si>
  <si>
    <t>Уменьшение  ассигнований по созданию новых мест в общеобразовательных организациях в связи с ростом числа обучающихся, вызванным демографическим фактором (доля м/бюджета)</t>
  </si>
  <si>
    <t xml:space="preserve">Экономия средств согласно фактическим затратам по текущему содержанию (аппарат УО), средства перераспределены на МП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   </t>
  </si>
  <si>
    <t>Экономия средств по организации питания 5-11 классы (за счет карантинных мероприятий ,уменьшение кол-ва дето дней питания)</t>
  </si>
  <si>
    <t xml:space="preserve">Экономия средств согласно фактическим затратам на организацию работы лагеря с дневным пребыванием детей (экономия по прохождению м/осмотров, уменьшение суммы страхования детей, выплата з/платы сотрудников лагерей согласно квалификации, экономия по командировочным расходам специалистов, связанных с осмотром условий отдыха детей в будущих летних лагерях) </t>
  </si>
  <si>
    <t>Уменьшение доли софинансирования м/б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  (в связи с карантинными мероприятиями и заболеваемостью детей уменьшалось кол-во детодней питания)</t>
  </si>
  <si>
    <t xml:space="preserve">Экономия средств по устройству спортивной площадки в мкр.1 в районе жилого дома №5 </t>
  </si>
  <si>
    <t>Экономия средств субсидии на иные цели (не участие сборной команды города по футболу в Спартакиаде городов и районов ХМАО-Югры)</t>
  </si>
  <si>
    <t>Обеспечение деятельности МАУ ДО СШ "Старт" (компенсация проезда к месту проведения отпуска и обратно)</t>
  </si>
  <si>
    <t>Экономия средств в связи с отказом от проведения городского мероприятия</t>
  </si>
  <si>
    <t>Текущее содержание МКУ "ЕДДС" (заработная плата, начисления на оплату труда)</t>
  </si>
  <si>
    <t>Увеличение ассигнований на выполнение работ по обустройству ледового городка, содержанию снежного городка, приобретение еловых веток</t>
  </si>
  <si>
    <t>Муниципальная программа "Обеспечение градостроительной деятельности на территории города Урай на 2018-2030 годы</t>
  </si>
  <si>
    <t>Экономия средств от проведения конкурсных процедур на выполнение работ по изготовлению и установке мемориала памяти на объект "Благоустройство зоны захоронения с установкой мемориала памяти на кладбище №4"</t>
  </si>
  <si>
    <t>Экономия средств по текущему содержанию МКУ "УГЗиП г. Урай" ( за счет наличия вакантных ставок)</t>
  </si>
  <si>
    <t xml:space="preserve">Экономия средств по текущему содержанию МКУ "УКС г. Урай" ( за счет наличия вакантных ставок) </t>
  </si>
  <si>
    <t xml:space="preserve">Экономия средств в результате конкурсных процедур объект "Инженерные сети и проезды  микрорайона Солнечный" на разработку ПСД и устройство проездов </t>
  </si>
  <si>
    <t>Экономия средств в результате конкурсных процедур по устройству сетей наружного освещения по улицам 9 мая и Хвойная</t>
  </si>
  <si>
    <t xml:space="preserve">Экономия средств по выполнению кадастровых работы </t>
  </si>
  <si>
    <t>Уменьшение ассигнований по объекту "Снос здания МБДОУ №6" (выполнение проекта организации демонтажа)</t>
  </si>
  <si>
    <t>Экономия средств по текущему содержанию Комитета по финансам (командировочные расходы)</t>
  </si>
  <si>
    <t>Уменьшение ассигнований на реализацию мероприятий по обеспечению жильем молодых семей (доля софинансирования м/б)</t>
  </si>
  <si>
    <t>Выполнение работ по замене ограждения детской спортивной площадки, адрес мкр.3 дом №17-21</t>
  </si>
  <si>
    <t>Выполнение  работ по сбору, транспортировке и размещению мусора с городских территорий после проведения субботников</t>
  </si>
  <si>
    <r>
      <t xml:space="preserve">Уменьшение ассигнований на реализацию полномочий в сфере жилищно-коммунального комплекса (Капитальный ремонт напорного канализационного коллектора от КНС-3 до КОС) (экономия в рамках конкурсных процедур)  </t>
    </r>
    <r>
      <rPr>
        <sz val="12"/>
        <color rgb="FFFF0000"/>
        <rFont val="Times New Roman"/>
        <family val="1"/>
        <charset val="204"/>
      </rPr>
      <t/>
    </r>
  </si>
  <si>
    <t xml:space="preserve">Экономия средств по объекту "Устройство водоотвода в микрорайоне Лесной, д.78. </t>
  </si>
  <si>
    <t>Экономия средств по оплате взносов на капремонт МКД в виду выбытия муниципального жилья в связи с приватизацией</t>
  </si>
  <si>
    <t>Решение Думы города Урай от 24.10.2024 №76</t>
  </si>
  <si>
    <t>Итого расходы бюджета города с учетом корректировки на декабрь 2024 года</t>
  </si>
  <si>
    <t>Уменьшение  ассигнований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– Югры отдельных государственных полномочий в области образования (ЕГЭ по фактическим расходам, снижение норматива на содержание ребенка в дошкольных организациях)</t>
  </si>
  <si>
    <t xml:space="preserve">Уменьшение доли местного бюджета на реализацию мероприятия "Содействие улучшению положения на рынке труда не занятых трудовой деятельностью и безработных граждан" </t>
  </si>
  <si>
    <t>Экономия средств по содержанию муниципального имущества (оплата коммунальных услуг в период простоя, содержание имущества казны)</t>
  </si>
  <si>
    <t xml:space="preserve">Экономия средств в части обучения на курсах повышения квалификации муниципальных служащих (не набор группы на курсы) </t>
  </si>
  <si>
    <t>Экономия средств по выплате пенсии за выслугу лет</t>
  </si>
  <si>
    <t xml:space="preserve">Доля софинансирования м/б по созданию новых мест в общеобразовательных организациях в связи с ростом числа обучающихся, вызванным демографическим фактором </t>
  </si>
  <si>
    <t>МП "Обеспечение градостроительной деятельности на территории города Урай на 2018-2030 годы</t>
  </si>
  <si>
    <t>Комфин</t>
  </si>
  <si>
    <t>Всего расходов</t>
  </si>
  <si>
    <t>Экономия средств, предусмотренных на долю софинансирования м/б по приобретению жилья</t>
  </si>
  <si>
    <t>Перераспределение экономии средств в результате проведения конкурсных процедур объект "Расчистка кладбища №2/1"</t>
  </si>
  <si>
    <t>Перераспределение экономии средств согласно фактических затрат с мероприятия по техническому обслуживанию сетей уличного освещения, благоустройства города, организация содержания цветников</t>
  </si>
  <si>
    <t>Уменьшение доли софинансирования м/б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(уменьшение кол-ва дней питания)</t>
  </si>
  <si>
    <t>Экономия средств в рамках выполнения МЗ (школы, д/сады: льготный проезд, медосмотры и питание детей льготной категории, коммунальные услуги по зданию д/с №8)</t>
  </si>
  <si>
    <t>Обеспечение безопасных и комфортных условий обучения, в т.ч. устранение предписаний надзорных органов (монтаж речевого оповещения д/с №10,
 школа № 6, выполнение расчетов пожарных рисков школа № 5,замена светильников д/с № 12)</t>
  </si>
  <si>
    <t xml:space="preserve">Экономия средств, предусмотренных на обслуживание муниципального долга на случай привлечения кредитных ресурсов на покрытие дефицита бюджета города. </t>
  </si>
  <si>
    <t>Перераспределение средств согласно фактически оказанных услуг по организации содержания дорожного хозяйства (планируемое заключение МК на ремонт светофора на меньшую сумму)</t>
  </si>
  <si>
    <t>Уменьшение ассигнований на создание новых мест в муниципальных общеобразовательных организациях в связи с ростом числа обучающихся, вызванным демографическим фактором (СМР)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</si>
</sst>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&quot;+&quot;\ #,##0.0;&quot;-&quot;\ #,##0.0;&quot;&quot;\ 0.0"/>
    <numFmt numFmtId="167" formatCode="0000000000"/>
    <numFmt numFmtId="168" formatCode="000\.00\.000\.0"/>
    <numFmt numFmtId="169" formatCode="0.0"/>
  </numFmts>
  <fonts count="3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1"/>
      <color rgb="FFFF0000"/>
      <name val="Times New Roman"/>
      <family val="1"/>
      <charset val="204"/>
    </font>
    <font>
      <i/>
      <sz val="11"/>
      <color rgb="FF7030A0"/>
      <name val="Times New Roman"/>
      <family val="1"/>
      <charset val="204"/>
    </font>
    <font>
      <b/>
      <i/>
      <sz val="11"/>
      <color rgb="FF7030A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2" borderId="1">
      <alignment horizontal="left" vertical="top" wrapText="1"/>
    </xf>
    <xf numFmtId="0" fontId="5" fillId="0" borderId="0"/>
    <xf numFmtId="0" fontId="4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14" fillId="0" borderId="0"/>
    <xf numFmtId="43" fontId="15" fillId="0" borderId="0" applyFont="0" applyFill="0" applyBorder="0" applyAlignment="0" applyProtection="0"/>
    <xf numFmtId="0" fontId="2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27" fillId="0" borderId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5">
    <xf numFmtId="0" fontId="0" fillId="0" borderId="0" xfId="0"/>
    <xf numFmtId="0" fontId="12" fillId="3" borderId="0" xfId="0" applyFont="1" applyFill="1"/>
    <xf numFmtId="0" fontId="9" fillId="3" borderId="0" xfId="0" applyFont="1" applyFill="1"/>
    <xf numFmtId="0" fontId="10" fillId="3" borderId="2" xfId="0" applyFont="1" applyFill="1" applyBorder="1" applyAlignment="1">
      <alignment horizontal="center"/>
    </xf>
    <xf numFmtId="0" fontId="10" fillId="3" borderId="0" xfId="0" applyFont="1" applyFill="1"/>
    <xf numFmtId="0" fontId="10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vertical="top" wrapText="1"/>
    </xf>
    <xf numFmtId="0" fontId="11" fillId="4" borderId="2" xfId="8" applyFont="1" applyFill="1" applyBorder="1" applyAlignment="1">
      <alignment horizontal="left" wrapText="1"/>
    </xf>
    <xf numFmtId="0" fontId="12" fillId="3" borderId="0" xfId="0" applyFont="1" applyFill="1" applyAlignment="1"/>
    <xf numFmtId="0" fontId="11" fillId="4" borderId="2" xfId="8" applyFont="1" applyFill="1" applyBorder="1" applyAlignment="1"/>
    <xf numFmtId="165" fontId="10" fillId="3" borderId="0" xfId="0" applyNumberFormat="1" applyFont="1" applyFill="1"/>
    <xf numFmtId="0" fontId="9" fillId="3" borderId="0" xfId="0" applyFont="1" applyFill="1" applyAlignment="1"/>
    <xf numFmtId="0" fontId="11" fillId="4" borderId="2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3" borderId="0" xfId="0" applyFont="1" applyFill="1" applyAlignment="1">
      <alignment horizontal="right"/>
    </xf>
    <xf numFmtId="0" fontId="9" fillId="3" borderId="2" xfId="0" applyFont="1" applyFill="1" applyBorder="1" applyAlignment="1">
      <alignment horizontal="center" vertical="center" wrapText="1"/>
    </xf>
    <xf numFmtId="166" fontId="10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166" fontId="12" fillId="3" borderId="2" xfId="0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 wrapText="1"/>
    </xf>
    <xf numFmtId="0" fontId="17" fillId="5" borderId="2" xfId="0" applyFont="1" applyFill="1" applyBorder="1" applyAlignment="1">
      <alignment horizontal="left" wrapText="1"/>
    </xf>
    <xf numFmtId="168" fontId="11" fillId="5" borderId="2" xfId="24" applyNumberFormat="1" applyFont="1" applyFill="1" applyBorder="1" applyAlignment="1" applyProtection="1">
      <alignment wrapText="1"/>
      <protection hidden="1"/>
    </xf>
    <xf numFmtId="0" fontId="11" fillId="5" borderId="2" xfId="0" applyFont="1" applyFill="1" applyBorder="1" applyAlignment="1">
      <alignment horizontal="center"/>
    </xf>
    <xf numFmtId="166" fontId="11" fillId="5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left"/>
    </xf>
    <xf numFmtId="167" fontId="11" fillId="5" borderId="2" xfId="8" applyNumberFormat="1" applyFont="1" applyFill="1" applyBorder="1" applyAlignment="1" applyProtection="1">
      <alignment wrapText="1"/>
      <protection hidden="1"/>
    </xf>
    <xf numFmtId="0" fontId="11" fillId="6" borderId="2" xfId="0" applyFont="1" applyFill="1" applyBorder="1" applyAlignment="1">
      <alignment horizontal="left" wrapText="1"/>
    </xf>
    <xf numFmtId="166" fontId="11" fillId="6" borderId="2" xfId="0" applyNumberFormat="1" applyFont="1" applyFill="1" applyBorder="1" applyAlignment="1">
      <alignment horizontal="center"/>
    </xf>
    <xf numFmtId="0" fontId="11" fillId="5" borderId="2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 vertical="top" wrapText="1"/>
    </xf>
    <xf numFmtId="0" fontId="11" fillId="5" borderId="2" xfId="8" applyFont="1" applyFill="1" applyBorder="1" applyAlignment="1">
      <alignment wrapText="1"/>
    </xf>
    <xf numFmtId="0" fontId="11" fillId="5" borderId="2" xfId="8" applyFont="1" applyFill="1" applyBorder="1" applyAlignment="1">
      <alignment horizontal="left" wrapText="1"/>
    </xf>
    <xf numFmtId="166" fontId="10" fillId="3" borderId="2" xfId="0" applyNumberFormat="1" applyFont="1" applyFill="1" applyBorder="1" applyAlignment="1">
      <alignment horizontal="center" wrapText="1"/>
    </xf>
    <xf numFmtId="166" fontId="11" fillId="4" borderId="2" xfId="0" applyNumberFormat="1" applyFont="1" applyFill="1" applyBorder="1" applyAlignment="1">
      <alignment horizontal="center"/>
    </xf>
    <xf numFmtId="165" fontId="9" fillId="4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top" wrapText="1"/>
    </xf>
    <xf numFmtId="0" fontId="10" fillId="3" borderId="3" xfId="0" applyNumberFormat="1" applyFont="1" applyFill="1" applyBorder="1" applyAlignment="1">
      <alignment horizontal="left" wrapText="1"/>
    </xf>
    <xf numFmtId="167" fontId="11" fillId="5" borderId="2" xfId="0" applyNumberFormat="1" applyFont="1" applyFill="1" applyBorder="1" applyAlignment="1" applyProtection="1">
      <alignment wrapText="1"/>
      <protection hidden="1"/>
    </xf>
    <xf numFmtId="167" fontId="17" fillId="5" borderId="2" xfId="0" applyNumberFormat="1" applyFont="1" applyFill="1" applyBorder="1" applyAlignment="1" applyProtection="1">
      <alignment wrapText="1"/>
      <protection hidden="1"/>
    </xf>
    <xf numFmtId="0" fontId="12" fillId="4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166" fontId="10" fillId="0" borderId="2" xfId="0" applyNumberFormat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9" fillId="3" borderId="0" xfId="0" applyFont="1" applyFill="1"/>
    <xf numFmtId="169" fontId="10" fillId="3" borderId="2" xfId="0" applyNumberFormat="1" applyFont="1" applyFill="1" applyBorder="1" applyAlignment="1">
      <alignment horizontal="center"/>
    </xf>
    <xf numFmtId="169" fontId="12" fillId="3" borderId="0" xfId="0" applyNumberFormat="1" applyFont="1" applyFill="1"/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wrapText="1"/>
    </xf>
    <xf numFmtId="0" fontId="12" fillId="0" borderId="0" xfId="0" applyFont="1" applyFill="1"/>
    <xf numFmtId="0" fontId="18" fillId="0" borderId="2" xfId="0" applyFont="1" applyBorder="1" applyAlignment="1">
      <alignment wrapText="1"/>
    </xf>
    <xf numFmtId="165" fontId="12" fillId="3" borderId="0" xfId="0" applyNumberFormat="1" applyFont="1" applyFill="1"/>
    <xf numFmtId="167" fontId="10" fillId="3" borderId="3" xfId="0" applyNumberFormat="1" applyFont="1" applyFill="1" applyBorder="1" applyAlignment="1" applyProtection="1">
      <alignment wrapText="1"/>
      <protection hidden="1"/>
    </xf>
    <xf numFmtId="0" fontId="11" fillId="3" borderId="2" xfId="0" applyFont="1" applyFill="1" applyBorder="1" applyAlignment="1">
      <alignment horizontal="center"/>
    </xf>
    <xf numFmtId="166" fontId="22" fillId="3" borderId="0" xfId="0" applyNumberFormat="1" applyFont="1" applyFill="1"/>
    <xf numFmtId="166" fontId="23" fillId="3" borderId="0" xfId="0" applyNumberFormat="1" applyFont="1" applyFill="1"/>
    <xf numFmtId="166" fontId="24" fillId="3" borderId="0" xfId="0" applyNumberFormat="1" applyFont="1" applyFill="1"/>
    <xf numFmtId="166" fontId="23" fillId="3" borderId="0" xfId="11" applyNumberFormat="1" applyFont="1" applyFill="1"/>
    <xf numFmtId="166" fontId="23" fillId="0" borderId="0" xfId="0" applyNumberFormat="1" applyFont="1" applyFill="1"/>
    <xf numFmtId="166" fontId="25" fillId="3" borderId="0" xfId="0" applyNumberFormat="1" applyFont="1" applyFill="1"/>
    <xf numFmtId="166" fontId="22" fillId="0" borderId="0" xfId="0" applyNumberFormat="1" applyFont="1" applyFill="1"/>
    <xf numFmtId="0" fontId="11" fillId="0" borderId="2" xfId="0" applyFont="1" applyFill="1" applyBorder="1" applyAlignment="1">
      <alignment horizontal="center"/>
    </xf>
    <xf numFmtId="167" fontId="18" fillId="0" borderId="3" xfId="0" applyNumberFormat="1" applyFont="1" applyFill="1" applyBorder="1" applyAlignment="1" applyProtection="1">
      <alignment wrapText="1"/>
      <protection hidden="1"/>
    </xf>
    <xf numFmtId="166" fontId="12" fillId="0" borderId="0" xfId="11" applyNumberFormat="1" applyFont="1" applyFill="1"/>
    <xf numFmtId="0" fontId="10" fillId="0" borderId="3" xfId="0" applyFont="1" applyFill="1" applyBorder="1" applyAlignment="1">
      <alignment horizontal="left" wrapText="1"/>
    </xf>
    <xf numFmtId="166" fontId="24" fillId="0" borderId="0" xfId="11" applyNumberFormat="1" applyFont="1" applyFill="1"/>
    <xf numFmtId="166" fontId="24" fillId="0" borderId="0" xfId="0" applyNumberFormat="1" applyFont="1" applyFill="1"/>
    <xf numFmtId="0" fontId="9" fillId="0" borderId="0" xfId="0" applyFont="1" applyFill="1"/>
    <xf numFmtId="167" fontId="10" fillId="0" borderId="2" xfId="8" applyNumberFormat="1" applyFont="1" applyFill="1" applyBorder="1" applyAlignment="1" applyProtection="1">
      <alignment wrapText="1"/>
      <protection hidden="1"/>
    </xf>
    <xf numFmtId="166" fontId="26" fillId="3" borderId="0" xfId="0" applyNumberFormat="1" applyFont="1" applyFill="1"/>
    <xf numFmtId="0" fontId="10" fillId="3" borderId="2" xfId="8" applyFont="1" applyFill="1" applyBorder="1" applyAlignment="1">
      <alignment horizontal="left" wrapText="1"/>
    </xf>
    <xf numFmtId="0" fontId="18" fillId="3" borderId="2" xfId="8" applyFont="1" applyFill="1" applyBorder="1" applyAlignment="1">
      <alignment vertical="center" wrapText="1"/>
    </xf>
    <xf numFmtId="166" fontId="10" fillId="0" borderId="2" xfId="0" applyNumberFormat="1" applyFont="1" applyFill="1" applyBorder="1" applyAlignment="1">
      <alignment horizontal="center" wrapText="1"/>
    </xf>
    <xf numFmtId="166" fontId="10" fillId="3" borderId="2" xfId="0" applyNumberFormat="1" applyFont="1" applyFill="1" applyBorder="1"/>
    <xf numFmtId="166" fontId="12" fillId="3" borderId="2" xfId="0" applyNumberFormat="1" applyFont="1" applyFill="1" applyBorder="1"/>
    <xf numFmtId="166" fontId="5" fillId="3" borderId="2" xfId="8" applyNumberFormat="1" applyFont="1" applyFill="1" applyBorder="1" applyAlignment="1">
      <alignment vertical="center" wrapText="1"/>
    </xf>
    <xf numFmtId="166" fontId="11" fillId="5" borderId="2" xfId="0" applyNumberFormat="1" applyFont="1" applyFill="1" applyBorder="1" applyAlignment="1">
      <alignment horizontal="center" wrapText="1"/>
    </xf>
    <xf numFmtId="166" fontId="11" fillId="5" borderId="2" xfId="8" applyNumberFormat="1" applyFont="1" applyFill="1" applyBorder="1" applyAlignment="1" applyProtection="1">
      <alignment horizontal="center" wrapText="1"/>
      <protection hidden="1"/>
    </xf>
    <xf numFmtId="166" fontId="11" fillId="5" borderId="2" xfId="8" applyNumberFormat="1" applyFont="1" applyFill="1" applyBorder="1" applyAlignment="1">
      <alignment horizontal="center" wrapText="1"/>
    </xf>
    <xf numFmtId="166" fontId="11" fillId="6" borderId="2" xfId="0" applyNumberFormat="1" applyFont="1" applyFill="1" applyBorder="1" applyAlignment="1">
      <alignment horizontal="center" vertical="top" wrapText="1"/>
    </xf>
    <xf numFmtId="166" fontId="12" fillId="0" borderId="2" xfId="0" applyNumberFormat="1" applyFont="1" applyFill="1" applyBorder="1" applyAlignment="1">
      <alignment horizontal="center"/>
    </xf>
    <xf numFmtId="0" fontId="28" fillId="0" borderId="2" xfId="47" applyFont="1" applyFill="1" applyBorder="1" applyAlignment="1">
      <alignment vertical="center" wrapText="1"/>
    </xf>
    <xf numFmtId="0" fontId="18" fillId="0" borderId="2" xfId="47" applyFont="1" applyFill="1" applyBorder="1" applyAlignment="1">
      <alignment vertical="center" wrapText="1"/>
    </xf>
    <xf numFmtId="0" fontId="28" fillId="0" borderId="2" xfId="47" applyFont="1" applyFill="1" applyBorder="1" applyAlignment="1">
      <alignment vertical="center" wrapText="1"/>
    </xf>
    <xf numFmtId="0" fontId="10" fillId="3" borderId="2" xfId="8" applyFont="1" applyFill="1" applyBorder="1" applyAlignment="1">
      <alignment horizontal="left" wrapText="1"/>
    </xf>
    <xf numFmtId="0" fontId="29" fillId="3" borderId="2" xfId="8" applyFont="1" applyFill="1" applyBorder="1" applyAlignment="1"/>
    <xf numFmtId="0" fontId="30" fillId="3" borderId="2" xfId="8" applyFont="1" applyFill="1" applyBorder="1" applyAlignment="1">
      <alignment vertical="center" wrapText="1"/>
    </xf>
    <xf numFmtId="166" fontId="17" fillId="5" borderId="2" xfId="0" applyNumberFormat="1" applyFont="1" applyFill="1" applyBorder="1" applyAlignment="1">
      <alignment horizontal="center" wrapText="1"/>
    </xf>
    <xf numFmtId="166" fontId="11" fillId="5" borderId="2" xfId="8" applyNumberFormat="1" applyFont="1" applyFill="1" applyBorder="1" applyAlignment="1">
      <alignment horizontal="center" wrapText="1"/>
    </xf>
    <xf numFmtId="0" fontId="18" fillId="3" borderId="2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wrapText="1"/>
    </xf>
    <xf numFmtId="167" fontId="10" fillId="3" borderId="2" xfId="8" applyNumberFormat="1" applyFont="1" applyFill="1" applyBorder="1" applyAlignment="1" applyProtection="1">
      <alignment wrapText="1"/>
      <protection hidden="1"/>
    </xf>
    <xf numFmtId="4" fontId="10" fillId="3" borderId="2" xfId="8" applyNumberFormat="1" applyFont="1" applyFill="1" applyBorder="1" applyAlignment="1">
      <alignment horizontal="left" wrapText="1"/>
    </xf>
    <xf numFmtId="0" fontId="12" fillId="3" borderId="0" xfId="0" applyFont="1" applyFill="1" applyAlignment="1">
      <alignment horizontal="right"/>
    </xf>
    <xf numFmtId="166" fontId="11" fillId="6" borderId="2" xfId="0" applyNumberFormat="1" applyFont="1" applyFill="1" applyBorder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10" fillId="3" borderId="2" xfId="0" applyFont="1" applyFill="1" applyBorder="1"/>
    <xf numFmtId="166" fontId="10" fillId="3" borderId="0" xfId="0" applyNumberFormat="1" applyFont="1" applyFill="1"/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</cellXfs>
  <cellStyles count="60">
    <cellStyle name="Обычный" xfId="0" builtinId="0"/>
    <cellStyle name="Обычный 2" xfId="1"/>
    <cellStyle name="Обычный 2 2" xfId="8"/>
    <cellStyle name="Обычный 2 3" xfId="20"/>
    <cellStyle name="Обычный 2 4" xfId="19"/>
    <cellStyle name="Обычный 3" xfId="2"/>
    <cellStyle name="Обычный 3 2" xfId="9"/>
    <cellStyle name="Обычный 3 3" xfId="13"/>
    <cellStyle name="Обычный 3 3 2" xfId="21"/>
    <cellStyle name="Обычный 3 3 3" xfId="28"/>
    <cellStyle name="Обычный 3 3 3 2" xfId="52"/>
    <cellStyle name="Обычный 3 3 4" xfId="40"/>
    <cellStyle name="Обычный 4" xfId="6"/>
    <cellStyle name="Обычный 5" xfId="7"/>
    <cellStyle name="Обычный 5 2" xfId="18"/>
    <cellStyle name="Обычный 5 2 2" xfId="33"/>
    <cellStyle name="Обычный 5 2 2 2" xfId="57"/>
    <cellStyle name="Обычный 5 2 3" xfId="45"/>
    <cellStyle name="Обычный 5 3" xfId="23"/>
    <cellStyle name="Обычный 5 3 2" xfId="48"/>
    <cellStyle name="Обычный 5 4" xfId="36"/>
    <cellStyle name="Обычный 6" xfId="47"/>
    <cellStyle name="Обычный_tmp 2" xfId="24"/>
    <cellStyle name="Финансовый 2" xfId="3"/>
    <cellStyle name="Финансовый 2 2" xfId="11"/>
    <cellStyle name="Финансовый 2 2 2" xfId="16"/>
    <cellStyle name="Финансовый 2 2 2 2" xfId="31"/>
    <cellStyle name="Финансовый 2 2 2 2 2" xfId="55"/>
    <cellStyle name="Финансовый 2 2 2 3" xfId="43"/>
    <cellStyle name="Финансовый 2 2 3" xfId="26"/>
    <cellStyle name="Финансовый 2 2 3 2" xfId="50"/>
    <cellStyle name="Финансовый 2 2 4" xfId="38"/>
    <cellStyle name="Финансовый 3" xfId="4"/>
    <cellStyle name="Финансовый 3 2" xfId="12"/>
    <cellStyle name="Финансовый 3 2 2" xfId="17"/>
    <cellStyle name="Финансовый 3 2 2 2" xfId="32"/>
    <cellStyle name="Финансовый 3 2 2 2 2" xfId="56"/>
    <cellStyle name="Финансовый 3 2 2 3" xfId="44"/>
    <cellStyle name="Финансовый 3 2 3" xfId="27"/>
    <cellStyle name="Финансовый 3 2 3 2" xfId="51"/>
    <cellStyle name="Финансовый 3 2 4" xfId="39"/>
    <cellStyle name="Финансовый 4" xfId="10"/>
    <cellStyle name="Финансовый 4 2" xfId="15"/>
    <cellStyle name="Финансовый 4 2 2" xfId="30"/>
    <cellStyle name="Финансовый 4 2 2 2" xfId="54"/>
    <cellStyle name="Финансовый 4 2 3" xfId="42"/>
    <cellStyle name="Финансовый 4 3" xfId="25"/>
    <cellStyle name="Финансовый 4 3 2" xfId="49"/>
    <cellStyle name="Финансовый 4 4" xfId="37"/>
    <cellStyle name="Финансовый 5" xfId="14"/>
    <cellStyle name="Финансовый 5 2" xfId="29"/>
    <cellStyle name="Финансовый 5 2 2" xfId="53"/>
    <cellStyle name="Финансовый 5 3" xfId="41"/>
    <cellStyle name="Финансовый 6" xfId="22"/>
    <cellStyle name="Финансовый 6 2" xfId="34"/>
    <cellStyle name="Финансовый 6 2 2" xfId="58"/>
    <cellStyle name="Финансовый 6 3" xfId="46"/>
    <cellStyle name="Финансовый 7" xfId="35"/>
    <cellStyle name="Финансовый 7 2" xfId="59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1"/>
  <sheetViews>
    <sheetView tabSelected="1" view="pageBreakPreview" zoomScale="80" zoomScaleNormal="80" zoomScaleSheetLayoutView="80" workbookViewId="0">
      <pane xSplit="2" ySplit="8" topLeftCell="C101" activePane="bottomRight" state="frozen"/>
      <selection pane="topRight" activeCell="E1" sqref="E1"/>
      <selection pane="bottomLeft" activeCell="A7" sqref="A7"/>
      <selection pane="bottomRight" sqref="A1:G106"/>
    </sheetView>
  </sheetViews>
  <sheetFormatPr defaultRowHeight="15.75"/>
  <cols>
    <col min="1" max="1" width="7" style="4" customWidth="1"/>
    <col min="2" max="2" width="13.42578125" style="4" customWidth="1"/>
    <col min="3" max="3" width="13.140625" style="4" customWidth="1"/>
    <col min="4" max="4" width="69.28515625" style="4" customWidth="1"/>
    <col min="5" max="5" width="16.85546875" style="4" customWidth="1"/>
    <col min="6" max="6" width="16.7109375" style="1" customWidth="1"/>
    <col min="7" max="7" width="16.42578125" style="1" customWidth="1"/>
    <col min="8" max="8" width="19.28515625" style="1" hidden="1" customWidth="1"/>
    <col min="9" max="9" width="18.140625" style="1" hidden="1" customWidth="1"/>
    <col min="10" max="10" width="14.140625" style="1" hidden="1" customWidth="1"/>
    <col min="11" max="11" width="10.85546875" style="1" hidden="1" customWidth="1"/>
    <col min="12" max="16" width="0" style="1" hidden="1" customWidth="1"/>
    <col min="17" max="16384" width="9.140625" style="1"/>
  </cols>
  <sheetData>
    <row r="1" spans="1:12">
      <c r="G1" s="14" t="s">
        <v>11</v>
      </c>
    </row>
    <row r="2" spans="1:12">
      <c r="G2" s="14"/>
    </row>
    <row r="3" spans="1:12" s="11" customFormat="1" ht="33.75" customHeight="1">
      <c r="A3" s="104" t="s">
        <v>54</v>
      </c>
      <c r="B3" s="104"/>
      <c r="C3" s="104"/>
      <c r="D3" s="104"/>
      <c r="E3" s="104"/>
      <c r="F3" s="104"/>
      <c r="G3" s="104"/>
    </row>
    <row r="4" spans="1:12" s="11" customFormat="1">
      <c r="A4" s="97"/>
      <c r="B4" s="97"/>
      <c r="C4" s="97"/>
      <c r="D4" s="97"/>
      <c r="E4" s="97"/>
      <c r="F4" s="97"/>
      <c r="G4" s="97"/>
    </row>
    <row r="5" spans="1:12">
      <c r="E5" s="1"/>
      <c r="G5" s="95" t="s">
        <v>13</v>
      </c>
    </row>
    <row r="6" spans="1:12" ht="15" customHeight="1">
      <c r="A6" s="100" t="s">
        <v>4</v>
      </c>
      <c r="B6" s="102" t="s">
        <v>5</v>
      </c>
      <c r="C6" s="103"/>
      <c r="D6" s="101" t="s">
        <v>6</v>
      </c>
      <c r="E6" s="101"/>
      <c r="F6" s="101"/>
      <c r="G6" s="101"/>
      <c r="H6" s="1" t="s">
        <v>39</v>
      </c>
      <c r="I6" s="53" t="e">
        <f>G46+E60+E65+E66+F72+E78+#REF!+E97</f>
        <v>#REF!</v>
      </c>
    </row>
    <row r="7" spans="1:12" s="20" customFormat="1" ht="57.75">
      <c r="A7" s="100"/>
      <c r="B7" s="15" t="s">
        <v>10</v>
      </c>
      <c r="C7" s="15" t="s">
        <v>12</v>
      </c>
      <c r="D7" s="101"/>
      <c r="E7" s="6" t="s">
        <v>7</v>
      </c>
      <c r="F7" s="19" t="s">
        <v>16</v>
      </c>
      <c r="G7" s="19" t="s">
        <v>17</v>
      </c>
    </row>
    <row r="8" spans="1:12">
      <c r="A8" s="3">
        <v>1</v>
      </c>
      <c r="B8" s="3">
        <v>2</v>
      </c>
      <c r="C8" s="3">
        <v>3</v>
      </c>
      <c r="D8" s="3">
        <v>4</v>
      </c>
      <c r="E8" s="3">
        <v>5</v>
      </c>
      <c r="F8" s="17">
        <v>6</v>
      </c>
      <c r="G8" s="17">
        <v>7</v>
      </c>
      <c r="H8" s="57"/>
      <c r="I8" s="57"/>
      <c r="J8" s="57"/>
      <c r="K8" s="57"/>
      <c r="L8" s="57"/>
    </row>
    <row r="9" spans="1:12">
      <c r="A9" s="26" t="s">
        <v>0</v>
      </c>
      <c r="B9" s="30">
        <f>B10+B14+B16+B18</f>
        <v>-21625.5</v>
      </c>
      <c r="C9" s="30">
        <f t="shared" ref="C9" si="0">C10+C14+C16+C18</f>
        <v>0</v>
      </c>
      <c r="D9" s="27" t="s">
        <v>18</v>
      </c>
      <c r="E9" s="30">
        <f>E10+E14+E16+E18</f>
        <v>619.60000000000014</v>
      </c>
      <c r="F9" s="30">
        <f t="shared" ref="F9:G9" si="1">F10+F14+F16+F18</f>
        <v>0</v>
      </c>
      <c r="G9" s="30">
        <f t="shared" si="1"/>
        <v>-22245.1</v>
      </c>
      <c r="H9" s="57"/>
      <c r="I9" s="57"/>
      <c r="J9" s="57"/>
      <c r="K9" s="57"/>
      <c r="L9" s="57"/>
    </row>
    <row r="10" spans="1:12" ht="31.5">
      <c r="A10" s="24" t="s">
        <v>2</v>
      </c>
      <c r="B10" s="25">
        <f>SUM(B11:B13)</f>
        <v>-22245.1</v>
      </c>
      <c r="C10" s="25">
        <f t="shared" ref="C10" si="2">C11</f>
        <v>0</v>
      </c>
      <c r="D10" s="23" t="s">
        <v>15</v>
      </c>
      <c r="E10" s="25">
        <f t="shared" ref="E10:G10" si="3">E11+E12+E13</f>
        <v>0</v>
      </c>
      <c r="F10" s="25">
        <f t="shared" si="3"/>
        <v>0</v>
      </c>
      <c r="G10" s="25">
        <f t="shared" si="3"/>
        <v>-22245.1</v>
      </c>
      <c r="H10" s="57"/>
      <c r="I10" s="57"/>
      <c r="J10" s="57"/>
      <c r="K10" s="57"/>
      <c r="L10" s="57"/>
    </row>
    <row r="11" spans="1:12" ht="63.75" customHeight="1">
      <c r="A11" s="3"/>
      <c r="B11" s="16">
        <f>E11+F11+G11</f>
        <v>-11000</v>
      </c>
      <c r="C11" s="16"/>
      <c r="D11" s="21" t="s">
        <v>55</v>
      </c>
      <c r="E11" s="16"/>
      <c r="F11" s="18"/>
      <c r="G11" s="18">
        <v>-11000</v>
      </c>
      <c r="H11" s="57"/>
      <c r="I11" s="57"/>
      <c r="J11" s="57"/>
      <c r="K11" s="57"/>
      <c r="L11" s="57"/>
    </row>
    <row r="12" spans="1:12" ht="63.75" customHeight="1">
      <c r="A12" s="3"/>
      <c r="B12" s="16">
        <f t="shared" ref="B12:B13" si="4">E12+F12+G12</f>
        <v>-10914.5</v>
      </c>
      <c r="C12" s="16"/>
      <c r="D12" s="73" t="s">
        <v>114</v>
      </c>
      <c r="E12" s="77"/>
      <c r="F12" s="18"/>
      <c r="G12" s="18">
        <v>-10914.5</v>
      </c>
      <c r="H12" s="57"/>
      <c r="I12" s="57"/>
      <c r="J12" s="57"/>
      <c r="K12" s="57"/>
      <c r="L12" s="57"/>
    </row>
    <row r="13" spans="1:12" ht="47.25">
      <c r="A13" s="3"/>
      <c r="B13" s="16">
        <f t="shared" si="4"/>
        <v>-330.6</v>
      </c>
      <c r="C13" s="16"/>
      <c r="D13" s="72" t="s">
        <v>56</v>
      </c>
      <c r="E13" s="16"/>
      <c r="F13" s="18"/>
      <c r="G13" s="18">
        <v>-330.6</v>
      </c>
      <c r="H13" s="57"/>
      <c r="I13" s="57"/>
      <c r="J13" s="57"/>
      <c r="K13" s="57"/>
      <c r="L13" s="57"/>
    </row>
    <row r="14" spans="1:12" ht="47.25">
      <c r="A14" s="24" t="s">
        <v>28</v>
      </c>
      <c r="B14" s="25">
        <f>B15</f>
        <v>1022.7</v>
      </c>
      <c r="C14" s="25">
        <f t="shared" ref="C14" si="5">C15</f>
        <v>0</v>
      </c>
      <c r="D14" s="31" t="s">
        <v>25</v>
      </c>
      <c r="E14" s="25">
        <f>E15</f>
        <v>1022.7</v>
      </c>
      <c r="F14" s="25">
        <f t="shared" ref="F14:G14" si="6">F15</f>
        <v>0</v>
      </c>
      <c r="G14" s="25">
        <f t="shared" si="6"/>
        <v>0</v>
      </c>
      <c r="H14" s="57"/>
      <c r="I14" s="57"/>
      <c r="J14" s="57"/>
      <c r="K14" s="57"/>
      <c r="L14" s="57"/>
    </row>
    <row r="15" spans="1:12" ht="47.25">
      <c r="A15" s="3"/>
      <c r="B15" s="16">
        <f>E15+F15+G15</f>
        <v>1022.7</v>
      </c>
      <c r="C15" s="16"/>
      <c r="D15" s="21" t="s">
        <v>57</v>
      </c>
      <c r="E15" s="16">
        <v>1022.7</v>
      </c>
      <c r="F15" s="16"/>
      <c r="G15" s="16"/>
      <c r="H15" s="57"/>
      <c r="I15" s="57"/>
      <c r="J15" s="57"/>
      <c r="K15" s="57"/>
      <c r="L15" s="57"/>
    </row>
    <row r="16" spans="1:12" ht="47.25">
      <c r="A16" s="24" t="s">
        <v>29</v>
      </c>
      <c r="B16" s="25">
        <f>B17</f>
        <v>-699.9</v>
      </c>
      <c r="C16" s="25">
        <f t="shared" ref="C16" si="7">C17</f>
        <v>0</v>
      </c>
      <c r="D16" s="28" t="s">
        <v>9</v>
      </c>
      <c r="E16" s="25">
        <f>E17</f>
        <v>-699.9</v>
      </c>
      <c r="F16" s="25">
        <f t="shared" ref="F16:G16" si="8">F17</f>
        <v>0</v>
      </c>
      <c r="G16" s="25">
        <f t="shared" si="8"/>
        <v>0</v>
      </c>
      <c r="H16" s="57"/>
      <c r="I16" s="57"/>
      <c r="J16" s="57"/>
      <c r="K16" s="57"/>
      <c r="L16" s="57"/>
    </row>
    <row r="17" spans="1:17" ht="63.75" customHeight="1">
      <c r="A17" s="3"/>
      <c r="B17" s="16">
        <f>E17+F17+G17</f>
        <v>-699.9</v>
      </c>
      <c r="C17" s="16"/>
      <c r="D17" s="21" t="s">
        <v>58</v>
      </c>
      <c r="E17" s="16">
        <v>-699.9</v>
      </c>
      <c r="F17" s="18"/>
      <c r="G17" s="18"/>
      <c r="H17" s="57"/>
      <c r="I17" s="57"/>
      <c r="J17" s="57"/>
      <c r="K17" s="57"/>
      <c r="L17" s="57"/>
    </row>
    <row r="18" spans="1:17" ht="31.5">
      <c r="A18" s="24" t="s">
        <v>37</v>
      </c>
      <c r="B18" s="25">
        <f>B19</f>
        <v>296.8</v>
      </c>
      <c r="C18" s="25">
        <f t="shared" ref="C18" si="9">C19</f>
        <v>0</v>
      </c>
      <c r="D18" s="33" t="s">
        <v>22</v>
      </c>
      <c r="E18" s="25">
        <f>E19</f>
        <v>296.8</v>
      </c>
      <c r="F18" s="25">
        <f t="shared" ref="F18:G18" si="10">F19</f>
        <v>0</v>
      </c>
      <c r="G18" s="25">
        <f t="shared" si="10"/>
        <v>0</v>
      </c>
      <c r="H18" s="57"/>
      <c r="I18" s="57"/>
      <c r="J18" s="57"/>
      <c r="K18" s="57"/>
      <c r="L18" s="57"/>
    </row>
    <row r="19" spans="1:17" ht="47.25">
      <c r="A19" s="3"/>
      <c r="B19" s="16">
        <f>E19+F19+G19</f>
        <v>296.8</v>
      </c>
      <c r="C19" s="16"/>
      <c r="D19" s="21" t="s">
        <v>59</v>
      </c>
      <c r="E19" s="16">
        <v>296.8</v>
      </c>
      <c r="F19" s="18"/>
      <c r="G19" s="18"/>
      <c r="H19" s="57"/>
      <c r="I19" s="57"/>
      <c r="J19" s="57"/>
      <c r="K19" s="57"/>
      <c r="L19" s="57"/>
    </row>
    <row r="20" spans="1:17" s="2" customFormat="1">
      <c r="A20" s="26" t="s">
        <v>1</v>
      </c>
      <c r="B20" s="30">
        <f>B21+B25+B28</f>
        <v>-24069.5</v>
      </c>
      <c r="C20" s="30">
        <f>C21+C14+C25+C28</f>
        <v>13739.8</v>
      </c>
      <c r="D20" s="29" t="s">
        <v>24</v>
      </c>
      <c r="E20" s="30">
        <f t="shared" ref="E20:P20" si="11">E21+E25+E28</f>
        <v>-14197.399999999998</v>
      </c>
      <c r="F20" s="30">
        <f t="shared" si="11"/>
        <v>0</v>
      </c>
      <c r="G20" s="30">
        <f t="shared" si="11"/>
        <v>-9872.1</v>
      </c>
      <c r="H20" s="30">
        <f t="shared" si="11"/>
        <v>0</v>
      </c>
      <c r="I20" s="30">
        <f t="shared" si="11"/>
        <v>0</v>
      </c>
      <c r="J20" s="30">
        <f t="shared" si="11"/>
        <v>0</v>
      </c>
      <c r="K20" s="30">
        <f t="shared" si="11"/>
        <v>0</v>
      </c>
      <c r="L20" s="30">
        <f t="shared" si="11"/>
        <v>0</v>
      </c>
      <c r="M20" s="30">
        <f t="shared" si="11"/>
        <v>0</v>
      </c>
      <c r="N20" s="30">
        <f t="shared" si="11"/>
        <v>0</v>
      </c>
      <c r="O20" s="30">
        <f t="shared" si="11"/>
        <v>0</v>
      </c>
      <c r="P20" s="30">
        <f t="shared" si="11"/>
        <v>0</v>
      </c>
    </row>
    <row r="21" spans="1:17" s="2" customFormat="1" ht="31.5">
      <c r="A21" s="25" t="s">
        <v>3</v>
      </c>
      <c r="B21" s="25">
        <f>SUM(B22:B24)</f>
        <v>-23611.9</v>
      </c>
      <c r="C21" s="25">
        <f t="shared" ref="C21" si="12">C22</f>
        <v>13739.8</v>
      </c>
      <c r="D21" s="23" t="s">
        <v>15</v>
      </c>
      <c r="E21" s="25">
        <f t="shared" ref="E21:G21" si="13">SUM(E22:E24)</f>
        <v>-13739.8</v>
      </c>
      <c r="F21" s="25">
        <f t="shared" si="13"/>
        <v>0</v>
      </c>
      <c r="G21" s="25">
        <f t="shared" si="13"/>
        <v>-9872.1</v>
      </c>
      <c r="H21" s="58"/>
      <c r="I21" s="58"/>
      <c r="J21" s="58"/>
      <c r="K21" s="58"/>
      <c r="L21" s="58"/>
    </row>
    <row r="22" spans="1:17" s="2" customFormat="1" ht="60.75" customHeight="1">
      <c r="A22" s="3"/>
      <c r="B22" s="16">
        <f>E22+F22+G22</f>
        <v>-13739.8</v>
      </c>
      <c r="C22" s="16">
        <v>13739.8</v>
      </c>
      <c r="D22" s="5" t="s">
        <v>131</v>
      </c>
      <c r="E22" s="16">
        <f>-8381.3-5358.5</f>
        <v>-13739.8</v>
      </c>
      <c r="F22" s="18"/>
      <c r="G22" s="18"/>
      <c r="H22" s="58"/>
      <c r="I22" s="58"/>
      <c r="J22" s="58"/>
      <c r="K22" s="58"/>
      <c r="L22" s="58"/>
    </row>
    <row r="23" spans="1:17" s="2" customFormat="1" ht="94.5">
      <c r="A23" s="3"/>
      <c r="B23" s="16">
        <f>E23+F23+G23</f>
        <v>-1872.1</v>
      </c>
      <c r="C23" s="16"/>
      <c r="D23" s="84" t="s">
        <v>60</v>
      </c>
      <c r="E23" s="83"/>
      <c r="F23" s="18"/>
      <c r="G23" s="18">
        <v>-1872.1</v>
      </c>
      <c r="H23" s="58"/>
      <c r="I23" s="58"/>
      <c r="J23" s="58"/>
      <c r="K23" s="58"/>
      <c r="L23" s="58"/>
    </row>
    <row r="24" spans="1:17" s="2" customFormat="1" ht="78.75">
      <c r="A24" s="3"/>
      <c r="B24" s="16">
        <f>E24+F24+G24</f>
        <v>-8000</v>
      </c>
      <c r="C24" s="16"/>
      <c r="D24" s="84" t="s">
        <v>82</v>
      </c>
      <c r="E24" s="85"/>
      <c r="F24" s="18"/>
      <c r="G24" s="18">
        <f>-4800-3200</f>
        <v>-8000</v>
      </c>
      <c r="H24" s="58"/>
      <c r="I24" s="58"/>
      <c r="J24" s="58"/>
      <c r="K24" s="58"/>
      <c r="L24" s="58"/>
    </row>
    <row r="25" spans="1:17" ht="47.25">
      <c r="A25" s="24" t="s">
        <v>61</v>
      </c>
      <c r="B25" s="25">
        <f>SUM(B26:B27)</f>
        <v>-4372.2999999999993</v>
      </c>
      <c r="C25" s="25">
        <f>SUM(C26:C26)</f>
        <v>0</v>
      </c>
      <c r="D25" s="28" t="s">
        <v>9</v>
      </c>
      <c r="E25" s="79">
        <f t="shared" ref="E25:G25" si="14">SUM(E26:E27)</f>
        <v>-4372.2999999999993</v>
      </c>
      <c r="F25" s="79">
        <f t="shared" si="14"/>
        <v>0</v>
      </c>
      <c r="G25" s="79">
        <f t="shared" si="14"/>
        <v>0</v>
      </c>
      <c r="H25" s="57"/>
      <c r="I25" s="57"/>
      <c r="J25" s="57"/>
      <c r="K25" s="57"/>
      <c r="L25" s="57"/>
    </row>
    <row r="26" spans="1:17" s="51" customFormat="1" ht="110.25">
      <c r="A26" s="49"/>
      <c r="B26" s="44">
        <f>E26+F26+G26</f>
        <v>-4117.3999999999996</v>
      </c>
      <c r="C26" s="44"/>
      <c r="D26" s="50" t="s">
        <v>43</v>
      </c>
      <c r="E26" s="44">
        <f>-2930.5-1186.9</f>
        <v>-4117.3999999999996</v>
      </c>
      <c r="F26" s="82"/>
      <c r="G26" s="82"/>
      <c r="H26" s="60"/>
      <c r="I26" s="60"/>
      <c r="J26" s="60"/>
      <c r="K26" s="60"/>
      <c r="L26" s="60"/>
      <c r="Q26" s="51" t="s">
        <v>45</v>
      </c>
    </row>
    <row r="27" spans="1:17" s="51" customFormat="1" ht="78.75">
      <c r="A27" s="49"/>
      <c r="B27" s="44">
        <f>E27+F27+G27</f>
        <v>-254.9</v>
      </c>
      <c r="C27" s="44"/>
      <c r="D27" s="50" t="s">
        <v>80</v>
      </c>
      <c r="E27" s="44">
        <f>-150.9-104</f>
        <v>-254.9</v>
      </c>
      <c r="F27" s="82"/>
      <c r="G27" s="82"/>
      <c r="H27" s="60"/>
      <c r="I27" s="60"/>
      <c r="J27" s="60"/>
      <c r="K27" s="60"/>
      <c r="L27" s="60"/>
    </row>
    <row r="28" spans="1:17" ht="47.25">
      <c r="A28" s="24" t="s">
        <v>30</v>
      </c>
      <c r="B28" s="25">
        <f>SUM(B29:B31)</f>
        <v>3914.7</v>
      </c>
      <c r="C28" s="25">
        <f t="shared" ref="C28" si="15">C30</f>
        <v>0</v>
      </c>
      <c r="D28" s="32" t="s">
        <v>26</v>
      </c>
      <c r="E28" s="78">
        <f t="shared" ref="E28:P28" si="16">SUM(E29:E31)</f>
        <v>3914.7</v>
      </c>
      <c r="F28" s="78">
        <f t="shared" si="16"/>
        <v>0</v>
      </c>
      <c r="G28" s="78">
        <f t="shared" si="16"/>
        <v>0</v>
      </c>
      <c r="H28" s="78">
        <f t="shared" si="16"/>
        <v>0</v>
      </c>
      <c r="I28" s="78">
        <f t="shared" si="16"/>
        <v>0</v>
      </c>
      <c r="J28" s="78">
        <f t="shared" si="16"/>
        <v>0</v>
      </c>
      <c r="K28" s="78">
        <f t="shared" si="16"/>
        <v>0</v>
      </c>
      <c r="L28" s="78">
        <f t="shared" si="16"/>
        <v>0</v>
      </c>
      <c r="M28" s="78">
        <f t="shared" si="16"/>
        <v>0</v>
      </c>
      <c r="N28" s="78">
        <f t="shared" si="16"/>
        <v>0</v>
      </c>
      <c r="O28" s="78">
        <f t="shared" si="16"/>
        <v>0</v>
      </c>
      <c r="P28" s="78">
        <f t="shared" si="16"/>
        <v>0</v>
      </c>
    </row>
    <row r="29" spans="1:17" ht="47.25">
      <c r="A29" s="3"/>
      <c r="B29" s="16">
        <f>E29+F29+G29</f>
        <v>650</v>
      </c>
      <c r="C29" s="16"/>
      <c r="D29" s="86" t="s">
        <v>83</v>
      </c>
      <c r="E29" s="16">
        <v>650</v>
      </c>
      <c r="F29" s="16"/>
      <c r="G29" s="16"/>
      <c r="H29" s="57"/>
      <c r="I29" s="57"/>
      <c r="J29" s="57"/>
      <c r="K29" s="57"/>
      <c r="L29" s="57"/>
    </row>
    <row r="30" spans="1:17" ht="126">
      <c r="A30" s="3"/>
      <c r="B30" s="16">
        <f t="shared" ref="B30:B31" si="17">E30+F30+G30</f>
        <v>4117.3999999999996</v>
      </c>
      <c r="C30" s="16"/>
      <c r="D30" s="21" t="s">
        <v>44</v>
      </c>
      <c r="E30" s="16">
        <f>2930.5+1186.9</f>
        <v>4117.3999999999996</v>
      </c>
      <c r="F30" s="16"/>
      <c r="G30" s="16"/>
      <c r="H30" s="57"/>
      <c r="I30" s="57"/>
      <c r="J30" s="57"/>
      <c r="K30" s="57"/>
      <c r="L30" s="57"/>
    </row>
    <row r="31" spans="1:17" ht="47.25">
      <c r="A31" s="3"/>
      <c r="B31" s="16">
        <f t="shared" si="17"/>
        <v>-852.7</v>
      </c>
      <c r="C31" s="16"/>
      <c r="D31" s="86" t="s">
        <v>84</v>
      </c>
      <c r="E31" s="16">
        <f>314.1-1075.4-91.4</f>
        <v>-852.7</v>
      </c>
      <c r="F31" s="16"/>
      <c r="G31" s="16"/>
      <c r="H31" s="57"/>
      <c r="I31" s="57"/>
      <c r="J31" s="57"/>
      <c r="K31" s="57"/>
      <c r="L31" s="57"/>
    </row>
    <row r="32" spans="1:17">
      <c r="A32" s="24" t="s">
        <v>31</v>
      </c>
      <c r="B32" s="25">
        <f>B33+B35+B37</f>
        <v>-6045.1</v>
      </c>
      <c r="C32" s="25">
        <f>C35+C37</f>
        <v>0</v>
      </c>
      <c r="D32" s="22" t="s">
        <v>23</v>
      </c>
      <c r="E32" s="89">
        <f t="shared" ref="E32:G32" si="18">E33+E35+E37</f>
        <v>-193.10000000000002</v>
      </c>
      <c r="F32" s="89">
        <f t="shared" si="18"/>
        <v>0</v>
      </c>
      <c r="G32" s="89">
        <f t="shared" si="18"/>
        <v>-5852</v>
      </c>
      <c r="H32" s="57"/>
      <c r="I32" s="57"/>
      <c r="J32" s="57"/>
      <c r="K32" s="57"/>
      <c r="L32" s="57"/>
    </row>
    <row r="33" spans="1:17" ht="31.5">
      <c r="A33" s="24" t="s">
        <v>32</v>
      </c>
      <c r="B33" s="25">
        <f>B34</f>
        <v>-5826</v>
      </c>
      <c r="C33" s="25"/>
      <c r="D33" s="23" t="s">
        <v>15</v>
      </c>
      <c r="E33" s="89">
        <f t="shared" ref="E33:G33" si="19">E34</f>
        <v>0</v>
      </c>
      <c r="F33" s="89">
        <f t="shared" si="19"/>
        <v>0</v>
      </c>
      <c r="G33" s="89">
        <f t="shared" si="19"/>
        <v>-5826</v>
      </c>
      <c r="H33" s="57"/>
      <c r="I33" s="57"/>
      <c r="J33" s="57"/>
      <c r="K33" s="57"/>
      <c r="L33" s="57"/>
    </row>
    <row r="34" spans="1:17" ht="126">
      <c r="A34" s="3"/>
      <c r="B34" s="16">
        <f>E34+F34+G34</f>
        <v>-5826</v>
      </c>
      <c r="C34" s="16"/>
      <c r="D34" s="88" t="s">
        <v>85</v>
      </c>
      <c r="E34" s="87"/>
      <c r="F34" s="16"/>
      <c r="G34" s="16">
        <v>-5826</v>
      </c>
      <c r="H34" s="57"/>
      <c r="I34" s="57"/>
      <c r="J34" s="57"/>
      <c r="K34" s="57"/>
      <c r="L34" s="57"/>
    </row>
    <row r="35" spans="1:17">
      <c r="A35" s="24" t="s">
        <v>33</v>
      </c>
      <c r="B35" s="25">
        <f>B36</f>
        <v>147</v>
      </c>
      <c r="C35" s="25">
        <f t="shared" ref="C35" si="20">C36</f>
        <v>0</v>
      </c>
      <c r="D35" s="41"/>
      <c r="E35" s="25">
        <f>SUM(E36)</f>
        <v>147</v>
      </c>
      <c r="F35" s="25">
        <f t="shared" ref="F35:G35" si="21">SUM(F36)</f>
        <v>0</v>
      </c>
      <c r="G35" s="25">
        <f t="shared" si="21"/>
        <v>0</v>
      </c>
      <c r="H35" s="57"/>
      <c r="I35" s="57"/>
      <c r="J35" s="57"/>
      <c r="K35" s="57"/>
      <c r="L35" s="57"/>
    </row>
    <row r="36" spans="1:17" ht="63">
      <c r="A36" s="3"/>
      <c r="B36" s="16">
        <f>E36+F36+G36</f>
        <v>147</v>
      </c>
      <c r="C36" s="16"/>
      <c r="D36" s="21" t="s">
        <v>48</v>
      </c>
      <c r="E36" s="16">
        <v>147</v>
      </c>
      <c r="F36" s="18"/>
      <c r="G36" s="18"/>
      <c r="H36" s="57"/>
      <c r="I36" s="57"/>
      <c r="J36" s="57"/>
      <c r="K36" s="57"/>
      <c r="L36" s="57"/>
    </row>
    <row r="37" spans="1:17" ht="31.5">
      <c r="A37" s="24" t="s">
        <v>62</v>
      </c>
      <c r="B37" s="25">
        <f>B38</f>
        <v>-366.1</v>
      </c>
      <c r="C37" s="25">
        <f t="shared" ref="C37" si="22">C38</f>
        <v>0</v>
      </c>
      <c r="D37" s="33" t="s">
        <v>22</v>
      </c>
      <c r="E37" s="90">
        <f t="shared" ref="E37:G37" si="23">E38</f>
        <v>-340.1</v>
      </c>
      <c r="F37" s="90">
        <f t="shared" si="23"/>
        <v>0</v>
      </c>
      <c r="G37" s="90">
        <f t="shared" si="23"/>
        <v>-26</v>
      </c>
      <c r="H37" s="57"/>
      <c r="I37" s="57"/>
      <c r="J37" s="57"/>
      <c r="K37" s="57"/>
      <c r="L37" s="57"/>
    </row>
    <row r="38" spans="1:17" ht="78.75">
      <c r="A38" s="3"/>
      <c r="B38" s="16">
        <f>E38+F38+G38</f>
        <v>-366.1</v>
      </c>
      <c r="C38" s="16"/>
      <c r="D38" s="91" t="s">
        <v>79</v>
      </c>
      <c r="E38" s="16">
        <f>-366.1+26</f>
        <v>-340.1</v>
      </c>
      <c r="F38" s="18"/>
      <c r="G38" s="18">
        <v>-26</v>
      </c>
      <c r="H38" s="57"/>
      <c r="I38" s="57"/>
      <c r="J38" s="57"/>
      <c r="K38" s="57"/>
      <c r="L38" s="57"/>
    </row>
    <row r="39" spans="1:17" s="2" customFormat="1">
      <c r="A39" s="26" t="s">
        <v>34</v>
      </c>
      <c r="B39" s="30">
        <f>B40+B51+B55+B57+B59+B61+B64+B71+B74+B82+B86+B99</f>
        <v>-60204.100000000013</v>
      </c>
      <c r="C39" s="30">
        <f>C40+C51+C55+C57+C59+C61+C64+C71+C74+C82+C86+C99</f>
        <v>0</v>
      </c>
      <c r="D39" s="27" t="s">
        <v>19</v>
      </c>
      <c r="E39" s="30">
        <f t="shared" ref="E39:P39" si="24">E40+E51+E55+E57+E59+E61+E64+E71+E74+E82+E86+E99</f>
        <v>-49382.600000000006</v>
      </c>
      <c r="F39" s="30">
        <f t="shared" si="24"/>
        <v>-1894.2</v>
      </c>
      <c r="G39" s="30">
        <f t="shared" si="24"/>
        <v>-8927.3000000000011</v>
      </c>
      <c r="H39" s="30">
        <f t="shared" si="24"/>
        <v>-1091726.76</v>
      </c>
      <c r="I39" s="30">
        <f t="shared" si="24"/>
        <v>0</v>
      </c>
      <c r="J39" s="30">
        <f t="shared" si="24"/>
        <v>0</v>
      </c>
      <c r="K39" s="30">
        <f t="shared" si="24"/>
        <v>0</v>
      </c>
      <c r="L39" s="30">
        <f t="shared" si="24"/>
        <v>0</v>
      </c>
      <c r="M39" s="30">
        <f t="shared" si="24"/>
        <v>0</v>
      </c>
      <c r="N39" s="30">
        <f t="shared" si="24"/>
        <v>0</v>
      </c>
      <c r="O39" s="30">
        <f t="shared" si="24"/>
        <v>0</v>
      </c>
      <c r="P39" s="30">
        <f t="shared" si="24"/>
        <v>0</v>
      </c>
    </row>
    <row r="40" spans="1:17" s="2" customFormat="1" ht="31.5">
      <c r="A40" s="24" t="s">
        <v>64</v>
      </c>
      <c r="B40" s="25">
        <f>SUM(B41:B50)</f>
        <v>-27752.900000000005</v>
      </c>
      <c r="C40" s="25">
        <f>SUM(C41:C50)</f>
        <v>0</v>
      </c>
      <c r="D40" s="23" t="s">
        <v>15</v>
      </c>
      <c r="E40" s="25">
        <f>SUM(E41:E50)</f>
        <v>-18841.7</v>
      </c>
      <c r="F40" s="25">
        <f>SUM(F41:F50)</f>
        <v>0</v>
      </c>
      <c r="G40" s="25">
        <f>SUM(G41:G50)</f>
        <v>-8911.2000000000007</v>
      </c>
      <c r="H40" s="58"/>
      <c r="I40" s="58"/>
      <c r="J40" s="58"/>
      <c r="K40" s="58"/>
      <c r="L40" s="58"/>
    </row>
    <row r="41" spans="1:17" s="2" customFormat="1" ht="63">
      <c r="A41" s="3"/>
      <c r="B41" s="16">
        <f>E41+F41+G41</f>
        <v>-1526.6</v>
      </c>
      <c r="C41" s="35"/>
      <c r="D41" s="21" t="s">
        <v>86</v>
      </c>
      <c r="E41" s="16">
        <v>-1526.6</v>
      </c>
      <c r="F41" s="35">
        <v>0</v>
      </c>
      <c r="G41" s="35">
        <v>0</v>
      </c>
      <c r="H41" s="58"/>
      <c r="I41" s="58"/>
      <c r="J41" s="58"/>
      <c r="K41" s="58"/>
      <c r="L41" s="58"/>
    </row>
    <row r="42" spans="1:17" s="2" customFormat="1" ht="47.25">
      <c r="A42" s="3"/>
      <c r="B42" s="16"/>
      <c r="C42" s="35">
        <v>1526.6</v>
      </c>
      <c r="D42" s="21" t="s">
        <v>119</v>
      </c>
      <c r="E42" s="16"/>
      <c r="F42" s="35"/>
      <c r="G42" s="35"/>
      <c r="H42" s="58"/>
      <c r="I42" s="58"/>
      <c r="J42" s="58"/>
      <c r="K42" s="58"/>
      <c r="L42" s="58"/>
    </row>
    <row r="43" spans="1:17" s="2" customFormat="1" ht="94.5">
      <c r="A43" s="3"/>
      <c r="B43" s="16">
        <f t="shared" ref="B43:B50" si="25">E43+F43+G43</f>
        <v>-807.7</v>
      </c>
      <c r="C43" s="35"/>
      <c r="D43" s="39" t="s">
        <v>90</v>
      </c>
      <c r="E43" s="35"/>
      <c r="F43" s="35"/>
      <c r="G43" s="16">
        <v>-807.7</v>
      </c>
      <c r="H43" s="59"/>
      <c r="I43" s="58"/>
      <c r="J43" s="58"/>
      <c r="K43" s="58"/>
      <c r="L43" s="58"/>
    </row>
    <row r="44" spans="1:17" s="2" customFormat="1" ht="94.5">
      <c r="A44" s="3"/>
      <c r="B44" s="16">
        <f t="shared" si="25"/>
        <v>-330.3</v>
      </c>
      <c r="C44" s="35"/>
      <c r="D44" s="39" t="s">
        <v>126</v>
      </c>
      <c r="E44" s="35"/>
      <c r="F44" s="35"/>
      <c r="G44" s="16">
        <v>-330.3</v>
      </c>
      <c r="H44" s="59"/>
      <c r="I44" s="58"/>
      <c r="J44" s="58"/>
      <c r="K44" s="58"/>
      <c r="L44" s="58"/>
    </row>
    <row r="45" spans="1:17" s="2" customFormat="1" ht="63">
      <c r="A45" s="3"/>
      <c r="B45" s="16">
        <f t="shared" si="25"/>
        <v>-17293.2</v>
      </c>
      <c r="C45" s="35"/>
      <c r="D45" s="21" t="s">
        <v>63</v>
      </c>
      <c r="E45" s="16">
        <v>-17293.2</v>
      </c>
      <c r="F45" s="35"/>
      <c r="G45" s="35"/>
      <c r="H45" s="58"/>
      <c r="I45" s="58"/>
      <c r="J45" s="58"/>
      <c r="K45" s="58"/>
      <c r="L45" s="58"/>
    </row>
    <row r="46" spans="1:17" s="2" customFormat="1" ht="78.75">
      <c r="A46" s="3"/>
      <c r="B46" s="16">
        <f t="shared" si="25"/>
        <v>-91.5</v>
      </c>
      <c r="C46" s="35"/>
      <c r="D46" s="52" t="s">
        <v>87</v>
      </c>
      <c r="E46" s="16"/>
      <c r="F46" s="35"/>
      <c r="G46" s="35">
        <v>-91.5</v>
      </c>
      <c r="H46" s="61">
        <v>-91500</v>
      </c>
      <c r="I46" s="58"/>
      <c r="J46" s="58"/>
      <c r="L46" s="58"/>
    </row>
    <row r="47" spans="1:17" s="2" customFormat="1" ht="110.25">
      <c r="A47" s="3"/>
      <c r="B47" s="16">
        <f t="shared" si="25"/>
        <v>-290.89999999999998</v>
      </c>
      <c r="C47" s="35"/>
      <c r="D47" s="54" t="s">
        <v>89</v>
      </c>
      <c r="E47" s="16">
        <v>-21.9</v>
      </c>
      <c r="F47" s="35"/>
      <c r="G47" s="16">
        <v>-269</v>
      </c>
      <c r="H47" s="59">
        <v>-21919.08</v>
      </c>
      <c r="I47" s="58"/>
      <c r="J47" s="58"/>
      <c r="K47" s="58"/>
      <c r="L47" s="58"/>
      <c r="Q47" s="2" t="s">
        <v>76</v>
      </c>
    </row>
    <row r="48" spans="1:17" s="2" customFormat="1" ht="47.25">
      <c r="A48" s="3"/>
      <c r="B48" s="16">
        <f t="shared" si="25"/>
        <v>-162.19999999999982</v>
      </c>
      <c r="C48" s="35"/>
      <c r="D48" s="39" t="s">
        <v>127</v>
      </c>
      <c r="E48" s="35"/>
      <c r="F48" s="35"/>
      <c r="G48" s="16">
        <f>-741-318.6-287.7-850.8-341.5-287.1+2664.5</f>
        <v>-162.19999999999982</v>
      </c>
      <c r="H48" s="59">
        <v>-741068.22</v>
      </c>
      <c r="I48" s="58"/>
      <c r="J48" s="58"/>
      <c r="K48" s="58"/>
      <c r="L48" s="58"/>
    </row>
    <row r="49" spans="1:17" s="69" customFormat="1" ht="31.5">
      <c r="A49" s="49"/>
      <c r="B49" s="16">
        <f t="shared" si="25"/>
        <v>-8484.7000000000007</v>
      </c>
      <c r="C49" s="74">
        <v>-1526.6</v>
      </c>
      <c r="D49" s="66" t="s">
        <v>88</v>
      </c>
      <c r="E49" s="74"/>
      <c r="F49" s="74"/>
      <c r="G49" s="44">
        <f>-2306.7-332.5-2801.2-379.8-2664.5</f>
        <v>-8484.7000000000007</v>
      </c>
      <c r="H49" s="67">
        <v>-2306717.92</v>
      </c>
      <c r="I49" s="67">
        <v>-332550</v>
      </c>
      <c r="J49" s="67"/>
      <c r="K49" s="68"/>
      <c r="L49" s="68"/>
    </row>
    <row r="50" spans="1:17" s="2" customFormat="1" ht="78.75">
      <c r="A50" s="3"/>
      <c r="B50" s="16">
        <f t="shared" si="25"/>
        <v>1234.1999999999998</v>
      </c>
      <c r="C50" s="35"/>
      <c r="D50" s="39" t="s">
        <v>128</v>
      </c>
      <c r="E50" s="35"/>
      <c r="F50" s="35"/>
      <c r="G50" s="16">
        <f>346.8+200+96+41.4+220+280+50</f>
        <v>1234.1999999999998</v>
      </c>
      <c r="H50" s="59">
        <v>346800</v>
      </c>
      <c r="I50" s="58"/>
      <c r="J50" s="58"/>
      <c r="K50" s="58"/>
      <c r="L50" s="58"/>
    </row>
    <row r="51" spans="1:17" s="2" customFormat="1" ht="47.25">
      <c r="A51" s="24" t="s">
        <v>65</v>
      </c>
      <c r="B51" s="25">
        <f>SUM(B52:B54)</f>
        <v>-171.5</v>
      </c>
      <c r="C51" s="25">
        <f t="shared" ref="C51" si="26">C52</f>
        <v>0</v>
      </c>
      <c r="D51" s="40" t="s">
        <v>36</v>
      </c>
      <c r="E51" s="25">
        <f>SUM(E52:E54)</f>
        <v>-171.5</v>
      </c>
      <c r="F51" s="25">
        <f t="shared" ref="F51:G51" si="27">F52</f>
        <v>0</v>
      </c>
      <c r="G51" s="25">
        <f t="shared" si="27"/>
        <v>0</v>
      </c>
      <c r="H51" s="58"/>
      <c r="I51" s="58"/>
      <c r="J51" s="58"/>
      <c r="K51" s="58"/>
      <c r="L51" s="58"/>
    </row>
    <row r="52" spans="1:17" s="2" customFormat="1" ht="31.5">
      <c r="A52" s="3"/>
      <c r="B52" s="16">
        <f>E52+F52+G52</f>
        <v>-30.4</v>
      </c>
      <c r="C52" s="35"/>
      <c r="D52" s="39" t="s">
        <v>91</v>
      </c>
      <c r="E52" s="16">
        <v>-30.4</v>
      </c>
      <c r="F52" s="35"/>
      <c r="G52" s="35"/>
      <c r="H52" s="58"/>
      <c r="I52" s="58"/>
      <c r="J52" s="58"/>
      <c r="K52" s="58"/>
      <c r="L52" s="58"/>
    </row>
    <row r="53" spans="1:17" s="2" customFormat="1" ht="47.25">
      <c r="A53" s="55"/>
      <c r="B53" s="16">
        <f t="shared" ref="B53:B54" si="28">E53+F53+G53</f>
        <v>-277.10000000000002</v>
      </c>
      <c r="C53" s="35"/>
      <c r="D53" s="54" t="s">
        <v>92</v>
      </c>
      <c r="E53" s="16">
        <v>-277.10000000000002</v>
      </c>
      <c r="F53" s="35"/>
      <c r="G53" s="35"/>
      <c r="H53" s="59">
        <v>-277075</v>
      </c>
      <c r="I53" s="58"/>
      <c r="J53" s="58"/>
      <c r="K53" s="58"/>
      <c r="L53" s="58"/>
      <c r="Q53" s="2" t="s">
        <v>76</v>
      </c>
    </row>
    <row r="54" spans="1:17" s="2" customFormat="1" ht="31.5">
      <c r="A54" s="3"/>
      <c r="B54" s="16">
        <f t="shared" si="28"/>
        <v>136</v>
      </c>
      <c r="C54" s="35"/>
      <c r="D54" s="54" t="s">
        <v>93</v>
      </c>
      <c r="E54" s="16">
        <v>136</v>
      </c>
      <c r="F54" s="35"/>
      <c r="G54" s="35"/>
      <c r="H54" s="59">
        <v>136000</v>
      </c>
      <c r="I54" s="58"/>
      <c r="J54" s="58"/>
      <c r="K54" s="58"/>
      <c r="L54" s="58"/>
    </row>
    <row r="55" spans="1:17" s="2" customFormat="1">
      <c r="A55" s="24" t="s">
        <v>66</v>
      </c>
      <c r="B55" s="25">
        <f>SUM(B56:B56)</f>
        <v>-4306</v>
      </c>
      <c r="C55" s="25">
        <f>SUM(C56:C56)</f>
        <v>0</v>
      </c>
      <c r="D55" s="41" t="s">
        <v>35</v>
      </c>
      <c r="E55" s="25">
        <f>SUM(E56:E56)</f>
        <v>-4306</v>
      </c>
      <c r="F55" s="25">
        <f>SUM(F56:F56)</f>
        <v>0</v>
      </c>
      <c r="G55" s="25">
        <f>SUM(G56:G56)</f>
        <v>0</v>
      </c>
      <c r="H55" s="58"/>
      <c r="I55" s="58"/>
      <c r="J55" s="58"/>
      <c r="K55" s="58"/>
      <c r="L55" s="58"/>
    </row>
    <row r="56" spans="1:17" s="2" customFormat="1" ht="63">
      <c r="A56" s="49"/>
      <c r="B56" s="44">
        <f>E56+F56+G56</f>
        <v>-4306</v>
      </c>
      <c r="C56" s="35"/>
      <c r="D56" s="64" t="s">
        <v>81</v>
      </c>
      <c r="E56" s="44">
        <f>-2018.7-2287.3</f>
        <v>-4306</v>
      </c>
      <c r="F56" s="35"/>
      <c r="G56" s="35"/>
      <c r="H56" s="65">
        <v>-2287300</v>
      </c>
      <c r="I56" s="58"/>
      <c r="J56" s="58"/>
      <c r="K56" s="58"/>
      <c r="L56" s="58"/>
      <c r="Q56" s="2" t="s">
        <v>76</v>
      </c>
    </row>
    <row r="57" spans="1:17" s="2" customFormat="1" ht="31.5">
      <c r="A57" s="24" t="s">
        <v>67</v>
      </c>
      <c r="B57" s="25">
        <f>B58</f>
        <v>-103</v>
      </c>
      <c r="C57" s="25">
        <f t="shared" ref="C57" si="29">C58</f>
        <v>0</v>
      </c>
      <c r="D57" s="41" t="s">
        <v>21</v>
      </c>
      <c r="E57" s="25">
        <f t="shared" ref="E57:G57" si="30">E58</f>
        <v>-103</v>
      </c>
      <c r="F57" s="25">
        <f t="shared" si="30"/>
        <v>0</v>
      </c>
      <c r="G57" s="25">
        <f t="shared" si="30"/>
        <v>0</v>
      </c>
      <c r="H57" s="65"/>
      <c r="I57" s="58"/>
      <c r="J57" s="58"/>
      <c r="K57" s="58"/>
      <c r="L57" s="58"/>
    </row>
    <row r="58" spans="1:17" s="2" customFormat="1" ht="31.5">
      <c r="A58" s="49"/>
      <c r="B58" s="44">
        <f>E58+F58+G58</f>
        <v>-103</v>
      </c>
      <c r="C58" s="35"/>
      <c r="D58" s="64" t="s">
        <v>94</v>
      </c>
      <c r="E58" s="44">
        <v>-103</v>
      </c>
      <c r="F58" s="35"/>
      <c r="G58" s="35"/>
      <c r="H58" s="65">
        <v>-103000</v>
      </c>
      <c r="I58" s="58"/>
      <c r="J58" s="58"/>
      <c r="K58" s="58"/>
      <c r="L58" s="58"/>
      <c r="Q58" s="2" t="s">
        <v>76</v>
      </c>
    </row>
    <row r="59" spans="1:17" ht="63">
      <c r="A59" s="24" t="s">
        <v>68</v>
      </c>
      <c r="B59" s="25">
        <f>SUM(B60:B60)</f>
        <v>4059.8</v>
      </c>
      <c r="C59" s="25">
        <f t="shared" ref="C59" si="31">C60</f>
        <v>0</v>
      </c>
      <c r="D59" s="34" t="s">
        <v>20</v>
      </c>
      <c r="E59" s="80">
        <f>SUM(E60:E60)</f>
        <v>4059.8</v>
      </c>
      <c r="F59" s="80">
        <f>SUM(F60:F60)</f>
        <v>0</v>
      </c>
      <c r="G59" s="80">
        <f>SUM(G60:G60)</f>
        <v>0</v>
      </c>
      <c r="H59" s="57"/>
      <c r="I59" s="57"/>
      <c r="J59" s="57"/>
      <c r="K59" s="57"/>
      <c r="L59" s="57"/>
    </row>
    <row r="60" spans="1:17" ht="31.5">
      <c r="A60" s="3"/>
      <c r="B60" s="16">
        <f>E60+F60+G60</f>
        <v>4059.8</v>
      </c>
      <c r="C60" s="16"/>
      <c r="D60" s="21" t="s">
        <v>95</v>
      </c>
      <c r="E60" s="16">
        <f>560.8+150+3349</f>
        <v>4059.8</v>
      </c>
      <c r="F60" s="16"/>
      <c r="G60" s="16"/>
      <c r="H60" s="56">
        <v>3451585.75</v>
      </c>
      <c r="J60" s="57"/>
      <c r="K60" s="57"/>
      <c r="L60" s="57"/>
    </row>
    <row r="61" spans="1:17" ht="31.5">
      <c r="A61" s="24" t="s">
        <v>69</v>
      </c>
      <c r="B61" s="25">
        <f>SUM(B62:B63)</f>
        <v>-458.90000000000009</v>
      </c>
      <c r="C61" s="25">
        <f t="shared" ref="C61" si="32">SUM(C62:C62)</f>
        <v>0</v>
      </c>
      <c r="D61" s="32" t="s">
        <v>27</v>
      </c>
      <c r="E61" s="25">
        <f>SUM(E62:E63)</f>
        <v>-458.90000000000009</v>
      </c>
      <c r="F61" s="25">
        <f t="shared" ref="F61:G61" si="33">SUM(F62:F62)</f>
        <v>0</v>
      </c>
      <c r="G61" s="25">
        <f t="shared" si="33"/>
        <v>0</v>
      </c>
      <c r="H61" s="57"/>
      <c r="I61" s="57"/>
      <c r="J61" s="57"/>
      <c r="K61" s="57"/>
      <c r="L61" s="57"/>
    </row>
    <row r="62" spans="1:17" s="46" customFormat="1" ht="63">
      <c r="A62" s="45"/>
      <c r="B62" s="44">
        <f>E62+F62+G62</f>
        <v>-2205</v>
      </c>
      <c r="C62" s="44"/>
      <c r="D62" s="70" t="s">
        <v>98</v>
      </c>
      <c r="E62" s="44">
        <v>-2205</v>
      </c>
      <c r="F62" s="16"/>
      <c r="G62" s="16"/>
      <c r="H62" s="57"/>
      <c r="I62" s="57"/>
      <c r="J62" s="57"/>
      <c r="K62" s="57"/>
      <c r="L62" s="57"/>
    </row>
    <row r="63" spans="1:17" ht="47.25">
      <c r="A63" s="63"/>
      <c r="B63" s="44">
        <f>E63+F63+G63</f>
        <v>1746.1</v>
      </c>
      <c r="C63" s="75"/>
      <c r="D63" s="5" t="s">
        <v>96</v>
      </c>
      <c r="E63" s="16">
        <f>1154.7+591.4</f>
        <v>1746.1</v>
      </c>
      <c r="F63" s="76"/>
      <c r="G63" s="76"/>
      <c r="H63" s="57"/>
      <c r="I63" s="57"/>
      <c r="J63" s="57"/>
      <c r="K63" s="57"/>
      <c r="L63" s="57"/>
    </row>
    <row r="64" spans="1:17" ht="31.5">
      <c r="A64" s="24" t="s">
        <v>70</v>
      </c>
      <c r="B64" s="25">
        <f>SUM(B65:B70)</f>
        <v>-3184.9</v>
      </c>
      <c r="C64" s="25">
        <f t="shared" ref="C64" si="34">C65</f>
        <v>0</v>
      </c>
      <c r="D64" s="31" t="s">
        <v>97</v>
      </c>
      <c r="E64" s="80">
        <f>SUM(E65:E70)</f>
        <v>-3184.9</v>
      </c>
      <c r="F64" s="80">
        <f>SUM(F65:F65)</f>
        <v>0</v>
      </c>
      <c r="G64" s="80">
        <f>SUM(G65:G65)</f>
        <v>0</v>
      </c>
      <c r="H64" s="57"/>
      <c r="I64" s="57"/>
      <c r="J64" s="57"/>
      <c r="K64" s="57"/>
      <c r="L64" s="57"/>
    </row>
    <row r="65" spans="1:17" s="51" customFormat="1" ht="31.5">
      <c r="A65" s="49"/>
      <c r="B65" s="16">
        <f>E65+F65+G65</f>
        <v>-1175.8</v>
      </c>
      <c r="C65" s="44"/>
      <c r="D65" s="50" t="s">
        <v>99</v>
      </c>
      <c r="E65" s="44">
        <v>-1175.8</v>
      </c>
      <c r="F65" s="44"/>
      <c r="G65" s="44"/>
      <c r="H65" s="62">
        <v>-1175765</v>
      </c>
      <c r="J65" s="60"/>
      <c r="K65" s="60"/>
      <c r="L65" s="60"/>
      <c r="Q65" s="51" t="s">
        <v>76</v>
      </c>
    </row>
    <row r="66" spans="1:17" s="51" customFormat="1" ht="31.5">
      <c r="A66" s="49"/>
      <c r="B66" s="16">
        <f>E66+F66+G66</f>
        <v>-723.5</v>
      </c>
      <c r="C66" s="44"/>
      <c r="D66" s="50" t="s">
        <v>100</v>
      </c>
      <c r="E66" s="44">
        <v>-723.5</v>
      </c>
      <c r="F66" s="44"/>
      <c r="G66" s="44"/>
      <c r="H66" s="62">
        <v>-723500</v>
      </c>
      <c r="J66" s="60"/>
      <c r="K66" s="60"/>
      <c r="L66" s="60"/>
      <c r="Q66" s="51" t="s">
        <v>76</v>
      </c>
    </row>
    <row r="67" spans="1:17">
      <c r="A67" s="3"/>
      <c r="B67" s="16">
        <f t="shared" ref="B67:B70" si="35">E67+F67+G67</f>
        <v>-3.3</v>
      </c>
      <c r="C67" s="16"/>
      <c r="D67" s="21" t="s">
        <v>103</v>
      </c>
      <c r="E67" s="16">
        <v>-3.3</v>
      </c>
      <c r="F67" s="16"/>
      <c r="G67" s="16"/>
      <c r="H67" s="57"/>
      <c r="I67" s="57"/>
      <c r="J67" s="57"/>
      <c r="K67" s="57"/>
      <c r="L67" s="57"/>
    </row>
    <row r="68" spans="1:17" ht="47.25">
      <c r="A68" s="3"/>
      <c r="B68" s="16">
        <f t="shared" si="35"/>
        <v>-586.9</v>
      </c>
      <c r="C68" s="16"/>
      <c r="D68" s="43" t="s">
        <v>101</v>
      </c>
      <c r="E68" s="16">
        <f>-573.5-13.4</f>
        <v>-586.9</v>
      </c>
      <c r="F68" s="16"/>
      <c r="G68" s="16"/>
      <c r="H68" s="57"/>
      <c r="I68" s="57"/>
      <c r="J68" s="57"/>
      <c r="K68" s="57"/>
      <c r="L68" s="57"/>
    </row>
    <row r="69" spans="1:17" ht="31.5">
      <c r="A69" s="3"/>
      <c r="B69" s="16">
        <f t="shared" si="35"/>
        <v>-225.4</v>
      </c>
      <c r="C69" s="16"/>
      <c r="D69" s="43" t="s">
        <v>102</v>
      </c>
      <c r="E69" s="16">
        <v>-225.4</v>
      </c>
      <c r="F69" s="16"/>
      <c r="G69" s="16"/>
      <c r="H69" s="57"/>
      <c r="I69" s="57"/>
      <c r="J69" s="57"/>
      <c r="K69" s="57"/>
      <c r="L69" s="57"/>
    </row>
    <row r="70" spans="1:17" ht="31.5">
      <c r="A70" s="3"/>
      <c r="B70" s="16">
        <f t="shared" si="35"/>
        <v>-470</v>
      </c>
      <c r="C70" s="16"/>
      <c r="D70" s="43" t="s">
        <v>104</v>
      </c>
      <c r="E70" s="16">
        <v>-470</v>
      </c>
      <c r="F70" s="16"/>
      <c r="G70" s="16"/>
      <c r="H70" s="57"/>
      <c r="I70" s="57"/>
      <c r="J70" s="57"/>
      <c r="K70" s="57"/>
      <c r="L70" s="57"/>
    </row>
    <row r="71" spans="1:17" ht="31.5">
      <c r="A71" s="24" t="s">
        <v>71</v>
      </c>
      <c r="B71" s="25">
        <f>SUM(B72:B73)</f>
        <v>-1679.9</v>
      </c>
      <c r="C71" s="25">
        <f>SUM(C72:C75)</f>
        <v>0</v>
      </c>
      <c r="D71" s="33" t="s">
        <v>38</v>
      </c>
      <c r="E71" s="25">
        <f t="shared" ref="E71:G71" si="36">E72</f>
        <v>0</v>
      </c>
      <c r="F71" s="25">
        <f>SUM(F72:F73)</f>
        <v>-1679.9</v>
      </c>
      <c r="G71" s="25">
        <f t="shared" si="36"/>
        <v>0</v>
      </c>
      <c r="H71" s="57"/>
      <c r="I71" s="57"/>
      <c r="J71" s="57"/>
      <c r="K71" s="57"/>
      <c r="L71" s="57"/>
    </row>
    <row r="72" spans="1:17" ht="31.5">
      <c r="A72" s="47"/>
      <c r="B72" s="16">
        <f>E72+F72+G72</f>
        <v>-231</v>
      </c>
      <c r="C72" s="16"/>
      <c r="D72" s="52" t="s">
        <v>105</v>
      </c>
      <c r="E72" s="16"/>
      <c r="F72" s="16">
        <f>-128.4-102.6</f>
        <v>-231</v>
      </c>
      <c r="G72" s="16"/>
      <c r="H72" s="56">
        <v>-231000</v>
      </c>
      <c r="K72" s="57"/>
      <c r="L72" s="57"/>
    </row>
    <row r="73" spans="1:17" ht="47.25">
      <c r="A73" s="47"/>
      <c r="B73" s="16">
        <f>E73+F73+G73</f>
        <v>-1448.9</v>
      </c>
      <c r="C73" s="16"/>
      <c r="D73" s="52" t="s">
        <v>129</v>
      </c>
      <c r="E73" s="16"/>
      <c r="F73" s="16">
        <v>-1448.9</v>
      </c>
      <c r="G73" s="16"/>
      <c r="H73" s="56"/>
      <c r="K73" s="57"/>
      <c r="L73" s="57"/>
    </row>
    <row r="74" spans="1:17" s="2" customFormat="1" ht="31.5">
      <c r="A74" s="24" t="s">
        <v>72</v>
      </c>
      <c r="B74" s="25">
        <f>SUM(B75:B81)</f>
        <v>-1860.4999999999995</v>
      </c>
      <c r="C74" s="25">
        <f>SUM(C75:C78)</f>
        <v>0</v>
      </c>
      <c r="D74" s="33" t="s">
        <v>22</v>
      </c>
      <c r="E74" s="25">
        <f t="shared" ref="E74:P74" si="37">SUM(E75:E81)</f>
        <v>-1844.4</v>
      </c>
      <c r="F74" s="25">
        <f t="shared" si="37"/>
        <v>0</v>
      </c>
      <c r="G74" s="25">
        <f t="shared" si="37"/>
        <v>-16.100000000000001</v>
      </c>
      <c r="H74" s="25">
        <f t="shared" si="37"/>
        <v>-1091726.76</v>
      </c>
      <c r="I74" s="25">
        <f t="shared" si="37"/>
        <v>0</v>
      </c>
      <c r="J74" s="25">
        <f t="shared" si="37"/>
        <v>0</v>
      </c>
      <c r="K74" s="25">
        <f t="shared" si="37"/>
        <v>0</v>
      </c>
      <c r="L74" s="25">
        <f t="shared" si="37"/>
        <v>0</v>
      </c>
      <c r="M74" s="25">
        <f t="shared" si="37"/>
        <v>0</v>
      </c>
      <c r="N74" s="25">
        <f t="shared" si="37"/>
        <v>0</v>
      </c>
      <c r="O74" s="25">
        <f t="shared" si="37"/>
        <v>0</v>
      </c>
      <c r="P74" s="25">
        <f t="shared" si="37"/>
        <v>0</v>
      </c>
    </row>
    <row r="75" spans="1:17" s="48" customFormat="1" ht="47.25">
      <c r="A75" s="47"/>
      <c r="B75" s="16">
        <f>E75+F75+G75</f>
        <v>-38.199999999999932</v>
      </c>
      <c r="C75" s="16"/>
      <c r="D75" s="43" t="s">
        <v>116</v>
      </c>
      <c r="E75" s="16">
        <f>-53.4-200-432+1.5+734.7-89</f>
        <v>-38.199999999999932</v>
      </c>
      <c r="F75" s="16"/>
      <c r="G75" s="16"/>
      <c r="H75" s="57">
        <v>-53387.74</v>
      </c>
      <c r="J75" s="57"/>
      <c r="K75" s="57"/>
      <c r="L75" s="57"/>
    </row>
    <row r="76" spans="1:17" s="48" customFormat="1" ht="47.25">
      <c r="A76" s="47"/>
      <c r="B76" s="16">
        <f>E76+F76+G76</f>
        <v>-101.9</v>
      </c>
      <c r="C76" s="16"/>
      <c r="D76" s="43" t="s">
        <v>117</v>
      </c>
      <c r="E76" s="16">
        <f>-101.9</f>
        <v>-101.9</v>
      </c>
      <c r="F76" s="16"/>
      <c r="G76" s="16"/>
      <c r="H76" s="57"/>
      <c r="J76" s="57"/>
      <c r="K76" s="57"/>
      <c r="L76" s="57"/>
    </row>
    <row r="77" spans="1:17" s="48" customFormat="1">
      <c r="A77" s="47"/>
      <c r="B77" s="16">
        <f>E77+F77+G77</f>
        <v>-2.2999999999999998</v>
      </c>
      <c r="C77" s="16"/>
      <c r="D77" s="43" t="s">
        <v>118</v>
      </c>
      <c r="E77" s="16">
        <f>-2.3</f>
        <v>-2.2999999999999998</v>
      </c>
      <c r="F77" s="16"/>
      <c r="G77" s="16"/>
      <c r="H77" s="57"/>
      <c r="J77" s="57"/>
      <c r="K77" s="57"/>
      <c r="L77" s="57"/>
    </row>
    <row r="78" spans="1:17" s="51" customFormat="1" ht="31.5">
      <c r="A78" s="49"/>
      <c r="B78" s="16">
        <f t="shared" ref="B78:B81" si="38">E78+F78+G78</f>
        <v>-1749.1</v>
      </c>
      <c r="C78" s="44"/>
      <c r="D78" s="50" t="s">
        <v>78</v>
      </c>
      <c r="E78" s="44">
        <f>-560.8-150-1038.3</f>
        <v>-1749.1</v>
      </c>
      <c r="F78" s="44"/>
      <c r="G78" s="44"/>
      <c r="H78" s="62">
        <v>-1038339.02</v>
      </c>
      <c r="J78" s="60"/>
      <c r="K78" s="60"/>
      <c r="L78" s="60"/>
      <c r="Q78" s="51" t="s">
        <v>76</v>
      </c>
    </row>
    <row r="79" spans="1:17" ht="47.25">
      <c r="A79" s="3"/>
      <c r="B79" s="16">
        <f t="shared" si="38"/>
        <v>-16.100000000000001</v>
      </c>
      <c r="C79" s="35"/>
      <c r="D79" s="39" t="s">
        <v>115</v>
      </c>
      <c r="E79" s="35"/>
      <c r="F79" s="35"/>
      <c r="G79" s="16">
        <v>-16.100000000000001</v>
      </c>
      <c r="H79" s="57"/>
      <c r="I79" s="57"/>
      <c r="J79" s="57"/>
      <c r="K79" s="57"/>
      <c r="L79" s="57"/>
    </row>
    <row r="80" spans="1:17" ht="31.5">
      <c r="A80" s="3"/>
      <c r="B80" s="16">
        <f>E80+F80+G80</f>
        <v>-240</v>
      </c>
      <c r="C80" s="35"/>
      <c r="D80" s="39" t="s">
        <v>50</v>
      </c>
      <c r="E80" s="35">
        <v>-240</v>
      </c>
      <c r="F80" s="35"/>
      <c r="G80" s="16"/>
      <c r="H80" s="57"/>
      <c r="I80" s="57"/>
      <c r="J80" s="57"/>
      <c r="K80" s="57"/>
      <c r="L80" s="57"/>
    </row>
    <row r="81" spans="1:12" ht="47.25">
      <c r="A81" s="3"/>
      <c r="B81" s="16">
        <f t="shared" si="38"/>
        <v>287.10000000000002</v>
      </c>
      <c r="C81" s="35"/>
      <c r="D81" s="39" t="s">
        <v>53</v>
      </c>
      <c r="E81" s="35">
        <v>287.10000000000002</v>
      </c>
      <c r="F81" s="35"/>
      <c r="G81" s="16"/>
      <c r="H81" s="57"/>
      <c r="I81" s="57"/>
      <c r="J81" s="57"/>
      <c r="K81" s="57"/>
      <c r="L81" s="57"/>
    </row>
    <row r="82" spans="1:12" ht="47.25">
      <c r="A82" s="26" t="s">
        <v>73</v>
      </c>
      <c r="B82" s="30">
        <f>SUM(B83:B85)</f>
        <v>-16993.5</v>
      </c>
      <c r="C82" s="96"/>
      <c r="D82" s="38" t="s">
        <v>26</v>
      </c>
      <c r="E82" s="96">
        <f>SUM(E83:E85)</f>
        <v>-16993.5</v>
      </c>
      <c r="F82" s="96">
        <f>SUM(F83:F85)</f>
        <v>0</v>
      </c>
      <c r="G82" s="96">
        <f>SUM(G83:G85)</f>
        <v>0</v>
      </c>
      <c r="H82" s="57"/>
      <c r="I82" s="57"/>
      <c r="J82" s="57"/>
      <c r="K82" s="57"/>
      <c r="L82" s="57"/>
    </row>
    <row r="83" spans="1:12" ht="120">
      <c r="A83" s="3"/>
      <c r="B83" s="16">
        <f>E83+F83+G83</f>
        <v>251</v>
      </c>
      <c r="C83" s="35"/>
      <c r="D83" s="92" t="s">
        <v>41</v>
      </c>
      <c r="E83" s="35">
        <f>154.3+34.2+62.5</f>
        <v>251</v>
      </c>
      <c r="F83" s="35"/>
      <c r="G83" s="16"/>
      <c r="H83" s="57"/>
      <c r="I83" s="57"/>
      <c r="J83" s="57"/>
      <c r="K83" s="57"/>
      <c r="L83" s="57"/>
    </row>
    <row r="84" spans="1:12" ht="30">
      <c r="A84" s="3"/>
      <c r="B84" s="16">
        <f>E84+F84+G84</f>
        <v>-17180.400000000001</v>
      </c>
      <c r="C84" s="35"/>
      <c r="D84" s="92" t="s">
        <v>123</v>
      </c>
      <c r="E84" s="35">
        <f>-17180.4</f>
        <v>-17180.400000000001</v>
      </c>
      <c r="F84" s="35"/>
      <c r="G84" s="16"/>
      <c r="H84" s="57"/>
      <c r="I84" s="57"/>
      <c r="J84" s="57"/>
      <c r="K84" s="57"/>
      <c r="L84" s="57"/>
    </row>
    <row r="85" spans="1:12" ht="31.5">
      <c r="A85" s="3"/>
      <c r="B85" s="16">
        <f>E85+F85+G85</f>
        <v>-64.099999999999994</v>
      </c>
      <c r="C85" s="35"/>
      <c r="D85" s="86" t="s">
        <v>106</v>
      </c>
      <c r="E85" s="35">
        <f>-80.5+16.4</f>
        <v>-64.099999999999994</v>
      </c>
      <c r="F85" s="35"/>
      <c r="G85" s="16"/>
      <c r="H85" s="57"/>
      <c r="I85" s="57"/>
      <c r="J85" s="57"/>
      <c r="K85" s="57"/>
      <c r="L85" s="57"/>
    </row>
    <row r="86" spans="1:12" ht="47.25">
      <c r="A86" s="24" t="s">
        <v>74</v>
      </c>
      <c r="B86" s="25">
        <f>SUM(B87:B98)</f>
        <v>-5723.0000000000018</v>
      </c>
      <c r="C86" s="25">
        <f t="shared" ref="C86" si="39">SUM(C94:C98)</f>
        <v>0</v>
      </c>
      <c r="D86" s="28" t="s">
        <v>9</v>
      </c>
      <c r="E86" s="25">
        <f>SUM(E87:E98)</f>
        <v>-5723.0000000000018</v>
      </c>
      <c r="F86" s="25">
        <f t="shared" ref="F86:G86" si="40">SUM(F94:F98)</f>
        <v>0</v>
      </c>
      <c r="G86" s="25">
        <f t="shared" si="40"/>
        <v>0</v>
      </c>
      <c r="H86" s="57"/>
      <c r="I86" s="57"/>
      <c r="J86" s="57"/>
      <c r="K86" s="57"/>
      <c r="L86" s="57"/>
    </row>
    <row r="87" spans="1:12" ht="31.5">
      <c r="A87" s="3"/>
      <c r="B87" s="16">
        <f>E87+F87+G87</f>
        <v>149.4</v>
      </c>
      <c r="C87" s="16"/>
      <c r="D87" s="93" t="s">
        <v>107</v>
      </c>
      <c r="E87" s="16">
        <v>149.4</v>
      </c>
      <c r="F87" s="16"/>
      <c r="G87" s="16"/>
      <c r="H87" s="71"/>
      <c r="I87" s="71"/>
      <c r="J87" s="71"/>
      <c r="K87" s="71"/>
      <c r="L87" s="71"/>
    </row>
    <row r="88" spans="1:12" ht="47.25">
      <c r="A88" s="3"/>
      <c r="B88" s="16">
        <f t="shared" ref="B88:B98" si="41">E88+F88+G88</f>
        <v>-1729.5</v>
      </c>
      <c r="C88" s="16"/>
      <c r="D88" s="93" t="s">
        <v>130</v>
      </c>
      <c r="E88" s="16">
        <f>-149.4-1580.1</f>
        <v>-1729.5</v>
      </c>
      <c r="F88" s="16"/>
      <c r="G88" s="16"/>
      <c r="H88" s="71"/>
      <c r="I88" s="71"/>
      <c r="J88" s="71"/>
      <c r="K88" s="71"/>
      <c r="L88" s="71"/>
    </row>
    <row r="89" spans="1:12" ht="31.5">
      <c r="A89" s="3"/>
      <c r="B89" s="16">
        <f t="shared" si="41"/>
        <v>256</v>
      </c>
      <c r="C89" s="16"/>
      <c r="D89" s="93" t="s">
        <v>108</v>
      </c>
      <c r="E89" s="16">
        <v>256</v>
      </c>
      <c r="F89" s="16"/>
      <c r="G89" s="16"/>
      <c r="H89" s="71"/>
      <c r="I89" s="71"/>
      <c r="J89" s="71"/>
      <c r="K89" s="71"/>
      <c r="L89" s="71"/>
    </row>
    <row r="90" spans="1:12" ht="63">
      <c r="A90" s="3"/>
      <c r="B90" s="16">
        <f t="shared" si="41"/>
        <v>-1851.7</v>
      </c>
      <c r="C90" s="16"/>
      <c r="D90" s="21" t="s">
        <v>125</v>
      </c>
      <c r="E90" s="16">
        <f>-256-1154.7-441</f>
        <v>-1851.7</v>
      </c>
      <c r="F90" s="16"/>
      <c r="G90" s="16"/>
      <c r="H90" s="71"/>
      <c r="I90" s="71"/>
      <c r="J90" s="71"/>
      <c r="K90" s="71"/>
      <c r="L90" s="71"/>
    </row>
    <row r="91" spans="1:12" ht="126">
      <c r="A91" s="3"/>
      <c r="B91" s="16">
        <f t="shared" si="41"/>
        <v>-216.8</v>
      </c>
      <c r="C91" s="16"/>
      <c r="D91" s="21" t="s">
        <v>42</v>
      </c>
      <c r="E91" s="16">
        <f>-154.3-62.5</f>
        <v>-216.8</v>
      </c>
      <c r="F91" s="16"/>
      <c r="G91" s="16"/>
      <c r="H91" s="71"/>
      <c r="I91" s="71"/>
      <c r="J91" s="71"/>
      <c r="K91" s="71"/>
      <c r="L91" s="71"/>
    </row>
    <row r="92" spans="1:12" ht="31.5">
      <c r="A92" s="3"/>
      <c r="B92" s="16">
        <f t="shared" si="41"/>
        <v>-1696.1</v>
      </c>
      <c r="C92" s="16"/>
      <c r="D92" s="21" t="s">
        <v>124</v>
      </c>
      <c r="E92" s="16">
        <f>-255-591.4-849.7</f>
        <v>-1696.1</v>
      </c>
      <c r="F92" s="16"/>
      <c r="G92" s="16"/>
      <c r="H92" s="71"/>
      <c r="I92" s="71"/>
      <c r="J92" s="71"/>
      <c r="K92" s="71"/>
      <c r="L92" s="71"/>
    </row>
    <row r="93" spans="1:12" ht="31.5">
      <c r="A93" s="3"/>
      <c r="B93" s="16">
        <f t="shared" si="41"/>
        <v>255</v>
      </c>
      <c r="C93" s="16"/>
      <c r="D93" s="21" t="s">
        <v>49</v>
      </c>
      <c r="E93" s="16">
        <v>255</v>
      </c>
      <c r="F93" s="16"/>
      <c r="G93" s="16"/>
      <c r="H93" s="71"/>
      <c r="I93" s="71"/>
      <c r="J93" s="71"/>
      <c r="K93" s="71"/>
      <c r="L93" s="71"/>
    </row>
    <row r="94" spans="1:12" ht="63">
      <c r="A94" s="3"/>
      <c r="B94" s="16">
        <f t="shared" si="41"/>
        <v>-17.100000000000001</v>
      </c>
      <c r="C94" s="16"/>
      <c r="D94" s="21" t="s">
        <v>109</v>
      </c>
      <c r="E94" s="16">
        <v>-17.100000000000001</v>
      </c>
      <c r="F94" s="16"/>
      <c r="G94" s="16"/>
      <c r="H94" s="57"/>
      <c r="I94" s="57"/>
      <c r="J94" s="57"/>
      <c r="K94" s="57"/>
      <c r="L94" s="57"/>
    </row>
    <row r="95" spans="1:12" ht="63">
      <c r="A95" s="3"/>
      <c r="B95" s="16">
        <f t="shared" si="41"/>
        <v>-2.1</v>
      </c>
      <c r="C95" s="16"/>
      <c r="D95" s="21" t="s">
        <v>40</v>
      </c>
      <c r="E95" s="16">
        <v>-2.1</v>
      </c>
      <c r="F95" s="16"/>
      <c r="G95" s="16"/>
      <c r="H95" s="57"/>
      <c r="I95" s="57"/>
      <c r="J95" s="57"/>
      <c r="K95" s="57"/>
      <c r="L95" s="57"/>
    </row>
    <row r="96" spans="1:12" ht="31.5">
      <c r="A96" s="3"/>
      <c r="B96" s="16">
        <f t="shared" si="41"/>
        <v>-27.6</v>
      </c>
      <c r="C96" s="16"/>
      <c r="D96" s="21" t="s">
        <v>110</v>
      </c>
      <c r="E96" s="16">
        <v>-27.6</v>
      </c>
      <c r="F96" s="16"/>
      <c r="G96" s="16"/>
      <c r="H96" s="57"/>
      <c r="I96" s="57"/>
      <c r="J96" s="57"/>
      <c r="K96" s="57"/>
      <c r="L96" s="57"/>
    </row>
    <row r="97" spans="1:17" s="51" customFormat="1" ht="47.25">
      <c r="A97" s="49"/>
      <c r="B97" s="16">
        <f t="shared" si="41"/>
        <v>-102.5</v>
      </c>
      <c r="C97" s="44"/>
      <c r="D97" s="50" t="s">
        <v>77</v>
      </c>
      <c r="E97" s="44">
        <v>-102.5</v>
      </c>
      <c r="F97" s="44"/>
      <c r="G97" s="44"/>
      <c r="H97" s="62">
        <v>-102481.73</v>
      </c>
      <c r="J97" s="60"/>
      <c r="K97" s="60"/>
      <c r="L97" s="60"/>
      <c r="Q97" s="51" t="s">
        <v>76</v>
      </c>
    </row>
    <row r="98" spans="1:17" ht="31.5">
      <c r="A98" s="3"/>
      <c r="B98" s="16">
        <f t="shared" si="41"/>
        <v>-740</v>
      </c>
      <c r="C98" s="16"/>
      <c r="D98" s="21" t="s">
        <v>111</v>
      </c>
      <c r="E98" s="16">
        <v>-740</v>
      </c>
      <c r="F98" s="16"/>
      <c r="G98" s="16"/>
      <c r="H98" s="57">
        <v>-740000.28</v>
      </c>
      <c r="J98" s="57"/>
      <c r="K98" s="57"/>
      <c r="L98" s="57"/>
    </row>
    <row r="99" spans="1:17">
      <c r="A99" s="26" t="s">
        <v>75</v>
      </c>
      <c r="B99" s="30">
        <f>SUM(B100:B103)</f>
        <v>-2029.8000000000002</v>
      </c>
      <c r="C99" s="30">
        <v>0</v>
      </c>
      <c r="D99" s="38" t="s">
        <v>14</v>
      </c>
      <c r="E99" s="81">
        <f t="shared" ref="E99:G99" si="42">SUM(E100:E103)</f>
        <v>-1815.5</v>
      </c>
      <c r="F99" s="81">
        <f t="shared" si="42"/>
        <v>-214.3</v>
      </c>
      <c r="G99" s="81">
        <f t="shared" si="42"/>
        <v>0</v>
      </c>
      <c r="H99" s="57"/>
      <c r="I99" s="57"/>
      <c r="J99" s="57"/>
      <c r="K99" s="57"/>
      <c r="L99" s="57"/>
    </row>
    <row r="100" spans="1:17" ht="31.5">
      <c r="A100" s="55"/>
      <c r="B100" s="16">
        <f>E100+F100+G100</f>
        <v>-2269.8000000000002</v>
      </c>
      <c r="C100" s="16"/>
      <c r="D100" s="94" t="s">
        <v>46</v>
      </c>
      <c r="E100" s="35">
        <v>-2269.8000000000002</v>
      </c>
      <c r="F100" s="35"/>
      <c r="G100" s="16"/>
      <c r="H100" s="57">
        <v>-2269765.9300000002</v>
      </c>
      <c r="I100" s="57">
        <v>2269765.9300000002</v>
      </c>
      <c r="J100" s="57"/>
      <c r="K100" s="57"/>
      <c r="L100" s="57"/>
    </row>
    <row r="101" spans="1:17" ht="63.75" customHeight="1">
      <c r="A101" s="3"/>
      <c r="B101" s="16">
        <f t="shared" ref="B101:B103" si="43">E101+F101+G101</f>
        <v>0</v>
      </c>
      <c r="C101" s="16"/>
      <c r="D101" s="94" t="s">
        <v>47</v>
      </c>
      <c r="E101" s="16">
        <v>-78</v>
      </c>
      <c r="F101" s="18">
        <v>78</v>
      </c>
      <c r="G101" s="16"/>
      <c r="H101" s="57">
        <v>-78024.78</v>
      </c>
      <c r="I101" s="57">
        <v>78024.78</v>
      </c>
      <c r="K101" s="57"/>
      <c r="L101" s="57"/>
    </row>
    <row r="102" spans="1:17" ht="63.75" customHeight="1">
      <c r="A102" s="3"/>
      <c r="B102" s="16">
        <f t="shared" si="43"/>
        <v>0</v>
      </c>
      <c r="C102" s="16"/>
      <c r="D102" s="94" t="s">
        <v>52</v>
      </c>
      <c r="E102" s="16">
        <f>87.8+22+50+22.5+50+60</f>
        <v>292.3</v>
      </c>
      <c r="F102" s="18">
        <f>-87.8-22-50-22.5-50-60</f>
        <v>-292.3</v>
      </c>
      <c r="G102" s="18"/>
    </row>
    <row r="103" spans="1:17" ht="63.75" customHeight="1">
      <c r="A103" s="3"/>
      <c r="B103" s="16">
        <f t="shared" si="43"/>
        <v>240</v>
      </c>
      <c r="C103" s="16"/>
      <c r="D103" s="94" t="s">
        <v>51</v>
      </c>
      <c r="E103" s="16">
        <v>240</v>
      </c>
      <c r="F103" s="18"/>
      <c r="G103" s="18"/>
    </row>
    <row r="104" spans="1:17" s="8" customFormat="1">
      <c r="A104" s="12"/>
      <c r="B104" s="36">
        <f>B9+B20+B32+B39</f>
        <v>-111944.20000000001</v>
      </c>
      <c r="C104" s="36">
        <f>C9+C20+C32+C39</f>
        <v>13739.8</v>
      </c>
      <c r="D104" s="7" t="s">
        <v>8</v>
      </c>
      <c r="E104" s="36">
        <f>E9+E20+E32+E39</f>
        <v>-63153.5</v>
      </c>
      <c r="F104" s="36">
        <f>F9+F20+F32+F39</f>
        <v>-1894.2</v>
      </c>
      <c r="G104" s="36">
        <f>G9+G20+G32+G39</f>
        <v>-46896.5</v>
      </c>
    </row>
    <row r="105" spans="1:17" s="8" customFormat="1">
      <c r="A105" s="12"/>
      <c r="B105" s="37">
        <v>6962363</v>
      </c>
      <c r="C105" s="37">
        <v>3990671.3</v>
      </c>
      <c r="D105" s="9" t="s">
        <v>112</v>
      </c>
      <c r="E105" s="12"/>
      <c r="F105" s="42"/>
      <c r="G105" s="42"/>
    </row>
    <row r="106" spans="1:17" s="8" customFormat="1">
      <c r="A106" s="13"/>
      <c r="B106" s="37">
        <f>B105+B104</f>
        <v>6850418.7999999998</v>
      </c>
      <c r="C106" s="37">
        <f>C105+C104</f>
        <v>4004411.0999999996</v>
      </c>
      <c r="D106" s="9" t="s">
        <v>113</v>
      </c>
      <c r="E106" s="13"/>
      <c r="F106" s="42"/>
      <c r="G106" s="42"/>
    </row>
    <row r="107" spans="1:17">
      <c r="B107" s="10"/>
      <c r="C107" s="10"/>
    </row>
    <row r="108" spans="1:17" ht="31.5">
      <c r="C108" s="10">
        <f>B10+B21+B33+B40</f>
        <v>-79435.900000000009</v>
      </c>
      <c r="D108" s="23" t="s">
        <v>15</v>
      </c>
    </row>
    <row r="109" spans="1:17" ht="47.25">
      <c r="C109" s="99">
        <f>B51</f>
        <v>-171.5</v>
      </c>
      <c r="D109" s="40" t="s">
        <v>36</v>
      </c>
    </row>
    <row r="110" spans="1:17">
      <c r="C110" s="10">
        <f>B35+B55</f>
        <v>-4159</v>
      </c>
      <c r="D110" s="41" t="s">
        <v>35</v>
      </c>
    </row>
    <row r="111" spans="1:17" ht="47.25">
      <c r="C111" s="10">
        <f>B28+B82</f>
        <v>-13078.8</v>
      </c>
      <c r="D111" s="32" t="s">
        <v>26</v>
      </c>
    </row>
    <row r="112" spans="1:17" ht="47.25">
      <c r="C112" s="99">
        <f>B59</f>
        <v>4059.8</v>
      </c>
      <c r="D112" s="34" t="s">
        <v>20</v>
      </c>
    </row>
    <row r="113" spans="3:4" ht="31.5">
      <c r="C113" s="99">
        <f>B57</f>
        <v>-103</v>
      </c>
      <c r="D113" s="31" t="s">
        <v>21</v>
      </c>
    </row>
    <row r="114" spans="3:4" ht="31.5">
      <c r="C114" s="99">
        <f>B61</f>
        <v>-458.90000000000009</v>
      </c>
      <c r="D114" s="32" t="s">
        <v>27</v>
      </c>
    </row>
    <row r="115" spans="3:4" ht="31.5">
      <c r="C115" s="99">
        <f>B64</f>
        <v>-3184.9</v>
      </c>
      <c r="D115" s="31" t="s">
        <v>120</v>
      </c>
    </row>
    <row r="116" spans="3:4" ht="31.5">
      <c r="C116" s="10">
        <f>B18+B37+B74</f>
        <v>-1929.7999999999995</v>
      </c>
      <c r="D116" s="33" t="s">
        <v>22</v>
      </c>
    </row>
    <row r="117" spans="3:4" ht="47.25">
      <c r="C117" s="10">
        <f>B16+B25+B86</f>
        <v>-10795.2</v>
      </c>
      <c r="D117" s="28" t="s">
        <v>9</v>
      </c>
    </row>
    <row r="118" spans="3:4">
      <c r="C118" s="99">
        <f>B71</f>
        <v>-1679.9</v>
      </c>
      <c r="D118" s="28" t="s">
        <v>121</v>
      </c>
    </row>
    <row r="119" spans="3:4">
      <c r="C119" s="99">
        <f>B99</f>
        <v>-2029.8000000000002</v>
      </c>
      <c r="D119" s="38" t="s">
        <v>14</v>
      </c>
    </row>
    <row r="120" spans="3:4" ht="47.25">
      <c r="C120" s="99">
        <f>B14</f>
        <v>1022.7</v>
      </c>
      <c r="D120" s="31" t="s">
        <v>25</v>
      </c>
    </row>
    <row r="121" spans="3:4">
      <c r="C121" s="10">
        <f>SUM(C108:C120)</f>
        <v>-111944.2</v>
      </c>
      <c r="D121" s="98" t="s">
        <v>122</v>
      </c>
    </row>
  </sheetData>
  <mergeCells count="5">
    <mergeCell ref="A6:A7"/>
    <mergeCell ref="D6:D7"/>
    <mergeCell ref="B6:C6"/>
    <mergeCell ref="E6:G6"/>
    <mergeCell ref="A3:G3"/>
  </mergeCells>
  <pageMargins left="0.39370078740157483" right="0.19685039370078741" top="0.39370078740157483" bottom="0.39370078740157483" header="0.31496062992125984" footer="0.31496062992125984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2</vt:lpstr>
      <vt:lpstr>'таблица 2'!Заголовки_для_печати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2024-12-10T15:51:39Z</cp:lastPrinted>
  <dcterms:created xsi:type="dcterms:W3CDTF">1996-10-08T23:32:33Z</dcterms:created>
  <dcterms:modified xsi:type="dcterms:W3CDTF">2024-12-10T15:51:49Z</dcterms:modified>
</cp:coreProperties>
</file>