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360" windowWidth="9720" windowHeight="7080"/>
  </bookViews>
  <sheets>
    <sheet name="таблица 2" sheetId="51" r:id="rId1"/>
  </sheets>
  <definedNames>
    <definedName name="_xlnm.Print_Titles" localSheetId="0">'таблица 2'!$4:$6</definedName>
  </definedNames>
  <calcPr calcId="125725"/>
</workbook>
</file>

<file path=xl/calcChain.xml><?xml version="1.0" encoding="utf-8"?>
<calcChain xmlns="http://schemas.openxmlformats.org/spreadsheetml/2006/main">
  <c r="G65" i="51"/>
  <c r="G93"/>
  <c r="G78"/>
  <c r="G76"/>
  <c r="I38"/>
  <c r="G19"/>
  <c r="C22"/>
  <c r="D22"/>
  <c r="H22"/>
  <c r="I22"/>
  <c r="J22"/>
  <c r="G23"/>
  <c r="G21"/>
  <c r="G97"/>
  <c r="G98"/>
  <c r="G96"/>
  <c r="H52"/>
  <c r="I52"/>
  <c r="J52"/>
  <c r="C52"/>
  <c r="D52"/>
  <c r="G53"/>
  <c r="G52" s="1"/>
  <c r="B84"/>
  <c r="G79"/>
  <c r="G94" l="1"/>
  <c r="G100"/>
  <c r="G85"/>
  <c r="B103"/>
  <c r="G102"/>
  <c r="B102" s="1"/>
  <c r="G81"/>
  <c r="G75" l="1"/>
  <c r="B74"/>
  <c r="G72"/>
  <c r="G66"/>
  <c r="H66"/>
  <c r="I66"/>
  <c r="J66"/>
  <c r="F66"/>
  <c r="C66"/>
  <c r="D66"/>
  <c r="B67"/>
  <c r="B66" s="1"/>
  <c r="G61"/>
  <c r="H75"/>
  <c r="I75"/>
  <c r="J75"/>
  <c r="F75"/>
  <c r="G60"/>
  <c r="G54" l="1"/>
  <c r="H54"/>
  <c r="I54"/>
  <c r="J54"/>
  <c r="F54"/>
  <c r="B58"/>
  <c r="G51"/>
  <c r="H86"/>
  <c r="I86"/>
  <c r="J86"/>
  <c r="F86"/>
  <c r="B104"/>
  <c r="G80"/>
  <c r="B110"/>
  <c r="I105"/>
  <c r="J105"/>
  <c r="F105"/>
  <c r="H77"/>
  <c r="I77"/>
  <c r="J77"/>
  <c r="F77"/>
  <c r="B85"/>
  <c r="B83" l="1"/>
  <c r="H70"/>
  <c r="I70"/>
  <c r="J70"/>
  <c r="F70"/>
  <c r="C70"/>
  <c r="D70"/>
  <c r="G71"/>
  <c r="G70" s="1"/>
  <c r="B57"/>
  <c r="B71" l="1"/>
  <c r="B70" s="1"/>
  <c r="B65" l="1"/>
  <c r="H61"/>
  <c r="I61"/>
  <c r="J61"/>
  <c r="F61"/>
  <c r="B76"/>
  <c r="B75" s="1"/>
  <c r="C75"/>
  <c r="D75"/>
  <c r="I46"/>
  <c r="B46" s="1"/>
  <c r="G37"/>
  <c r="H37"/>
  <c r="J37"/>
  <c r="F37"/>
  <c r="D37"/>
  <c r="B38"/>
  <c r="B82" l="1"/>
  <c r="B81"/>
  <c r="B106"/>
  <c r="B64" l="1"/>
  <c r="B88"/>
  <c r="G87"/>
  <c r="B47"/>
  <c r="B45"/>
  <c r="B44"/>
  <c r="B43"/>
  <c r="C86"/>
  <c r="D86"/>
  <c r="B101"/>
  <c r="B100"/>
  <c r="C77"/>
  <c r="D77"/>
  <c r="G33"/>
  <c r="F18"/>
  <c r="C25"/>
  <c r="D25"/>
  <c r="C20"/>
  <c r="D20"/>
  <c r="G20"/>
  <c r="H20"/>
  <c r="I20"/>
  <c r="J20"/>
  <c r="F20"/>
  <c r="B21"/>
  <c r="F8"/>
  <c r="F11"/>
  <c r="F13"/>
  <c r="H13"/>
  <c r="I13"/>
  <c r="J13"/>
  <c r="F15"/>
  <c r="H15"/>
  <c r="I15"/>
  <c r="J15"/>
  <c r="G15"/>
  <c r="C15"/>
  <c r="D15"/>
  <c r="C13"/>
  <c r="D13"/>
  <c r="B16"/>
  <c r="B15" s="1"/>
  <c r="B10"/>
  <c r="I9"/>
  <c r="I8" s="1"/>
  <c r="G12"/>
  <c r="C68"/>
  <c r="D68"/>
  <c r="F68"/>
  <c r="F72"/>
  <c r="F36" l="1"/>
  <c r="B20"/>
  <c r="F17"/>
  <c r="F7"/>
  <c r="B99"/>
  <c r="G22"/>
  <c r="B24"/>
  <c r="F111" l="1"/>
  <c r="B92" l="1"/>
  <c r="G108" l="1"/>
  <c r="H108"/>
  <c r="H105" s="1"/>
  <c r="G109"/>
  <c r="G105" l="1"/>
  <c r="J72"/>
  <c r="J68"/>
  <c r="J59"/>
  <c r="J50"/>
  <c r="J48"/>
  <c r="J32"/>
  <c r="J28"/>
  <c r="J25"/>
  <c r="J18"/>
  <c r="J8"/>
  <c r="J11"/>
  <c r="G35"/>
  <c r="B35" s="1"/>
  <c r="J36" l="1"/>
  <c r="J17"/>
  <c r="J27"/>
  <c r="J7"/>
  <c r="J111" l="1"/>
  <c r="H59"/>
  <c r="I59"/>
  <c r="G59"/>
  <c r="B60"/>
  <c r="B59" s="1"/>
  <c r="B56"/>
  <c r="B109" l="1"/>
  <c r="B107"/>
  <c r="B42" l="1"/>
  <c r="B41"/>
  <c r="B91"/>
  <c r="B95"/>
  <c r="B94"/>
  <c r="B80"/>
  <c r="C48" l="1"/>
  <c r="D48"/>
  <c r="C50"/>
  <c r="D50"/>
  <c r="H50"/>
  <c r="I50"/>
  <c r="B51"/>
  <c r="B50" s="1"/>
  <c r="H48"/>
  <c r="I48"/>
  <c r="G48"/>
  <c r="B49"/>
  <c r="B48" s="1"/>
  <c r="C37"/>
  <c r="I40"/>
  <c r="I37" s="1"/>
  <c r="B40" l="1"/>
  <c r="B37" s="1"/>
  <c r="G50"/>
  <c r="B79" l="1"/>
  <c r="B90" l="1"/>
  <c r="B98"/>
  <c r="B78"/>
  <c r="B93"/>
  <c r="C72"/>
  <c r="D72"/>
  <c r="H72"/>
  <c r="I72"/>
  <c r="B73"/>
  <c r="B72" s="1"/>
  <c r="B63"/>
  <c r="B62"/>
  <c r="H68"/>
  <c r="I68"/>
  <c r="G68"/>
  <c r="C54"/>
  <c r="D54"/>
  <c r="H28"/>
  <c r="G28"/>
  <c r="B31"/>
  <c r="C28"/>
  <c r="D28"/>
  <c r="C32"/>
  <c r="D32"/>
  <c r="H32"/>
  <c r="I32"/>
  <c r="G32"/>
  <c r="H25"/>
  <c r="I25"/>
  <c r="H11"/>
  <c r="I11"/>
  <c r="I7" s="1"/>
  <c r="G11"/>
  <c r="C11"/>
  <c r="D11"/>
  <c r="H18"/>
  <c r="I18"/>
  <c r="G18"/>
  <c r="C18"/>
  <c r="D18"/>
  <c r="G13"/>
  <c r="H8"/>
  <c r="G8"/>
  <c r="C8"/>
  <c r="D8"/>
  <c r="B87"/>
  <c r="I30"/>
  <c r="I28" s="1"/>
  <c r="I27" s="1"/>
  <c r="B29"/>
  <c r="B19"/>
  <c r="B18" s="1"/>
  <c r="B97"/>
  <c r="G77"/>
  <c r="G26"/>
  <c r="B26" s="1"/>
  <c r="B25" s="1"/>
  <c r="G86"/>
  <c r="B23"/>
  <c r="B34"/>
  <c r="B61" l="1"/>
  <c r="H36"/>
  <c r="I36"/>
  <c r="D7"/>
  <c r="I17"/>
  <c r="C7"/>
  <c r="B53"/>
  <c r="B52" s="1"/>
  <c r="G7"/>
  <c r="H7"/>
  <c r="H17"/>
  <c r="B96"/>
  <c r="B86" s="1"/>
  <c r="B22"/>
  <c r="B17" s="1"/>
  <c r="C17"/>
  <c r="C27"/>
  <c r="G27"/>
  <c r="D27"/>
  <c r="H27"/>
  <c r="B108"/>
  <c r="B105" s="1"/>
  <c r="D17"/>
  <c r="B30"/>
  <c r="B28" s="1"/>
  <c r="G25"/>
  <c r="G17" s="1"/>
  <c r="B77"/>
  <c r="H111" l="1"/>
  <c r="I111"/>
  <c r="B9"/>
  <c r="B8" s="1"/>
  <c r="B14"/>
  <c r="B13" s="1"/>
  <c r="B12" l="1"/>
  <c r="B11" s="1"/>
  <c r="B7" l="1"/>
  <c r="B33"/>
  <c r="B32" s="1"/>
  <c r="B27" l="1"/>
  <c r="B55"/>
  <c r="B54" s="1"/>
  <c r="B69"/>
  <c r="B68" s="1"/>
  <c r="C61" l="1"/>
  <c r="C36" s="1"/>
  <c r="D61"/>
  <c r="D36" s="1"/>
  <c r="C111" l="1"/>
  <c r="C113" s="1"/>
  <c r="D111"/>
  <c r="D113" s="1"/>
  <c r="B36"/>
  <c r="B111" s="1"/>
  <c r="B113" s="1"/>
  <c r="G36"/>
  <c r="G111" s="1"/>
</calcChain>
</file>

<file path=xl/sharedStrings.xml><?xml version="1.0" encoding="utf-8"?>
<sst xmlns="http://schemas.openxmlformats.org/spreadsheetml/2006/main" count="152" uniqueCount="143">
  <si>
    <t>1.</t>
  </si>
  <si>
    <t>2.</t>
  </si>
  <si>
    <t>1.1.</t>
  </si>
  <si>
    <t>2.1.</t>
  </si>
  <si>
    <t>№ п/п</t>
  </si>
  <si>
    <t xml:space="preserve">Сумма корректировки  </t>
  </si>
  <si>
    <t>На какие цели</t>
  </si>
  <si>
    <t>ГРБС</t>
  </si>
  <si>
    <t>Администрация города Урай</t>
  </si>
  <si>
    <t>Итого расходов</t>
  </si>
  <si>
    <t>Муниципальная программа "Развитие жилищно-коммунального комплекса и повышение энергетической эффективности в городе Урай" на 2019-2030 годы"</t>
  </si>
  <si>
    <t>2024 год</t>
  </si>
  <si>
    <t>Муниципальная программа «Развитие транспортной системы города Урай»</t>
  </si>
  <si>
    <t>Таблица 2 к пояснительной записке</t>
  </si>
  <si>
    <t xml:space="preserve">Корректировка расходов бюджета к проекту решения Думы города Урай "О внесении изменений в бюджет городского округа Урай Ханты-Мансийского автономного округа – Югры на 2024 год и на плановый период 2025 и 2026 годов"                                                     </t>
  </si>
  <si>
    <t>2025 год</t>
  </si>
  <si>
    <t>2026 год</t>
  </si>
  <si>
    <t>(тыс.рублей)</t>
  </si>
  <si>
    <t>Непрограммные направления деятельности</t>
  </si>
  <si>
    <t>Муниципальная программа "Развитие образования и молодежной политики в городе Урай" на 2019-2030 годы</t>
  </si>
  <si>
    <t>Комитет по финансам администрации города Урай</t>
  </si>
  <si>
    <t xml:space="preserve">Управление образования администрации города Урай </t>
  </si>
  <si>
    <t>Субвенции</t>
  </si>
  <si>
    <t>Местный бюджет</t>
  </si>
  <si>
    <t>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</si>
  <si>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Муниципальная программа «Профилактика правонарушений на территории города Урай» на 2018-2030 годы</t>
  </si>
  <si>
    <t>Муниципальная программа «Совершенствование и развитие муниципального управления в городе Урай» на 2018-2030 годы</t>
  </si>
  <si>
    <t>Иные межбюджетные трансферты</t>
  </si>
  <si>
    <t xml:space="preserve">Субсидия </t>
  </si>
  <si>
    <t>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t>
  </si>
  <si>
    <t>Выполнение экспертизы сметной документации на выполнение работ по ремонту автомобильной дороги ул.40 лет Победы</t>
  </si>
  <si>
    <t>Реализация наказов избирателей депутатам Думы Ханты-Мансийского автономного округа - Югры  - 3 квартал 2024 года для МБДОУ Д/сад №21 на оказание финансовой помощи на приобретение оборудования для реализации проекта "Дорожная академия"</t>
  </si>
  <si>
    <t>Муниципальная программа "Улучшение жилищных условий жителей, проживающих на территории муниципального образования город Урай" на 2019-2030 годы</t>
  </si>
  <si>
    <t>Выполнение работ по ремонту стационарного туалета в районе сквера "Солнышко"</t>
  </si>
  <si>
    <t>Увеличение ассигнований на выплату ежемесячного денежного вознаграждения за классное руководство пед.работникам (увеличение размера выплаты с 5,0 т.руб. до 10 т.руб. в месяц, на 3-4 кварталы 2024г.)</t>
  </si>
  <si>
    <t>Уменьшение ассигнований  на реализацию гос.полномочия по поддержке сельскохозяйственного производства (снижение текущих показателей производства молока)</t>
  </si>
  <si>
    <t>Муниципальная программа «Формирование комфортной  городской среды города Урай»</t>
  </si>
  <si>
    <t>1.2.</t>
  </si>
  <si>
    <t>1.3.</t>
  </si>
  <si>
    <t>2.3.</t>
  </si>
  <si>
    <t>3.</t>
  </si>
  <si>
    <t>3.1.</t>
  </si>
  <si>
    <t>3.2.</t>
  </si>
  <si>
    <t>4.</t>
  </si>
  <si>
    <t>Итого расходы бюджета города с учетом корректировки на октябрь 2024 года</t>
  </si>
  <si>
    <t xml:space="preserve">Муниципальная программа «Культура города Урай»  </t>
  </si>
  <si>
    <t>Муниципальная программа «Развитие физической культуры, спорта и туризма в городе Урай и укрепление здоровья граждан города Урай» на 2019-2030 годы</t>
  </si>
  <si>
    <t>Текущее содержание МКУ "ЦБУ" (компенсация расходов на льготный проезд в отпуск, частичная компенсация стоимости сан.кур.путевок, фактическая потребность согласно права на оплату)</t>
  </si>
  <si>
    <t>Пополнение резервного фонда администрации города Урай</t>
  </si>
  <si>
    <t>Муниципальная программа «Охрана окружающей среды в границах города Урай»</t>
  </si>
  <si>
    <t>Дума города Урай</t>
  </si>
  <si>
    <t>Контрольно-счетная палата города Урай</t>
  </si>
  <si>
    <t>5.</t>
  </si>
  <si>
    <t>5.1.</t>
  </si>
  <si>
    <t>5.2.</t>
  </si>
  <si>
    <t>5.3.</t>
  </si>
  <si>
    <t>5.4.</t>
  </si>
  <si>
    <t>5.5.</t>
  </si>
  <si>
    <t>5.6.</t>
  </si>
  <si>
    <t>5.7.</t>
  </si>
  <si>
    <t>5.8.</t>
  </si>
  <si>
    <t>5.9.</t>
  </si>
  <si>
    <t>5.10.</t>
  </si>
  <si>
    <t>5.11.</t>
  </si>
  <si>
    <t>5.12.</t>
  </si>
  <si>
    <t>Выполнение работ по восстановлению ограждения на пересечении ул.Ленина и 40 лет Победы (страховой случай)</t>
  </si>
  <si>
    <t>1.4.</t>
  </si>
  <si>
    <t xml:space="preserve">Увеличение ассигнований  на осуществление переданных полномочий РФ на государственную регистрацию актов гражданского состояния </t>
  </si>
  <si>
    <t>2.4.</t>
  </si>
  <si>
    <t>2.5.</t>
  </si>
  <si>
    <t>Уменьшение ассигнований по организации питания 5-11 классы (экономия средств за счет карантинных мероприятий ,уменьшение кол-ва дето дней питания)</t>
  </si>
  <si>
    <t>Увеличение ассигнований на текущее содержание Контрольно-счетной палаты города Урай (выплата при выходе на пенсию сотрудника)</t>
  </si>
  <si>
    <t>МП "Обеспечение градостроительной деятельности на территории города Урай на 2018-2030 годы</t>
  </si>
  <si>
    <t>5.13.</t>
  </si>
  <si>
    <t>Увеличение ассигнований на мероприятие "Содействие улучшению положения на рынке труда не занятых трудовой деятельностью и безработных граждан" (увеличение расчетной суммы компенсации за неиспользованный отпуск при увольнении из-за листков нетрудоспособности)</t>
  </si>
  <si>
    <t>Муниципальная программа «Информационное общество – Урай» на 2019-2030 годы</t>
  </si>
  <si>
    <t>5.14.</t>
  </si>
  <si>
    <t>Выполнение работ по расчистке дополнительного участка площадью 6000 м2 на территории городского кладбища №2/1 (5 карта)</t>
  </si>
  <si>
    <t>Муниципальная программа «Укрепление межнационального и межконфессионального согласия, профилактика экстремизма на территории города Урай»</t>
  </si>
  <si>
    <t>5.15.</t>
  </si>
  <si>
    <t>Перераспределение экономии средств в результате конкурсных процедур по содержанию городского кладбища</t>
  </si>
  <si>
    <t>Выполнение работ по ремонту и восстановлению памятника Ленину</t>
  </si>
  <si>
    <t>Текущее содержание МКУ "УМТО" (капитальный ремонт кровли мкр.2, дом 59, содержание и сохранение имущества Д/сада №6 "Дюймовочка", ремонт автотранспорта, налог на имущество, командировочные расходы, льготный проезд сотрудников)</t>
  </si>
  <si>
    <t>Ремонт жилых помещений муниципального жилого фонда адреса: мкр.3 д.18 кв.46, мкр.2 д.93 кв.15, икр.2А д.45/2 кв.2, мкр 1А д.25 кв.402, мкр.1 д.3 кв.82, мкр.3 д.39 кв.16</t>
  </si>
  <si>
    <t>Оплата услуг по техническому присоединению к электрическим сетям на объекте "Комплексное благоустройство территории "Историко-мемориального комплекса"</t>
  </si>
  <si>
    <t>Перераспределение экономии средств в результате конкурсных процедур на разработку ПСД по проведению кап.ремонта МБДОУ СОШ №12</t>
  </si>
  <si>
    <t xml:space="preserve">Уменьшение  ассигнований по предоставление обучающимся социальной поддержки в виде предоставления завтраков и обедов (в связи с карантинными мероприятиями) </t>
  </si>
  <si>
    <t>Увеличение ассигнований на возмещение недополученных доходов организациям, осуществляющим реализацию сжиженного газа по социально ориентированным розничным ценам (согласно ожидаемого фактического потребления газа населением города Урай)</t>
  </si>
  <si>
    <t>Увеличение сметной стоимости строительства объекта  «Средняя школа в мкр.1А (Общеобразовательная организация с универсальной безбарьерной средой)» на 900 мест в связи с получением заключения  гос.экспертизы</t>
  </si>
  <si>
    <t>Поощрение мобилизационных групп городского округа Урай по отдельному распоряжению Правительства ХМАО-Югры</t>
  </si>
  <si>
    <t>Дотации для финансового обеспечения расходных обязательств по решению вопросов местного значения (поощрение муниципальных управленческих команд по отдельному постановлению Правительства ХМАО-Югры)</t>
  </si>
  <si>
    <t>Увеличение ассигнований (доля софинансирования м/б) на строительство объекта  «Средняя школа в мкр.1А (Общеобразовательная организация с универсальной безбарьерной средой)» на 900 мест</t>
  </si>
  <si>
    <t xml:space="preserve">Текущее содержание МКУ "ЕДДС" (приобретение и настройка программно-аппаратного комплекса ViPNet Coordinator 5 мест для защиты информации и положительного заключения о прохождении периодического контроля уровня защищенности на объекте "Система 112" ) </t>
  </si>
  <si>
    <t>Экономия средств результате конкурсных процедур по предоставлению доступа к системе мониторинга датчиков задымления (перераспределены на МП «Совершенствование и развитие муниципального управления в городе Урай» на 2018-2030 годы)</t>
  </si>
  <si>
    <t xml:space="preserve">Выполнение услуг по ликвидации мест несанкционированного размещения отходов на территории города Урай </t>
  </si>
  <si>
    <t>Проведение работ по увековечиванию памяти защитников Отечества объект "Благоустройство зоны захоронения с установкой мемориала памяти на кладбище №4" (перераспределение с МП "Развитие жилищно-коммунального комплекса и повышение энергетической эффективности в городе Урай" на 2019-2030 годы" по объекту "Реконструкция канализационных очистных сооружений в г.Урай")</t>
  </si>
  <si>
    <t xml:space="preserve">Приобретение армейских палаток (замена в кол-ве 2 шт.) для проведения мероприятий общегородского значения на территории города Урай </t>
  </si>
  <si>
    <t>Проведение мероприятий, посвященных 30-летнему юбилею Думы города Урай (перераспределение средств с Думы города Урай)</t>
  </si>
  <si>
    <t>Выполнение работ по ремонту проезда в районе ж/д мкр.Лесной  д.75 (за счет перераспределения экономии средств с объекта "Реконструкция канализационных очистных сооружений в г.Урай")</t>
  </si>
  <si>
    <t>Разработка типовой проектной документации на бурение 4-х артезианских скважин, проведение гос.экспертизы проектной документации (за счет перераспределения экономии средств с объекта "Реконструкция канализационных очистных сооружений в г.Урай")</t>
  </si>
  <si>
    <t>Выполнение работ по замене электрического кабеля (ВВГ14*1,5) на светофорном объекте, расположенном на пересечении улиц Ивана Шестакова, Узбекистанская и Космонавтов (район Военкомата)(за счет перераспределения экономии средств с объекта "Реконструкция канализационных очистных сооружений в г.Урай")</t>
  </si>
  <si>
    <t>Перераспределение экономии средств по результатам проведения конкурсных процедур по объекту "Реконструкция канализационных очистных сооружений в г.Урай"</t>
  </si>
  <si>
    <t>Текущее содержание МКУ "УЖКХ" (единовременная выплата при увольнении на пенсию и компенсация отпуска при увольнении в связи со смертью сотрудника)</t>
  </si>
  <si>
    <t>Перераспределение доли софинансирования м/б в рамках единой субсидии на МП "Улучшение жилищных условий жителей, проживающих на территории муниципального образования город Урай" на 2019-2030 годы, предоставление субсидии участникам СВО</t>
  </si>
  <si>
    <t>Уменьшение ассигнований (доля софинансирования м/б 10%) на реализацию полномочий в сфере жилищно-коммунального комплекса (Капитальный ремонт напорного канализационного коллектора от КНС-3 до КОС) (экономия в рамках конкурсных процедур)</t>
  </si>
  <si>
    <t>Выполнение работ по восстановлению тротуара в районе набережной им. Александра Петрова (перераспределение средств с МП «Совершенствование и развитие муниципального управления в городе Урай» на 2018-2030 годы экономия по содержанию имущества казны, страхование имущества)</t>
  </si>
  <si>
    <t xml:space="preserve">Предоставление дополнительной меры соц.поддержки гражданам
Российской Федерации,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 согласно Решения Думы г.Урай от 07.08.2024 №52   </t>
  </si>
  <si>
    <r>
      <t>Использование (перераспределение) средств резервного фонда администрации города Урай (услуги по продвижению сайта "хмао-контракт.рф" "+"690,0 т.р., расходы связанные с СВО "+" 300,0 т.р. , судебные расходы "+" 150,0 т.р.,</t>
    </r>
    <r>
      <rPr>
        <sz val="12"/>
        <color rgb="FFFF0000"/>
        <rFont val="Times New Roman"/>
        <family val="1"/>
        <charset val="204"/>
      </rPr>
      <t xml:space="preserve"> </t>
    </r>
    <r>
      <rPr>
        <sz val="12"/>
        <color theme="1"/>
        <rFont val="Times New Roman"/>
        <family val="1"/>
        <charset val="204"/>
      </rPr>
      <t>административный штраф "+" 150,0 т.р., разовая материальная помощь, пострадавшему от пожара"+"150,0 т.р., приобретение материальных ценностей, канцелярия для нужд Военного комиссариата города Урай "+" 200,8 т.р., единовременные денежные выплаты гражданам, заключившим контракты о прохождении военной службы "+" 1200,0 т.р., согласно Решения Думы г.Урай от 07.08.2024 №52)</t>
    </r>
  </si>
  <si>
    <t>Уменьшение ассигнований на приведение в нормативное состояние автомобильных дорог и искусственных дорожных сооружений (экономия по факту выполненных работ ул.Парковая, ул.Яковлева)</t>
  </si>
  <si>
    <t>Перераспределение средств в рамках единой субсидии (мероприятие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мероприятие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экономия по фактическим расходам)</t>
  </si>
  <si>
    <t>Уменьшение ассигнований на реализацию полномочий в сфере жилищно-коммунального комплекса (Капитальный ремонт напорного канализационного коллектора от КНС-3 экономия в рамках конкурсных процедур)</t>
  </si>
  <si>
    <t>Предоставление субсидии участникам специальной военной операции, членам их семей, состоящих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(перераспределение средств с МП "Развитие жилищно-коммунального комплекса и повышение энергетической эффективности в городе Урай" на 2019-2030 годы" в пределах единой субсидии)</t>
  </si>
  <si>
    <t>Выплата ежемесячного денежного вознаграждения советникам директоров по воспитанию и взаимодействию с детскими общественными объединениями (на 1 человека 5,0 т.руб.+РК,СН, новая выплата с 01.09.2024)</t>
  </si>
  <si>
    <t>Оплата труда работников муниципальных общеобразовательных организаций  и образовательных организаций дошкольного образования, не участвующих в реализации основных общеобразовательных программ в соответствии с федеральными государственными образовательными стандартами</t>
  </si>
  <si>
    <t xml:space="preserve">Уменьшение объема средств на выполнение муниципального задания МБУ ДО "ЦДО" (уменьшением ср.списочной численности педагогов по доп.образованию с 18,3 ед. до 13,4 ед.) </t>
  </si>
  <si>
    <t>Увеличение ассигнований на оплату льготного проезда (школы, сады)</t>
  </si>
  <si>
    <t>Оплата гос.экспертизы определения достоверности сметной стоимости кап.ремонта объект "Капитальный ремонт МД ДОУ №12"(перераспределение средств с МП  "Развитие жилищно-коммунального комплекса и повышение энергетической эффективности в городе Урай" на 2019-2030 годы" за счет экономии по объекту "Реконструкция канализационных очистных сооружений в г.Урай")</t>
  </si>
  <si>
    <t>Увеличение целевого показателя по заработной плате отдельных категорий работников (тренерский состав) доп.образования (с 95 326,0 руб. до 103 546,6 руб. МАУДО "СШ "Старт")</t>
  </si>
  <si>
    <t>Увеличение целевого показателя по заработной плате отдельных категорий работников (МБОУ ДО "ДШИ педагоги доп.образования с 95 326,0 руб. до 103 546,6 руб., МАУ "Культура" с 88 082,7  руб. до 95 676,6 руб.)</t>
  </si>
  <si>
    <t>Доля софинансирования м/б в части предоставления субсидии участникам СВО (перераспределение средств с МП "Развитие жилищно-коммунального комплекса и повышение энергетической эффективности в городе Урай" на 2019-2030 годы"в пределах единой субсидии)</t>
  </si>
  <si>
    <t>Экономия согласно фактически произведенных расходов по устройству и содержанию минерализованных полос (перераспределены на МП «Охрана окружающей среды в границах города Урай» на ликвидацию свалок)</t>
  </si>
  <si>
    <t>Выполнение работ по строительству воздушных линий на опорах объект "Объездная автомобильная дорога г.Урай" (перераспределение средств с МП  "Развитие жилищно-коммунального комплекса и повышение энергетической эффективности в городе Урай" на 2019-2030 годы"экономии средств по объекту "Реконструкция канализационных очистных сооружений в г.Урай")</t>
  </si>
  <si>
    <t>Экономия средств (доля софинансирования местного бюджета) в результате фактически выполненных работ по ремонту дорог ул.Яковлева, ул.Парковая</t>
  </si>
  <si>
    <t>Экономия средств по факту оказанных услуг по подготовке и размещению информ материалов по мероприятию "Добрососедство"</t>
  </si>
  <si>
    <t>Приобретение оборудования для подавления беспилотных летательных аппаратов в целях обеспечения безопасности и антитеррористической защищенности муниципальных объектов города Урай в период проведения городских массовых мероприятий</t>
  </si>
  <si>
    <t>Увеличение ассигнований на проведение единовременных выплат при выходе на пенсию сотрудников администрации города Урай (дополнительно 5 человек)</t>
  </si>
  <si>
    <t>Увеличение ассигнований на повышение квалификации муниципальных служащих и работников ОМС (тренинг "Формирование эффективной команды, человекоцентричность и эффективные коммуникации чиновников в условиях новой нормальности")</t>
  </si>
  <si>
    <t>Увеличение бюджетных ассигнований на содержание автомобильных дорог местного значения с учетом принятого постановления администрации г.Урай от 10.07.2024 №1329 о нормативах финансовых затрат на содержание дорог</t>
  </si>
  <si>
    <t>Отлов бродячих животных (осуществление деятельности в области обращения с животными без владельцев)</t>
  </si>
  <si>
    <t>Выполнение комплекса работ по проведению историко-культурной экспертизы путем археологической разведки земельного участка по проекту "Объездная автомобильная дорога в г.Урай"(перераспределение средств с МП  "Развитие жилищно-коммунального комплекса и повышение энергетической эффективности в городе Урай" на 2019-2030 годы") (требования выставленные Службой Государственной охраны объектов наследия ХМАО-Югры)</t>
  </si>
  <si>
    <t>Уменьшение ассигнований (экономия средств согласно фактических расходов по приобретению спец.одежды на организацию деятельности молодежных трудовых отрядов)</t>
  </si>
  <si>
    <t>Экономия средств по результатам проведения конкурсных процедур по приобретению пневмокаркасного модуля (перераспределены на МП «Профилактика правонарушений на территории города Урай» на 2018-2030 годы на приобретение оборудования для подавления беспилотных летательных аппаратов)</t>
  </si>
  <si>
    <t>Экономия средств в результате конкурсных процедур на оказание услуг по подготовке и размещению информ.материалов о деятельности администрации г.Урай и муниципальных учреждений города (перераспределены на МП «Совершенствование и развитие муниципального управления в городе Урай» на 2018-2030 годы на повышение квалификации муниципальных служащих)</t>
  </si>
  <si>
    <t>Экономия средств по текущему содержанию МКУ УГЗиП ( за счет наличия вакантных ставок), выполнению кадастровых работ (перераспределены на МП «Охрана окружающей среды в границах города Урай» на ликвидацию свалок)</t>
  </si>
  <si>
    <t>Экономия средств по мероприятию "Управление и распоряжение муниципальным имуществом" (экономия по содержанию имущества казны, страхование имущества) (перераспределены на МП  "Развитие жилищно-коммунального комплекса и повышение энергетической эффективности в городе Урай" на 2019-2030 годы" (выполнение ремонта мун.жилья)</t>
  </si>
  <si>
    <t>Экономия средств по факту выполненных работ по установке и замене дорожных знаков, по устройству тротуара на ул.Толстого (перераспределены на МП "Развитие транспортной системы города Урай" на выполнение экспертизы сметной документации на выполнение работ по ремонту автомобильной дороги ул.40 лет Победы)</t>
  </si>
  <si>
    <t>Экономия средств согласно фактических затрат с мероприятия по техническому обслуживанию сетей уличного освещения</t>
  </si>
  <si>
    <t>Увеличение ассигнований для обеспечения гос.гарантий в области образования в связи с увеличением с  01.07.2024 нормативов расходов на содержание 1 ребенка в дошкольных и общеобразовательных организациях (школы, сады з/плата педагогов, воспитателей)</t>
  </si>
  <si>
    <t>Уменьшение ассигнований на реализацию мероприятия "Содействие улучшению положения на рынке труда не занятых трудовой деятельностью и безработных граждан"(отсутствие потребности в обеспечении рабочего места инвалида, отсутствие потребности в трудоустройстве на общественных работах, экономия в части выплат связанных с б/листами людям предпенсионного возраста)</t>
  </si>
  <si>
    <t>Устранение нарушений, выявленных при приемке образовательных организаций к новому 2024-2025 учебному году (ремонт пож.сигнализации, замена на энергосберегающие лампы, замена пожарных кранов, замена эл.плит в пищеблоке, приобретение огнетушителей)</t>
  </si>
  <si>
    <t>Уменьшение ассигнований по итогам организации отдыха и оздоровления детей весна-лето (экономия по прохождению м/осмотров, уменьшение суммы страхования детей, выплата з/платы сотрудников легерей согласно квалификации, экономия по командировочным расходам специалистов, связанных с осмотром условий отдыха детей в будущих летних лагерях)</t>
  </si>
  <si>
    <t>Перераспределение экономии средств по текущему содержанию аппарата Думы города Урай на МП «Совершенствование и развитие муниципального управления в городе Урай» на 2018-2030 годы на проведение мероприятий, посвященных 30-летнему юбилею Думы города Урай, повышение квалификации муниципальных служащих Думы города Урай</t>
  </si>
  <si>
    <t>Решения Думы города Урай от 27.06.2024 №42,  23.07.2024 №47</t>
  </si>
</sst>
</file>

<file path=xl/styles.xml><?xml version="1.0" encoding="utf-8"?>
<styleSheet xmlns="http://schemas.openxmlformats.org/spreadsheetml/2006/main">
  <numFmts count="7">
    <numFmt numFmtId="43" formatCode="_-* #,##0.00\ _₽_-;\-* #,##0.00\ _₽_-;_-* &quot;-&quot;??\ _₽_-;_-@_-"/>
    <numFmt numFmtId="164" formatCode="_(* #,##0.00_);_(* \(#,##0.00\);_(* &quot;-&quot;??_);_(@_)"/>
    <numFmt numFmtId="165" formatCode="#,##0.0"/>
    <numFmt numFmtId="166" formatCode="&quot;+&quot;\ #,##0.0;&quot;-&quot;\ #,##0.0;&quot;&quot;\ 0.0"/>
    <numFmt numFmtId="167" formatCode="0000000000"/>
    <numFmt numFmtId="168" formatCode="000\.00\.000\.0"/>
    <numFmt numFmtId="169" formatCode="0.0"/>
  </numFmts>
  <fonts count="18">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Cyr"/>
      <charset val="204"/>
    </font>
    <font>
      <b/>
      <sz val="11"/>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10"/>
      <name val="Arial"/>
      <family val="2"/>
      <charset val="204"/>
    </font>
    <font>
      <sz val="14"/>
      <color theme="1"/>
      <name val="Calibri"/>
      <family val="2"/>
      <charset val="204"/>
      <scheme val="minor"/>
    </font>
    <font>
      <sz val="10"/>
      <name val="Arial"/>
      <family val="2"/>
      <charset val="204"/>
    </font>
    <font>
      <sz val="12"/>
      <color rgb="FFFF0000"/>
      <name val="Times New Roman"/>
      <family val="1"/>
      <charset val="204"/>
    </font>
    <font>
      <b/>
      <sz val="12"/>
      <name val="Times New Roman"/>
      <family val="1"/>
      <charset val="204"/>
    </font>
    <font>
      <sz val="12"/>
      <name val="Times New Roman"/>
      <family val="1"/>
      <charset val="204"/>
    </font>
  </fonts>
  <fills count="8">
    <fill>
      <patternFill patternType="none"/>
    </fill>
    <fill>
      <patternFill patternType="gray125"/>
    </fill>
    <fill>
      <patternFill patternType="solid">
        <fgColor indexed="41"/>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6">
    <xf numFmtId="0" fontId="0" fillId="0" borderId="0"/>
    <xf numFmtId="0" fontId="5" fillId="0" borderId="0"/>
    <xf numFmtId="0" fontId="5" fillId="0" borderId="0"/>
    <xf numFmtId="164" fontId="6" fillId="0" borderId="0" applyFont="0" applyFill="0" applyBorder="0" applyAlignment="0" applyProtection="0"/>
    <xf numFmtId="164" fontId="5" fillId="0" borderId="0" applyFont="0" applyFill="0" applyBorder="0" applyAlignment="0" applyProtection="0"/>
    <xf numFmtId="0" fontId="7" fillId="2" borderId="1">
      <alignment horizontal="left" vertical="top" wrapText="1"/>
    </xf>
    <xf numFmtId="0" fontId="4" fillId="0" borderId="0"/>
    <xf numFmtId="0" fontId="3"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3" fontId="1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4" fillId="0" borderId="0"/>
    <xf numFmtId="0" fontId="4" fillId="0" borderId="0"/>
    <xf numFmtId="0" fontId="13" fillId="0" borderId="0"/>
    <xf numFmtId="43" fontId="14" fillId="0" borderId="0" applyFont="0" applyFill="0" applyBorder="0" applyAlignment="0" applyProtection="0"/>
    <xf numFmtId="0" fontId="1"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cellStyleXfs>
  <cellXfs count="79">
    <xf numFmtId="0" fontId="0" fillId="0" borderId="0" xfId="0"/>
    <xf numFmtId="0" fontId="11" fillId="3" borderId="0" xfId="0" applyFont="1" applyFill="1"/>
    <xf numFmtId="0" fontId="8" fillId="3" borderId="0" xfId="0" applyFont="1" applyFill="1"/>
    <xf numFmtId="0" fontId="9" fillId="3" borderId="2" xfId="0" applyFont="1" applyFill="1" applyBorder="1" applyAlignment="1">
      <alignment horizontal="center"/>
    </xf>
    <xf numFmtId="0" fontId="9" fillId="3" borderId="0" xfId="0" applyFont="1" applyFill="1"/>
    <xf numFmtId="0" fontId="9" fillId="3" borderId="2" xfId="0" applyFont="1" applyFill="1" applyBorder="1" applyAlignment="1">
      <alignment wrapText="1"/>
    </xf>
    <xf numFmtId="0" fontId="9" fillId="3" borderId="2" xfId="0" applyFont="1" applyFill="1" applyBorder="1" applyAlignment="1">
      <alignment horizontal="left" vertical="top" wrapText="1"/>
    </xf>
    <xf numFmtId="0" fontId="8" fillId="3" borderId="2" xfId="0" applyFont="1" applyFill="1" applyBorder="1" applyAlignment="1">
      <alignment horizontal="center" vertical="top" wrapText="1"/>
    </xf>
    <xf numFmtId="0" fontId="10" fillId="4" borderId="2" xfId="8" applyFont="1" applyFill="1" applyBorder="1" applyAlignment="1">
      <alignment horizontal="left" wrapText="1"/>
    </xf>
    <xf numFmtId="0" fontId="11" fillId="3" borderId="0" xfId="0" applyFont="1" applyFill="1" applyAlignment="1"/>
    <xf numFmtId="0" fontId="10" fillId="4" borderId="2" xfId="8" applyFont="1" applyFill="1" applyBorder="1" applyAlignment="1"/>
    <xf numFmtId="165" fontId="9" fillId="3" borderId="0" xfId="0" applyNumberFormat="1" applyFont="1" applyFill="1"/>
    <xf numFmtId="0" fontId="8" fillId="3" borderId="0" xfId="0" applyFont="1" applyFill="1" applyAlignment="1"/>
    <xf numFmtId="0" fontId="10" fillId="4" borderId="2" xfId="0" applyFont="1" applyFill="1" applyBorder="1" applyAlignment="1">
      <alignment horizontal="center"/>
    </xf>
    <xf numFmtId="0" fontId="9" fillId="4" borderId="2" xfId="0" applyFont="1" applyFill="1" applyBorder="1" applyAlignment="1">
      <alignment horizontal="center"/>
    </xf>
    <xf numFmtId="0" fontId="9" fillId="3" borderId="0" xfId="0" applyFont="1" applyFill="1" applyAlignment="1">
      <alignment horizontal="right"/>
    </xf>
    <xf numFmtId="0" fontId="8" fillId="3" borderId="2" xfId="0" applyFont="1" applyFill="1" applyBorder="1" applyAlignment="1">
      <alignment horizontal="center" vertical="center" wrapText="1"/>
    </xf>
    <xf numFmtId="166" fontId="9" fillId="3" borderId="2" xfId="0" applyNumberFormat="1" applyFont="1" applyFill="1" applyBorder="1" applyAlignment="1">
      <alignment horizontal="center"/>
    </xf>
    <xf numFmtId="0" fontId="11" fillId="3" borderId="2" xfId="0" applyFont="1" applyFill="1" applyBorder="1" applyAlignment="1">
      <alignment horizontal="center"/>
    </xf>
    <xf numFmtId="166" fontId="11" fillId="3" borderId="2" xfId="0" applyNumberFormat="1" applyFont="1" applyFill="1" applyBorder="1" applyAlignment="1">
      <alignment horizontal="center"/>
    </xf>
    <xf numFmtId="0" fontId="8" fillId="3" borderId="2" xfId="0" applyFont="1" applyFill="1" applyBorder="1" applyAlignment="1">
      <alignment horizontal="center" wrapText="1"/>
    </xf>
    <xf numFmtId="4" fontId="9" fillId="3" borderId="2" xfId="8" applyNumberFormat="1" applyFont="1" applyFill="1" applyBorder="1" applyAlignment="1">
      <alignment horizontal="left" wrapText="1"/>
    </xf>
    <xf numFmtId="0" fontId="11" fillId="3" borderId="0" xfId="0" applyFont="1" applyFill="1" applyAlignment="1">
      <alignment horizontal="center"/>
    </xf>
    <xf numFmtId="0" fontId="9" fillId="3" borderId="2" xfId="0" applyFont="1" applyFill="1" applyBorder="1" applyAlignment="1">
      <alignment horizontal="left" wrapText="1"/>
    </xf>
    <xf numFmtId="165" fontId="9" fillId="3" borderId="2" xfId="0" applyNumberFormat="1" applyFont="1" applyFill="1" applyBorder="1" applyAlignment="1">
      <alignment horizontal="center"/>
    </xf>
    <xf numFmtId="0" fontId="16" fillId="5" borderId="2" xfId="0" applyFont="1" applyFill="1" applyBorder="1" applyAlignment="1">
      <alignment horizontal="left" wrapText="1"/>
    </xf>
    <xf numFmtId="0" fontId="17" fillId="3" borderId="2" xfId="0" applyNumberFormat="1" applyFont="1" applyFill="1" applyBorder="1" applyAlignment="1">
      <alignment horizontal="left" vertical="center" wrapText="1"/>
    </xf>
    <xf numFmtId="0" fontId="11" fillId="3" borderId="2" xfId="0" applyFont="1" applyFill="1" applyBorder="1" applyAlignment="1">
      <alignment horizontal="left" wrapText="1"/>
    </xf>
    <xf numFmtId="0" fontId="9" fillId="3" borderId="2" xfId="8" applyFont="1" applyFill="1" applyBorder="1" applyAlignment="1">
      <alignment horizontal="left" wrapText="1"/>
    </xf>
    <xf numFmtId="0" fontId="17" fillId="3" borderId="2" xfId="0" applyFont="1" applyFill="1" applyBorder="1" applyAlignment="1">
      <alignment horizontal="left" wrapText="1"/>
    </xf>
    <xf numFmtId="168" fontId="10" fillId="5" borderId="2" xfId="24" applyNumberFormat="1" applyFont="1" applyFill="1" applyBorder="1" applyAlignment="1" applyProtection="1">
      <alignment wrapText="1"/>
      <protection hidden="1"/>
    </xf>
    <xf numFmtId="0" fontId="10" fillId="5" borderId="2" xfId="0" applyFont="1" applyFill="1" applyBorder="1" applyAlignment="1">
      <alignment horizontal="center"/>
    </xf>
    <xf numFmtId="166" fontId="10" fillId="5" borderId="2" xfId="0" applyNumberFormat="1" applyFont="1" applyFill="1" applyBorder="1" applyAlignment="1">
      <alignment horizontal="center"/>
    </xf>
    <xf numFmtId="0" fontId="10" fillId="6" borderId="2" xfId="0" applyFont="1" applyFill="1" applyBorder="1" applyAlignment="1">
      <alignment horizontal="center"/>
    </xf>
    <xf numFmtId="0" fontId="10" fillId="6" borderId="2" xfId="0" applyFont="1" applyFill="1" applyBorder="1" applyAlignment="1">
      <alignment horizontal="left"/>
    </xf>
    <xf numFmtId="167" fontId="10" fillId="5" borderId="2" xfId="8" applyNumberFormat="1" applyFont="1" applyFill="1" applyBorder="1" applyAlignment="1" applyProtection="1">
      <alignment wrapText="1"/>
      <protection hidden="1"/>
    </xf>
    <xf numFmtId="0" fontId="10" fillId="6" borderId="2" xfId="0" applyFont="1" applyFill="1" applyBorder="1" applyAlignment="1">
      <alignment horizontal="left" wrapText="1"/>
    </xf>
    <xf numFmtId="166" fontId="10" fillId="6" borderId="2" xfId="0" applyNumberFormat="1" applyFont="1" applyFill="1" applyBorder="1" applyAlignment="1">
      <alignment horizontal="center"/>
    </xf>
    <xf numFmtId="165" fontId="10" fillId="5" borderId="2" xfId="0" applyNumberFormat="1" applyFont="1" applyFill="1" applyBorder="1" applyAlignment="1">
      <alignment horizontal="center"/>
    </xf>
    <xf numFmtId="0" fontId="10" fillId="5" borderId="2" xfId="0" applyFont="1" applyFill="1" applyBorder="1" applyAlignment="1">
      <alignment horizontal="left" wrapText="1"/>
    </xf>
    <xf numFmtId="0" fontId="10" fillId="5" borderId="2" xfId="0" applyFont="1" applyFill="1" applyBorder="1" applyAlignment="1">
      <alignment horizontal="left" vertical="top" wrapText="1"/>
    </xf>
    <xf numFmtId="0" fontId="10" fillId="5" borderId="2" xfId="8" applyFont="1" applyFill="1" applyBorder="1" applyAlignment="1">
      <alignment wrapText="1"/>
    </xf>
    <xf numFmtId="0" fontId="10" fillId="5" borderId="2" xfId="8" applyFont="1" applyFill="1" applyBorder="1" applyAlignment="1">
      <alignment horizontal="left" wrapText="1"/>
    </xf>
    <xf numFmtId="166" fontId="9" fillId="3" borderId="2" xfId="0" applyNumberFormat="1" applyFont="1" applyFill="1" applyBorder="1" applyAlignment="1">
      <alignment horizontal="center" wrapText="1"/>
    </xf>
    <xf numFmtId="0" fontId="10" fillId="5" borderId="2" xfId="0" applyFont="1" applyFill="1" applyBorder="1" applyAlignment="1">
      <alignment wrapText="1"/>
    </xf>
    <xf numFmtId="166" fontId="10" fillId="5" borderId="2" xfId="0" applyNumberFormat="1" applyFont="1" applyFill="1" applyBorder="1" applyAlignment="1">
      <alignment horizontal="center" wrapText="1"/>
    </xf>
    <xf numFmtId="166" fontId="10" fillId="4" borderId="2" xfId="0" applyNumberFormat="1" applyFont="1" applyFill="1" applyBorder="1" applyAlignment="1">
      <alignment horizontal="center"/>
    </xf>
    <xf numFmtId="165" fontId="8" fillId="4" borderId="2" xfId="0" applyNumberFormat="1" applyFont="1" applyFill="1" applyBorder="1" applyAlignment="1">
      <alignment horizontal="center"/>
    </xf>
    <xf numFmtId="0" fontId="10" fillId="6" borderId="2" xfId="0" applyFont="1" applyFill="1" applyBorder="1" applyAlignment="1">
      <alignment horizontal="left" vertical="top" wrapText="1"/>
    </xf>
    <xf numFmtId="0" fontId="9" fillId="3" borderId="3" xfId="0" applyNumberFormat="1" applyFont="1" applyFill="1" applyBorder="1" applyAlignment="1">
      <alignment horizontal="left" wrapText="1"/>
    </xf>
    <xf numFmtId="167" fontId="10" fillId="5" borderId="2" xfId="0" applyNumberFormat="1" applyFont="1" applyFill="1" applyBorder="1" applyAlignment="1" applyProtection="1">
      <alignment wrapText="1"/>
      <protection hidden="1"/>
    </xf>
    <xf numFmtId="167" fontId="16" fillId="5" borderId="2" xfId="0" applyNumberFormat="1" applyFont="1" applyFill="1" applyBorder="1" applyAlignment="1" applyProtection="1">
      <alignment wrapText="1"/>
      <protection hidden="1"/>
    </xf>
    <xf numFmtId="0" fontId="8" fillId="7" borderId="2" xfId="0" applyFont="1" applyFill="1" applyBorder="1" applyAlignment="1">
      <alignment horizontal="center"/>
    </xf>
    <xf numFmtId="0" fontId="16" fillId="7" borderId="2" xfId="0" applyFont="1" applyFill="1" applyBorder="1" applyAlignment="1">
      <alignment vertical="center" wrapText="1"/>
    </xf>
    <xf numFmtId="0" fontId="11" fillId="3" borderId="2" xfId="0" applyFont="1" applyFill="1" applyBorder="1"/>
    <xf numFmtId="0" fontId="8" fillId="3" borderId="2" xfId="0" applyFont="1" applyFill="1" applyBorder="1"/>
    <xf numFmtId="0" fontId="11" fillId="4" borderId="2" xfId="0" applyFont="1" applyFill="1" applyBorder="1" applyAlignment="1">
      <alignment horizontal="center"/>
    </xf>
    <xf numFmtId="0" fontId="11" fillId="4" borderId="2" xfId="0" applyFont="1" applyFill="1" applyBorder="1" applyAlignment="1"/>
    <xf numFmtId="0" fontId="8" fillId="3" borderId="2" xfId="0" applyFont="1" applyFill="1" applyBorder="1" applyAlignment="1">
      <alignment horizontal="center" vertical="center" wrapText="1"/>
    </xf>
    <xf numFmtId="169" fontId="10" fillId="5" borderId="2" xfId="0" applyNumberFormat="1" applyFont="1" applyFill="1" applyBorder="1" applyAlignment="1">
      <alignment horizontal="center" wrapText="1"/>
    </xf>
    <xf numFmtId="165" fontId="10" fillId="6" borderId="2" xfId="0" applyNumberFormat="1" applyFont="1" applyFill="1" applyBorder="1" applyAlignment="1">
      <alignment horizontal="center" wrapText="1"/>
    </xf>
    <xf numFmtId="166" fontId="16" fillId="7" borderId="2" xfId="0" applyNumberFormat="1" applyFont="1" applyFill="1" applyBorder="1" applyAlignment="1">
      <alignment horizontal="center" wrapText="1"/>
    </xf>
    <xf numFmtId="166" fontId="8" fillId="7" borderId="2" xfId="0" applyNumberFormat="1" applyFont="1" applyFill="1" applyBorder="1" applyAlignment="1">
      <alignment horizontal="center"/>
    </xf>
    <xf numFmtId="166" fontId="10" fillId="6" borderId="2" xfId="0" applyNumberFormat="1" applyFont="1" applyFill="1" applyBorder="1" applyAlignment="1">
      <alignment horizontal="center" vertical="top" wrapText="1"/>
    </xf>
    <xf numFmtId="168" fontId="9" fillId="3" borderId="2" xfId="24" applyNumberFormat="1" applyFont="1" applyFill="1" applyBorder="1" applyAlignment="1" applyProtection="1">
      <alignment wrapText="1"/>
      <protection hidden="1"/>
    </xf>
    <xf numFmtId="0" fontId="9" fillId="0" borderId="2" xfId="0" applyFont="1" applyBorder="1" applyAlignment="1">
      <alignment horizontal="left" wrapText="1"/>
    </xf>
    <xf numFmtId="169" fontId="10" fillId="5" borderId="2" xfId="8" applyNumberFormat="1" applyFont="1" applyFill="1" applyBorder="1" applyAlignment="1">
      <alignment horizontal="center" wrapText="1"/>
    </xf>
    <xf numFmtId="166" fontId="10" fillId="4" borderId="2" xfId="8" applyNumberFormat="1" applyFont="1" applyFill="1" applyBorder="1" applyAlignment="1">
      <alignment horizontal="center" wrapText="1"/>
    </xf>
    <xf numFmtId="165" fontId="9" fillId="3" borderId="2" xfId="8" applyNumberFormat="1" applyFont="1" applyFill="1" applyBorder="1" applyAlignment="1">
      <alignment horizontal="center" wrapText="1"/>
    </xf>
    <xf numFmtId="169" fontId="9" fillId="3" borderId="2" xfId="8" applyNumberFormat="1" applyFont="1" applyFill="1" applyBorder="1" applyAlignment="1">
      <alignment horizontal="center" wrapText="1"/>
    </xf>
    <xf numFmtId="166" fontId="9" fillId="3" borderId="2" xfId="8" applyNumberFormat="1" applyFont="1" applyFill="1" applyBorder="1" applyAlignment="1">
      <alignment horizontal="center" wrapText="1"/>
    </xf>
    <xf numFmtId="169" fontId="10" fillId="5" borderId="2" xfId="0" applyNumberFormat="1" applyFont="1" applyFill="1" applyBorder="1" applyAlignment="1">
      <alignment horizontal="center"/>
    </xf>
    <xf numFmtId="169" fontId="10" fillId="5" borderId="2" xfId="8" applyNumberFormat="1" applyFont="1" applyFill="1" applyBorder="1" applyAlignment="1" applyProtection="1">
      <alignment horizontal="center" wrapText="1"/>
      <protection hidden="1"/>
    </xf>
    <xf numFmtId="0" fontId="8"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0" fillId="3" borderId="0" xfId="0" applyFont="1" applyFill="1" applyAlignment="1">
      <alignment horizontal="center" wrapText="1"/>
    </xf>
  </cellXfs>
  <cellStyles count="36">
    <cellStyle name="Обычный" xfId="0" builtinId="0"/>
    <cellStyle name="Обычный 2" xfId="1"/>
    <cellStyle name="Обычный 2 2" xfId="8"/>
    <cellStyle name="Обычный 2 3" xfId="20"/>
    <cellStyle name="Обычный 2 4" xfId="19"/>
    <cellStyle name="Обычный 3" xfId="2"/>
    <cellStyle name="Обычный 3 2" xfId="9"/>
    <cellStyle name="Обычный 3 3" xfId="13"/>
    <cellStyle name="Обычный 3 3 2" xfId="21"/>
    <cellStyle name="Обычный 3 3 3" xfId="28"/>
    <cellStyle name="Обычный 4" xfId="6"/>
    <cellStyle name="Обычный 5" xfId="7"/>
    <cellStyle name="Обычный 5 2" xfId="18"/>
    <cellStyle name="Обычный 5 2 2" xfId="33"/>
    <cellStyle name="Обычный 5 3" xfId="23"/>
    <cellStyle name="Обычный_tmp 2" xfId="24"/>
    <cellStyle name="Финансовый 2" xfId="3"/>
    <cellStyle name="Финансовый 2 2" xfId="11"/>
    <cellStyle name="Финансовый 2 2 2" xfId="16"/>
    <cellStyle name="Финансовый 2 2 2 2" xfId="31"/>
    <cellStyle name="Финансовый 2 2 3" xfId="26"/>
    <cellStyle name="Финансовый 3" xfId="4"/>
    <cellStyle name="Финансовый 3 2" xfId="12"/>
    <cellStyle name="Финансовый 3 2 2" xfId="17"/>
    <cellStyle name="Финансовый 3 2 2 2" xfId="32"/>
    <cellStyle name="Финансовый 3 2 3" xfId="27"/>
    <cellStyle name="Финансовый 4" xfId="10"/>
    <cellStyle name="Финансовый 4 2" xfId="15"/>
    <cellStyle name="Финансовый 4 2 2" xfId="30"/>
    <cellStyle name="Финансовый 4 3" xfId="25"/>
    <cellStyle name="Финансовый 5" xfId="14"/>
    <cellStyle name="Финансовый 5 2" xfId="29"/>
    <cellStyle name="Финансовый 6" xfId="22"/>
    <cellStyle name="Финансовый 6 2" xfId="34"/>
    <cellStyle name="Финансовый 7" xfId="35"/>
    <cellStyle name="Элементы осей"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15"/>
  <sheetViews>
    <sheetView tabSelected="1" zoomScale="80" zoomScaleNormal="80" workbookViewId="0">
      <pane xSplit="2" ySplit="6" topLeftCell="C85" activePane="bottomRight" state="frozen"/>
      <selection pane="topRight" activeCell="E1" sqref="E1"/>
      <selection pane="bottomLeft" activeCell="A7" sqref="A7"/>
      <selection pane="bottomRight" activeCell="O87" sqref="O87"/>
    </sheetView>
  </sheetViews>
  <sheetFormatPr defaultRowHeight="15.75"/>
  <cols>
    <col min="1" max="1" width="7" style="4" customWidth="1"/>
    <col min="2" max="4" width="13.140625" style="4" customWidth="1"/>
    <col min="5" max="5" width="81.85546875" style="4" customWidth="1"/>
    <col min="6" max="6" width="13.85546875" style="4" customWidth="1"/>
    <col min="7" max="7" width="17.42578125" style="4" customWidth="1"/>
    <col min="8" max="8" width="16.7109375" style="1" customWidth="1"/>
    <col min="9" max="9" width="16.42578125" style="1" customWidth="1"/>
    <col min="10" max="10" width="16" style="1" customWidth="1"/>
    <col min="11" max="16384" width="9.140625" style="1"/>
  </cols>
  <sheetData>
    <row r="1" spans="1:10">
      <c r="J1" s="15" t="s">
        <v>13</v>
      </c>
    </row>
    <row r="2" spans="1:10" s="12" customFormat="1" ht="33.75" customHeight="1">
      <c r="A2" s="78" t="s">
        <v>14</v>
      </c>
      <c r="B2" s="78"/>
      <c r="C2" s="78"/>
      <c r="D2" s="78"/>
      <c r="E2" s="78"/>
      <c r="F2" s="78"/>
      <c r="G2" s="78"/>
      <c r="H2" s="78"/>
      <c r="I2" s="78"/>
      <c r="J2" s="78"/>
    </row>
    <row r="3" spans="1:10">
      <c r="G3" s="1"/>
      <c r="J3" s="15" t="s">
        <v>17</v>
      </c>
    </row>
    <row r="4" spans="1:10" ht="15" customHeight="1">
      <c r="A4" s="73" t="s">
        <v>4</v>
      </c>
      <c r="B4" s="75" t="s">
        <v>5</v>
      </c>
      <c r="C4" s="76"/>
      <c r="D4" s="77"/>
      <c r="E4" s="74" t="s">
        <v>6</v>
      </c>
      <c r="F4" s="74" t="s">
        <v>7</v>
      </c>
      <c r="G4" s="74"/>
      <c r="H4" s="74"/>
      <c r="I4" s="74"/>
      <c r="J4" s="74"/>
    </row>
    <row r="5" spans="1:10" s="22" customFormat="1" ht="57.75">
      <c r="A5" s="73"/>
      <c r="B5" s="16" t="s">
        <v>11</v>
      </c>
      <c r="C5" s="16" t="s">
        <v>15</v>
      </c>
      <c r="D5" s="16" t="s">
        <v>16</v>
      </c>
      <c r="E5" s="74"/>
      <c r="F5" s="58" t="s">
        <v>50</v>
      </c>
      <c r="G5" s="7" t="s">
        <v>8</v>
      </c>
      <c r="H5" s="20" t="s">
        <v>20</v>
      </c>
      <c r="I5" s="20" t="s">
        <v>21</v>
      </c>
      <c r="J5" s="20" t="s">
        <v>51</v>
      </c>
    </row>
    <row r="6" spans="1:10">
      <c r="A6" s="3">
        <v>1</v>
      </c>
      <c r="B6" s="3">
        <v>2</v>
      </c>
      <c r="C6" s="3">
        <v>3</v>
      </c>
      <c r="D6" s="3">
        <v>4</v>
      </c>
      <c r="E6" s="3">
        <v>5</v>
      </c>
      <c r="F6" s="3">
        <v>6</v>
      </c>
      <c r="G6" s="3">
        <v>7</v>
      </c>
      <c r="H6" s="18">
        <v>8</v>
      </c>
      <c r="I6" s="18">
        <v>9</v>
      </c>
      <c r="J6" s="18">
        <v>10</v>
      </c>
    </row>
    <row r="7" spans="1:10">
      <c r="A7" s="33" t="s">
        <v>0</v>
      </c>
      <c r="B7" s="37">
        <f>B8+B11+B13+B15</f>
        <v>104155.09999999999</v>
      </c>
      <c r="C7" s="37">
        <f t="shared" ref="C7:D7" si="0">C8+C11+C13+C15</f>
        <v>0</v>
      </c>
      <c r="D7" s="37">
        <f t="shared" si="0"/>
        <v>0</v>
      </c>
      <c r="E7" s="34" t="s">
        <v>22</v>
      </c>
      <c r="F7" s="37">
        <f>F8+F11+F13+F15</f>
        <v>0</v>
      </c>
      <c r="G7" s="37">
        <f>G8+G11+G13+G15</f>
        <v>-6567.3</v>
      </c>
      <c r="H7" s="37">
        <f t="shared" ref="H7:J7" si="1">H8+H11+H13+H15</f>
        <v>0</v>
      </c>
      <c r="I7" s="37">
        <f t="shared" si="1"/>
        <v>110722.4</v>
      </c>
      <c r="J7" s="37">
        <f t="shared" si="1"/>
        <v>0</v>
      </c>
    </row>
    <row r="8" spans="1:10" ht="31.5">
      <c r="A8" s="31" t="s">
        <v>2</v>
      </c>
      <c r="B8" s="32">
        <f>SUM(B9:B10)</f>
        <v>110722.4</v>
      </c>
      <c r="C8" s="32">
        <f t="shared" ref="C8:D8" si="2">C9</f>
        <v>0</v>
      </c>
      <c r="D8" s="32">
        <f t="shared" si="2"/>
        <v>0</v>
      </c>
      <c r="E8" s="30" t="s">
        <v>19</v>
      </c>
      <c r="F8" s="32">
        <f>F9</f>
        <v>0</v>
      </c>
      <c r="G8" s="32">
        <f>G9</f>
        <v>0</v>
      </c>
      <c r="H8" s="32">
        <f t="shared" ref="H8:J8" si="3">H9</f>
        <v>0</v>
      </c>
      <c r="I8" s="32">
        <f>I9+I10</f>
        <v>110722.4</v>
      </c>
      <c r="J8" s="32">
        <f t="shared" si="3"/>
        <v>0</v>
      </c>
    </row>
    <row r="9" spans="1:10" ht="63">
      <c r="A9" s="3"/>
      <c r="B9" s="17">
        <f>G9+H9+I9</f>
        <v>116722.4</v>
      </c>
      <c r="C9" s="3"/>
      <c r="D9" s="3"/>
      <c r="E9" s="23" t="s">
        <v>137</v>
      </c>
      <c r="F9" s="23"/>
      <c r="G9" s="17"/>
      <c r="H9" s="19"/>
      <c r="I9" s="19">
        <f>112811.2+3911.2</f>
        <v>116722.4</v>
      </c>
      <c r="J9" s="54"/>
    </row>
    <row r="10" spans="1:10" ht="47.25">
      <c r="A10" s="3"/>
      <c r="B10" s="17">
        <f>G10+H10+I10</f>
        <v>-6000</v>
      </c>
      <c r="C10" s="3"/>
      <c r="D10" s="3"/>
      <c r="E10" s="23" t="s">
        <v>86</v>
      </c>
      <c r="F10" s="23"/>
      <c r="G10" s="17"/>
      <c r="H10" s="19"/>
      <c r="I10" s="19">
        <v>-6000</v>
      </c>
      <c r="J10" s="54"/>
    </row>
    <row r="11" spans="1:10" ht="47.25">
      <c r="A11" s="31" t="s">
        <v>37</v>
      </c>
      <c r="B11" s="38">
        <f>B12</f>
        <v>-7600</v>
      </c>
      <c r="C11" s="38">
        <f t="shared" ref="C11:D11" si="4">C12</f>
        <v>0</v>
      </c>
      <c r="D11" s="38">
        <f t="shared" si="4"/>
        <v>0</v>
      </c>
      <c r="E11" s="39" t="s">
        <v>29</v>
      </c>
      <c r="F11" s="32">
        <f>F12</f>
        <v>0</v>
      </c>
      <c r="G11" s="32">
        <f>G12</f>
        <v>-7600</v>
      </c>
      <c r="H11" s="32">
        <f t="shared" ref="H11:J11" si="5">H12</f>
        <v>0</v>
      </c>
      <c r="I11" s="32">
        <f t="shared" si="5"/>
        <v>0</v>
      </c>
      <c r="J11" s="32">
        <f t="shared" si="5"/>
        <v>0</v>
      </c>
    </row>
    <row r="12" spans="1:10" ht="45">
      <c r="A12" s="3"/>
      <c r="B12" s="24">
        <f>G12+H12+I12</f>
        <v>-7600</v>
      </c>
      <c r="C12" s="3"/>
      <c r="D12" s="3"/>
      <c r="E12" s="27" t="s">
        <v>35</v>
      </c>
      <c r="F12" s="27"/>
      <c r="G12" s="17">
        <f>-4200-3400</f>
        <v>-7600</v>
      </c>
      <c r="H12" s="19"/>
      <c r="I12" s="19"/>
      <c r="J12" s="54"/>
    </row>
    <row r="13" spans="1:10" ht="47.25">
      <c r="A13" s="31" t="s">
        <v>38</v>
      </c>
      <c r="B13" s="32">
        <f>B14</f>
        <v>872.7</v>
      </c>
      <c r="C13" s="32">
        <f t="shared" ref="C13:D13" si="6">C14</f>
        <v>0</v>
      </c>
      <c r="D13" s="32">
        <f t="shared" si="6"/>
        <v>0</v>
      </c>
      <c r="E13" s="35" t="s">
        <v>10</v>
      </c>
      <c r="F13" s="32">
        <f>F14</f>
        <v>0</v>
      </c>
      <c r="G13" s="32">
        <f>G14</f>
        <v>872.7</v>
      </c>
      <c r="H13" s="32">
        <f t="shared" ref="H13:J13" si="7">H14</f>
        <v>0</v>
      </c>
      <c r="I13" s="32">
        <f t="shared" si="7"/>
        <v>0</v>
      </c>
      <c r="J13" s="32">
        <f t="shared" si="7"/>
        <v>0</v>
      </c>
    </row>
    <row r="14" spans="1:10" ht="63">
      <c r="A14" s="3"/>
      <c r="B14" s="17">
        <f t="shared" ref="B14" si="8">G14+H14+I14</f>
        <v>872.7</v>
      </c>
      <c r="C14" s="3"/>
      <c r="D14" s="3"/>
      <c r="E14" s="23" t="s">
        <v>87</v>
      </c>
      <c r="F14" s="23"/>
      <c r="G14" s="17">
        <v>872.7</v>
      </c>
      <c r="H14" s="19"/>
      <c r="I14" s="19"/>
      <c r="J14" s="54"/>
    </row>
    <row r="15" spans="1:10" ht="31.5">
      <c r="A15" s="31" t="s">
        <v>66</v>
      </c>
      <c r="B15" s="32">
        <f>B16</f>
        <v>160</v>
      </c>
      <c r="C15" s="32">
        <f t="shared" ref="C15:D15" si="9">C16</f>
        <v>0</v>
      </c>
      <c r="D15" s="32">
        <f t="shared" si="9"/>
        <v>0</v>
      </c>
      <c r="E15" s="41" t="s">
        <v>26</v>
      </c>
      <c r="F15" s="32">
        <f>F16</f>
        <v>0</v>
      </c>
      <c r="G15" s="32">
        <f>G16</f>
        <v>160</v>
      </c>
      <c r="H15" s="32">
        <f t="shared" ref="H15:J15" si="10">H16</f>
        <v>0</v>
      </c>
      <c r="I15" s="32">
        <f t="shared" si="10"/>
        <v>0</v>
      </c>
      <c r="J15" s="32">
        <f t="shared" si="10"/>
        <v>0</v>
      </c>
    </row>
    <row r="16" spans="1:10" ht="31.5">
      <c r="A16" s="3"/>
      <c r="B16" s="17">
        <f>F16+G16+H16+I16+J16</f>
        <v>160</v>
      </c>
      <c r="C16" s="3"/>
      <c r="D16" s="3"/>
      <c r="E16" s="23" t="s">
        <v>67</v>
      </c>
      <c r="F16" s="23"/>
      <c r="G16" s="17">
        <v>160</v>
      </c>
      <c r="H16" s="19"/>
      <c r="I16" s="19"/>
      <c r="J16" s="54"/>
    </row>
    <row r="17" spans="1:10" s="2" customFormat="1">
      <c r="A17" s="33" t="s">
        <v>1</v>
      </c>
      <c r="B17" s="37">
        <f>B18+B20+B22+B25</f>
        <v>574783.5</v>
      </c>
      <c r="C17" s="37">
        <f>C18+C11+C22+C25</f>
        <v>220385.2</v>
      </c>
      <c r="D17" s="37">
        <f>D18+D11+D22+D25</f>
        <v>0</v>
      </c>
      <c r="E17" s="36" t="s">
        <v>28</v>
      </c>
      <c r="F17" s="60">
        <f>F18+F20+F22+F25</f>
        <v>0</v>
      </c>
      <c r="G17" s="60">
        <f>G18+G20+G22+G25</f>
        <v>795168.7</v>
      </c>
      <c r="H17" s="60">
        <f>H18+H20+H22+H25</f>
        <v>0</v>
      </c>
      <c r="I17" s="60">
        <f>I18+I20+I22+I25</f>
        <v>0</v>
      </c>
      <c r="J17" s="60">
        <f>J18+J20+J22+J25</f>
        <v>0</v>
      </c>
    </row>
    <row r="18" spans="1:10" s="2" customFormat="1" ht="31.5">
      <c r="A18" s="32" t="s">
        <v>3</v>
      </c>
      <c r="B18" s="32">
        <f>B19</f>
        <v>573676.5</v>
      </c>
      <c r="C18" s="32">
        <f t="shared" ref="C18:D18" si="11">C19</f>
        <v>220385.2</v>
      </c>
      <c r="D18" s="32">
        <f t="shared" si="11"/>
        <v>0</v>
      </c>
      <c r="E18" s="30" t="s">
        <v>19</v>
      </c>
      <c r="F18" s="32">
        <f>F19</f>
        <v>0</v>
      </c>
      <c r="G18" s="32">
        <f>G19</f>
        <v>794061.7</v>
      </c>
      <c r="H18" s="32">
        <f t="shared" ref="H18:J18" si="12">H19</f>
        <v>0</v>
      </c>
      <c r="I18" s="32">
        <f t="shared" si="12"/>
        <v>0</v>
      </c>
      <c r="J18" s="32">
        <f t="shared" si="12"/>
        <v>0</v>
      </c>
    </row>
    <row r="19" spans="1:10" s="2" customFormat="1" ht="47.25">
      <c r="A19" s="3"/>
      <c r="B19" s="17">
        <f>573676.5</f>
        <v>573676.5</v>
      </c>
      <c r="C19" s="17">
        <v>220385.2</v>
      </c>
      <c r="D19" s="17"/>
      <c r="E19" s="23" t="s">
        <v>88</v>
      </c>
      <c r="F19" s="23"/>
      <c r="G19" s="17">
        <f>573676.5+220385.2</f>
        <v>794061.7</v>
      </c>
      <c r="H19" s="19"/>
      <c r="I19" s="19"/>
      <c r="J19" s="55"/>
    </row>
    <row r="20" spans="1:10" s="2" customFormat="1" ht="31.5">
      <c r="A20" s="31" t="s">
        <v>39</v>
      </c>
      <c r="B20" s="32">
        <f>SUM(B21:B21)</f>
        <v>-613.5</v>
      </c>
      <c r="C20" s="32">
        <f>SUM(C21:C21)</f>
        <v>0</v>
      </c>
      <c r="D20" s="32">
        <f>SUM(D21:D21)</f>
        <v>0</v>
      </c>
      <c r="E20" s="44" t="s">
        <v>12</v>
      </c>
      <c r="F20" s="59">
        <f>SUM(F21:F21)</f>
        <v>0</v>
      </c>
      <c r="G20" s="59">
        <f>SUM(G21:G21)</f>
        <v>-613.5</v>
      </c>
      <c r="H20" s="59">
        <f>SUM(H21:H21)</f>
        <v>0</v>
      </c>
      <c r="I20" s="59">
        <f>SUM(I21:I21)</f>
        <v>0</v>
      </c>
      <c r="J20" s="59">
        <f>SUM(J21:J21)</f>
        <v>0</v>
      </c>
    </row>
    <row r="21" spans="1:10" s="2" customFormat="1" ht="47.25">
      <c r="A21" s="3"/>
      <c r="B21" s="17">
        <f>F21+G21+H21+I21+J21</f>
        <v>-613.5</v>
      </c>
      <c r="C21" s="17"/>
      <c r="D21" s="17"/>
      <c r="E21" s="23" t="s">
        <v>108</v>
      </c>
      <c r="F21" s="23"/>
      <c r="G21" s="17">
        <f>-356-257.5</f>
        <v>-613.5</v>
      </c>
      <c r="H21" s="19"/>
      <c r="I21" s="19"/>
      <c r="J21" s="55"/>
    </row>
    <row r="22" spans="1:10" ht="47.25">
      <c r="A22" s="31" t="s">
        <v>68</v>
      </c>
      <c r="B22" s="38">
        <f>SUM(B23:B24)</f>
        <v>-8346.1</v>
      </c>
      <c r="C22" s="38">
        <f t="shared" ref="C22:D22" si="13">SUM(C23:C24)</f>
        <v>0</v>
      </c>
      <c r="D22" s="38">
        <f t="shared" si="13"/>
        <v>0</v>
      </c>
      <c r="E22" s="35" t="s">
        <v>10</v>
      </c>
      <c r="F22" s="72">
        <v>0</v>
      </c>
      <c r="G22" s="32">
        <f>SUM(G23:G24)</f>
        <v>-8346.1</v>
      </c>
      <c r="H22" s="32">
        <f t="shared" ref="H22:J22" si="14">SUM(H23:H24)</f>
        <v>0</v>
      </c>
      <c r="I22" s="32">
        <f t="shared" si="14"/>
        <v>0</v>
      </c>
      <c r="J22" s="32">
        <f t="shared" si="14"/>
        <v>0</v>
      </c>
    </row>
    <row r="23" spans="1:10" ht="90">
      <c r="A23" s="3"/>
      <c r="B23" s="24">
        <f>G23+H23+I23</f>
        <v>-8219.3000000000011</v>
      </c>
      <c r="C23" s="3"/>
      <c r="D23" s="3"/>
      <c r="E23" s="27" t="s">
        <v>109</v>
      </c>
      <c r="F23" s="27"/>
      <c r="G23" s="17">
        <f>-7735.6-483.7</f>
        <v>-8219.3000000000011</v>
      </c>
      <c r="H23" s="19"/>
      <c r="I23" s="19"/>
      <c r="J23" s="54"/>
    </row>
    <row r="24" spans="1:10" ht="49.5" customHeight="1">
      <c r="A24" s="3"/>
      <c r="B24" s="24">
        <f>G24+H24+I24</f>
        <v>-126.8</v>
      </c>
      <c r="C24" s="3"/>
      <c r="D24" s="3"/>
      <c r="E24" s="27" t="s">
        <v>110</v>
      </c>
      <c r="F24" s="27"/>
      <c r="G24" s="17">
        <v>-126.8</v>
      </c>
      <c r="H24" s="19"/>
      <c r="I24" s="19"/>
      <c r="J24" s="54"/>
    </row>
    <row r="25" spans="1:10" ht="47.25">
      <c r="A25" s="31" t="s">
        <v>69</v>
      </c>
      <c r="B25" s="32">
        <f>B26</f>
        <v>10066.599999999999</v>
      </c>
      <c r="C25" s="32">
        <f t="shared" ref="C25:D25" si="15">C26</f>
        <v>0</v>
      </c>
      <c r="D25" s="32">
        <f t="shared" si="15"/>
        <v>0</v>
      </c>
      <c r="E25" s="40" t="s">
        <v>32</v>
      </c>
      <c r="F25" s="40"/>
      <c r="G25" s="32">
        <f>G26</f>
        <v>10066.599999999999</v>
      </c>
      <c r="H25" s="32">
        <f t="shared" ref="H25:J25" si="16">H26</f>
        <v>0</v>
      </c>
      <c r="I25" s="32">
        <f t="shared" si="16"/>
        <v>0</v>
      </c>
      <c r="J25" s="32">
        <f t="shared" si="16"/>
        <v>0</v>
      </c>
    </row>
    <row r="26" spans="1:10" ht="90">
      <c r="A26" s="3"/>
      <c r="B26" s="17">
        <f>G26+H26+I26</f>
        <v>10066.599999999999</v>
      </c>
      <c r="C26" s="3"/>
      <c r="D26" s="3"/>
      <c r="E26" s="27" t="s">
        <v>111</v>
      </c>
      <c r="F26" s="27"/>
      <c r="G26" s="17">
        <f>8219.3+1847.3</f>
        <v>10066.599999999999</v>
      </c>
      <c r="H26" s="19"/>
      <c r="I26" s="19"/>
      <c r="J26" s="54"/>
    </row>
    <row r="27" spans="1:10">
      <c r="A27" s="31" t="s">
        <v>40</v>
      </c>
      <c r="B27" s="38">
        <f>B28+B32</f>
        <v>28367.800000000003</v>
      </c>
      <c r="C27" s="38">
        <f t="shared" ref="C27:D27" si="17">C28+C32</f>
        <v>0</v>
      </c>
      <c r="D27" s="38">
        <f t="shared" si="17"/>
        <v>0</v>
      </c>
      <c r="E27" s="25" t="s">
        <v>27</v>
      </c>
      <c r="F27" s="25"/>
      <c r="G27" s="32">
        <f>G28+G32</f>
        <v>-370</v>
      </c>
      <c r="H27" s="32">
        <f t="shared" ref="H27:J27" si="18">H28+H32</f>
        <v>0</v>
      </c>
      <c r="I27" s="32">
        <f t="shared" si="18"/>
        <v>28737.800000000003</v>
      </c>
      <c r="J27" s="32">
        <f t="shared" si="18"/>
        <v>0</v>
      </c>
    </row>
    <row r="28" spans="1:10" ht="31.5">
      <c r="A28" s="31" t="s">
        <v>41</v>
      </c>
      <c r="B28" s="32">
        <f>B29+B30+B31</f>
        <v>28737.800000000003</v>
      </c>
      <c r="C28" s="32">
        <f t="shared" ref="C28:D28" si="19">C29+C30</f>
        <v>0</v>
      </c>
      <c r="D28" s="32">
        <f t="shared" si="19"/>
        <v>0</v>
      </c>
      <c r="E28" s="30" t="s">
        <v>19</v>
      </c>
      <c r="F28" s="30"/>
      <c r="G28" s="32">
        <f>G29+G30+G31</f>
        <v>0</v>
      </c>
      <c r="H28" s="32">
        <f t="shared" ref="H28:J28" si="20">H29+H30+H31</f>
        <v>0</v>
      </c>
      <c r="I28" s="32">
        <f t="shared" si="20"/>
        <v>28737.800000000003</v>
      </c>
      <c r="J28" s="32">
        <f t="shared" si="20"/>
        <v>0</v>
      </c>
    </row>
    <row r="29" spans="1:10" ht="47.25">
      <c r="A29" s="3"/>
      <c r="B29" s="17">
        <f>G29+H29+I29</f>
        <v>260.39999999999998</v>
      </c>
      <c r="C29" s="3"/>
      <c r="D29" s="3"/>
      <c r="E29" s="29" t="s">
        <v>112</v>
      </c>
      <c r="F29" s="29"/>
      <c r="G29" s="17"/>
      <c r="H29" s="19"/>
      <c r="I29" s="19">
        <v>260.39999999999998</v>
      </c>
      <c r="J29" s="54"/>
    </row>
    <row r="30" spans="1:10" ht="47.25">
      <c r="A30" s="3"/>
      <c r="B30" s="17">
        <f>G30+H30+I30</f>
        <v>28227.4</v>
      </c>
      <c r="C30" s="3"/>
      <c r="D30" s="3"/>
      <c r="E30" s="23" t="s">
        <v>34</v>
      </c>
      <c r="F30" s="23"/>
      <c r="G30" s="17"/>
      <c r="H30" s="19"/>
      <c r="I30" s="19">
        <f>5676.7+22550.7</f>
        <v>28227.4</v>
      </c>
      <c r="J30" s="54"/>
    </row>
    <row r="31" spans="1:10" ht="63">
      <c r="A31" s="3"/>
      <c r="B31" s="17">
        <f>G31+H31+I31</f>
        <v>250</v>
      </c>
      <c r="C31" s="3"/>
      <c r="D31" s="3"/>
      <c r="E31" s="23" t="s">
        <v>31</v>
      </c>
      <c r="F31" s="23"/>
      <c r="G31" s="17"/>
      <c r="H31" s="19"/>
      <c r="I31" s="19">
        <v>250</v>
      </c>
      <c r="J31" s="54"/>
    </row>
    <row r="32" spans="1:10" ht="31.5">
      <c r="A32" s="31" t="s">
        <v>42</v>
      </c>
      <c r="B32" s="38">
        <f>B33+B34</f>
        <v>-370</v>
      </c>
      <c r="C32" s="38">
        <f t="shared" ref="C32:D32" si="21">C33+C34</f>
        <v>0</v>
      </c>
      <c r="D32" s="38">
        <f t="shared" si="21"/>
        <v>0</v>
      </c>
      <c r="E32" s="41" t="s">
        <v>26</v>
      </c>
      <c r="F32" s="66">
        <v>0</v>
      </c>
      <c r="G32" s="32">
        <f>G33+G34</f>
        <v>-370</v>
      </c>
      <c r="H32" s="32">
        <f t="shared" ref="H32:J32" si="22">H33+H34</f>
        <v>0</v>
      </c>
      <c r="I32" s="32">
        <f t="shared" si="22"/>
        <v>0</v>
      </c>
      <c r="J32" s="32">
        <f t="shared" si="22"/>
        <v>0</v>
      </c>
    </row>
    <row r="33" spans="1:10" ht="94.5">
      <c r="A33" s="3"/>
      <c r="B33" s="24">
        <f>G33+H33+I33</f>
        <v>-430</v>
      </c>
      <c r="C33" s="3"/>
      <c r="D33" s="3"/>
      <c r="E33" s="26" t="s">
        <v>138</v>
      </c>
      <c r="F33" s="26"/>
      <c r="G33" s="17">
        <f>-200-230</f>
        <v>-430</v>
      </c>
      <c r="H33" s="19"/>
      <c r="I33" s="19"/>
      <c r="J33" s="54"/>
    </row>
    <row r="34" spans="1:10" ht="31.5">
      <c r="A34" s="3"/>
      <c r="B34" s="17">
        <f>G34+H34+I34</f>
        <v>60</v>
      </c>
      <c r="C34" s="3"/>
      <c r="D34" s="3"/>
      <c r="E34" s="26" t="s">
        <v>89</v>
      </c>
      <c r="F34" s="26"/>
      <c r="G34" s="17">
        <v>60</v>
      </c>
      <c r="H34" s="19"/>
      <c r="I34" s="19"/>
      <c r="J34" s="54"/>
    </row>
    <row r="35" spans="1:10" ht="63">
      <c r="A35" s="52" t="s">
        <v>43</v>
      </c>
      <c r="B35" s="62">
        <f>F35+G35+H35+I35+J35</f>
        <v>3307.9999999999995</v>
      </c>
      <c r="C35" s="62">
        <v>0</v>
      </c>
      <c r="D35" s="62">
        <v>0</v>
      </c>
      <c r="E35" s="53" t="s">
        <v>90</v>
      </c>
      <c r="F35" s="61">
        <v>105.1</v>
      </c>
      <c r="G35" s="61">
        <f>2392.2-12.4</f>
        <v>2379.7999999999997</v>
      </c>
      <c r="H35" s="61">
        <v>297.7</v>
      </c>
      <c r="I35" s="61">
        <v>437.8</v>
      </c>
      <c r="J35" s="61">
        <v>87.6</v>
      </c>
    </row>
    <row r="36" spans="1:10" s="2" customFormat="1">
      <c r="A36" s="33" t="s">
        <v>52</v>
      </c>
      <c r="B36" s="37">
        <f>B37+B48+B50+B52+B54+B59+B61+B66+B68+B70+B72+B75+B77+B86+B105</f>
        <v>46659</v>
      </c>
      <c r="C36" s="37">
        <f>C37+C48+C50+C52+C54+C59+C61+C66+C68+C70+C72+C75+C77+C86+C105</f>
        <v>54487.199999999997</v>
      </c>
      <c r="D36" s="37">
        <f>D37+D48+D50+D52+D54+D59+D61+D66+D68+D70+D72+D75+D77+D86+D105</f>
        <v>30000</v>
      </c>
      <c r="E36" s="34" t="s">
        <v>23</v>
      </c>
      <c r="F36" s="37">
        <f>F37+F48+F50+F52+F54+F59+F61+F66+F68+F70+F72+F75+F77+F86+F105</f>
        <v>-173</v>
      </c>
      <c r="G36" s="37">
        <f>G37+G48+G50+G52+G54+G59+G61+G66+G68+G70+G72+G75+G77+G86+G105</f>
        <v>118069.60000000002</v>
      </c>
      <c r="H36" s="37">
        <f>H37+H48+H50+H52+H54+H59+H61+H66+H68+H70+H72+H75+H77+H86+H105</f>
        <v>2159.1999999999998</v>
      </c>
      <c r="I36" s="37">
        <f>I37+I48+I50+I52+I54+I59+I61+I66+I68+I70+I72+I75+I77+I86+I105</f>
        <v>10391.200000000001</v>
      </c>
      <c r="J36" s="37">
        <f>J37+J48+J50+J52+J54+J59+J61+J66+J68+J70+J72+J75+J77+J86+J105</f>
        <v>699.2</v>
      </c>
    </row>
    <row r="37" spans="1:10" s="2" customFormat="1" ht="31.5">
      <c r="A37" s="31" t="s">
        <v>53</v>
      </c>
      <c r="B37" s="32">
        <f>SUM(B38:B47)</f>
        <v>6372.1</v>
      </c>
      <c r="C37" s="32">
        <f t="shared" ref="C37:D37" si="23">SUM(C38:C47)</f>
        <v>24487.200000000001</v>
      </c>
      <c r="D37" s="32">
        <f t="shared" si="23"/>
        <v>0</v>
      </c>
      <c r="E37" s="30" t="s">
        <v>19</v>
      </c>
      <c r="F37" s="32">
        <f>SUM(F38:F47)</f>
        <v>0</v>
      </c>
      <c r="G37" s="32">
        <f t="shared" ref="G37:J37" si="24">SUM(G38:G47)</f>
        <v>20644.7</v>
      </c>
      <c r="H37" s="32">
        <f t="shared" si="24"/>
        <v>0</v>
      </c>
      <c r="I37" s="32">
        <f t="shared" si="24"/>
        <v>10214.6</v>
      </c>
      <c r="J37" s="32">
        <f t="shared" si="24"/>
        <v>0</v>
      </c>
    </row>
    <row r="38" spans="1:10" s="2" customFormat="1" ht="63">
      <c r="A38" s="3"/>
      <c r="B38" s="17">
        <f>F38+G38+H38+I38+J38</f>
        <v>13127</v>
      </c>
      <c r="C38" s="17"/>
      <c r="D38" s="17"/>
      <c r="E38" s="64" t="s">
        <v>113</v>
      </c>
      <c r="F38" s="17"/>
      <c r="G38" s="17"/>
      <c r="H38" s="17"/>
      <c r="I38" s="17">
        <f>1934.7+11192.3</f>
        <v>13127</v>
      </c>
      <c r="J38" s="17"/>
    </row>
    <row r="39" spans="1:10" s="2" customFormat="1" ht="47.25">
      <c r="A39" s="3"/>
      <c r="B39" s="17"/>
      <c r="C39" s="17">
        <v>24487.200000000001</v>
      </c>
      <c r="D39" s="3"/>
      <c r="E39" s="23" t="s">
        <v>91</v>
      </c>
      <c r="F39" s="23"/>
      <c r="G39" s="17">
        <v>24487.200000000001</v>
      </c>
      <c r="H39" s="19"/>
      <c r="I39" s="19"/>
      <c r="J39" s="55"/>
    </row>
    <row r="40" spans="1:10" s="2" customFormat="1" ht="47.25">
      <c r="A40" s="3"/>
      <c r="B40" s="17">
        <f t="shared" ref="B40:B47" si="25">G40+H40+I40</f>
        <v>-6465.4</v>
      </c>
      <c r="C40" s="17"/>
      <c r="D40" s="3"/>
      <c r="E40" s="49" t="s">
        <v>114</v>
      </c>
      <c r="F40" s="49"/>
      <c r="G40" s="17"/>
      <c r="H40" s="19"/>
      <c r="I40" s="19">
        <f>-4236.4-1340.4-888.6</f>
        <v>-6465.4</v>
      </c>
      <c r="J40" s="55"/>
    </row>
    <row r="41" spans="1:10" s="2" customFormat="1" ht="31.5">
      <c r="A41" s="3"/>
      <c r="B41" s="17">
        <f t="shared" si="25"/>
        <v>-4434.5</v>
      </c>
      <c r="C41" s="17"/>
      <c r="D41" s="3"/>
      <c r="E41" s="49" t="s">
        <v>85</v>
      </c>
      <c r="F41" s="49"/>
      <c r="G41" s="17">
        <v>-4434.5</v>
      </c>
      <c r="H41" s="19"/>
      <c r="I41" s="19"/>
      <c r="J41" s="55"/>
    </row>
    <row r="42" spans="1:10" s="2" customFormat="1" ht="63">
      <c r="A42" s="3"/>
      <c r="B42" s="17">
        <f t="shared" si="25"/>
        <v>4434.5</v>
      </c>
      <c r="C42" s="17"/>
      <c r="D42" s="3"/>
      <c r="E42" s="49" t="s">
        <v>139</v>
      </c>
      <c r="F42" s="49"/>
      <c r="G42" s="17"/>
      <c r="H42" s="19"/>
      <c r="I42" s="19">
        <v>4434.5</v>
      </c>
      <c r="J42" s="55"/>
    </row>
    <row r="43" spans="1:10" s="2" customFormat="1" ht="47.25">
      <c r="A43" s="3"/>
      <c r="B43" s="17">
        <f t="shared" si="25"/>
        <v>-7</v>
      </c>
      <c r="C43" s="17"/>
      <c r="D43" s="3"/>
      <c r="E43" s="49" t="s">
        <v>130</v>
      </c>
      <c r="F43" s="49"/>
      <c r="G43" s="17">
        <v>-7</v>
      </c>
      <c r="H43" s="19"/>
      <c r="I43" s="19"/>
      <c r="J43" s="55"/>
    </row>
    <row r="44" spans="1:10" s="2" customFormat="1" ht="47.25">
      <c r="A44" s="3"/>
      <c r="B44" s="17">
        <f t="shared" si="25"/>
        <v>-3455.6</v>
      </c>
      <c r="C44" s="17"/>
      <c r="D44" s="3"/>
      <c r="E44" s="49" t="s">
        <v>70</v>
      </c>
      <c r="F44" s="49"/>
      <c r="G44" s="17"/>
      <c r="H44" s="19"/>
      <c r="I44" s="19">
        <v>-3455.6</v>
      </c>
      <c r="J44" s="55"/>
    </row>
    <row r="45" spans="1:10" s="2" customFormat="1">
      <c r="A45" s="3"/>
      <c r="B45" s="17">
        <f t="shared" si="25"/>
        <v>3455.6</v>
      </c>
      <c r="C45" s="17"/>
      <c r="D45" s="3"/>
      <c r="E45" s="49" t="s">
        <v>115</v>
      </c>
      <c r="F45" s="49"/>
      <c r="G45" s="17"/>
      <c r="H45" s="19"/>
      <c r="I45" s="19">
        <v>3455.6</v>
      </c>
      <c r="J45" s="55"/>
    </row>
    <row r="46" spans="1:10" s="2" customFormat="1" ht="78.75">
      <c r="A46" s="3"/>
      <c r="B46" s="17">
        <f t="shared" si="25"/>
        <v>-881.5</v>
      </c>
      <c r="C46" s="17"/>
      <c r="D46" s="3"/>
      <c r="E46" s="49" t="s">
        <v>140</v>
      </c>
      <c r="F46" s="49"/>
      <c r="G46" s="17"/>
      <c r="H46" s="19"/>
      <c r="I46" s="19">
        <f>-787.4-94.1</f>
        <v>-881.5</v>
      </c>
      <c r="J46" s="55"/>
    </row>
    <row r="47" spans="1:10" s="2" customFormat="1" ht="94.5">
      <c r="A47" s="3"/>
      <c r="B47" s="17">
        <f t="shared" si="25"/>
        <v>599</v>
      </c>
      <c r="C47" s="17"/>
      <c r="D47" s="3"/>
      <c r="E47" s="49" t="s">
        <v>116</v>
      </c>
      <c r="F47" s="49"/>
      <c r="G47" s="17">
        <v>599</v>
      </c>
      <c r="H47" s="19"/>
      <c r="I47" s="19"/>
      <c r="J47" s="55"/>
    </row>
    <row r="48" spans="1:10" s="2" customFormat="1" ht="37.5" customHeight="1">
      <c r="A48" s="31" t="s">
        <v>54</v>
      </c>
      <c r="B48" s="32">
        <f>B49</f>
        <v>4385.5</v>
      </c>
      <c r="C48" s="32">
        <f t="shared" ref="C48:D48" si="26">C49</f>
        <v>0</v>
      </c>
      <c r="D48" s="32">
        <f t="shared" si="26"/>
        <v>0</v>
      </c>
      <c r="E48" s="50" t="s">
        <v>46</v>
      </c>
      <c r="F48" s="50"/>
      <c r="G48" s="32">
        <f>G49</f>
        <v>4385.5</v>
      </c>
      <c r="H48" s="32">
        <f t="shared" ref="H48:J48" si="27">H49</f>
        <v>0</v>
      </c>
      <c r="I48" s="32">
        <f t="shared" si="27"/>
        <v>0</v>
      </c>
      <c r="J48" s="32">
        <f t="shared" si="27"/>
        <v>0</v>
      </c>
    </row>
    <row r="49" spans="1:10" s="2" customFormat="1" ht="47.25">
      <c r="A49" s="3"/>
      <c r="B49" s="17">
        <f t="shared" ref="B49:B51" si="28">G49+H49+I49</f>
        <v>4385.5</v>
      </c>
      <c r="C49" s="17"/>
      <c r="D49" s="3"/>
      <c r="E49" s="49" t="s">
        <v>117</v>
      </c>
      <c r="F49" s="49"/>
      <c r="G49" s="17">
        <v>4385.5</v>
      </c>
      <c r="H49" s="19"/>
      <c r="I49" s="19"/>
      <c r="J49" s="55"/>
    </row>
    <row r="50" spans="1:10" s="2" customFormat="1">
      <c r="A50" s="31" t="s">
        <v>55</v>
      </c>
      <c r="B50" s="32">
        <f>B51</f>
        <v>9849.5</v>
      </c>
      <c r="C50" s="32">
        <f t="shared" ref="C50:D50" si="29">C51</f>
        <v>0</v>
      </c>
      <c r="D50" s="32">
        <f t="shared" si="29"/>
        <v>0</v>
      </c>
      <c r="E50" s="51" t="s">
        <v>45</v>
      </c>
      <c r="F50" s="51"/>
      <c r="G50" s="32">
        <f>G51</f>
        <v>9849.5</v>
      </c>
      <c r="H50" s="32">
        <f t="shared" ref="H50:J50" si="30">H51</f>
        <v>0</v>
      </c>
      <c r="I50" s="32">
        <f t="shared" si="30"/>
        <v>0</v>
      </c>
      <c r="J50" s="32">
        <f t="shared" si="30"/>
        <v>0</v>
      </c>
    </row>
    <row r="51" spans="1:10" s="2" customFormat="1" ht="47.25">
      <c r="A51" s="3"/>
      <c r="B51" s="17">
        <f t="shared" si="28"/>
        <v>9849.5</v>
      </c>
      <c r="C51" s="17"/>
      <c r="D51" s="3"/>
      <c r="E51" s="49" t="s">
        <v>118</v>
      </c>
      <c r="F51" s="49"/>
      <c r="G51" s="17">
        <f>-691.5+10541</f>
        <v>9849.5</v>
      </c>
      <c r="H51" s="19"/>
      <c r="I51" s="19"/>
      <c r="J51" s="55"/>
    </row>
    <row r="52" spans="1:10" ht="47.25">
      <c r="A52" s="31" t="s">
        <v>56</v>
      </c>
      <c r="B52" s="32">
        <f>B53</f>
        <v>432.59999999999997</v>
      </c>
      <c r="C52" s="32">
        <f t="shared" ref="C52:D52" si="31">C53</f>
        <v>0</v>
      </c>
      <c r="D52" s="32">
        <f t="shared" si="31"/>
        <v>0</v>
      </c>
      <c r="E52" s="40" t="s">
        <v>32</v>
      </c>
      <c r="F52" s="59">
        <v>0</v>
      </c>
      <c r="G52" s="32">
        <f>G53</f>
        <v>432.59999999999997</v>
      </c>
      <c r="H52" s="32">
        <f t="shared" ref="H52:J52" si="32">H53</f>
        <v>0</v>
      </c>
      <c r="I52" s="32">
        <f t="shared" si="32"/>
        <v>0</v>
      </c>
      <c r="J52" s="32">
        <f t="shared" si="32"/>
        <v>0</v>
      </c>
    </row>
    <row r="53" spans="1:10" ht="63">
      <c r="A53" s="3"/>
      <c r="B53" s="17">
        <f>G53+H53+I53</f>
        <v>432.59999999999997</v>
      </c>
      <c r="C53" s="17"/>
      <c r="D53" s="17"/>
      <c r="E53" s="23" t="s">
        <v>119</v>
      </c>
      <c r="F53" s="27"/>
      <c r="G53" s="17">
        <f>401.8+128-97.2</f>
        <v>432.59999999999997</v>
      </c>
      <c r="H53" s="19"/>
      <c r="I53" s="19"/>
      <c r="J53" s="54"/>
    </row>
    <row r="54" spans="1:10" ht="47.25">
      <c r="A54" s="31" t="s">
        <v>57</v>
      </c>
      <c r="B54" s="38">
        <f>SUM(B55:B58)</f>
        <v>-438.2</v>
      </c>
      <c r="C54" s="38">
        <f t="shared" ref="C54:D54" si="33">C55</f>
        <v>0</v>
      </c>
      <c r="D54" s="38">
        <f t="shared" si="33"/>
        <v>0</v>
      </c>
      <c r="E54" s="42" t="s">
        <v>24</v>
      </c>
      <c r="F54" s="66">
        <f>SUM(F55:F58)</f>
        <v>0</v>
      </c>
      <c r="G54" s="66">
        <f t="shared" ref="G54:J54" si="34">SUM(G55:G58)</f>
        <v>-438.2</v>
      </c>
      <c r="H54" s="66">
        <f t="shared" si="34"/>
        <v>0</v>
      </c>
      <c r="I54" s="66">
        <f t="shared" si="34"/>
        <v>0</v>
      </c>
      <c r="J54" s="66">
        <f t="shared" si="34"/>
        <v>0</v>
      </c>
    </row>
    <row r="55" spans="1:10" ht="78.75">
      <c r="A55" s="3"/>
      <c r="B55" s="24">
        <f>G55+H55+I55</f>
        <v>-700</v>
      </c>
      <c r="C55" s="3"/>
      <c r="D55" s="3"/>
      <c r="E55" s="23" t="s">
        <v>131</v>
      </c>
      <c r="F55" s="23"/>
      <c r="G55" s="17">
        <v>-700</v>
      </c>
      <c r="H55" s="19"/>
      <c r="I55" s="19"/>
      <c r="J55" s="54"/>
    </row>
    <row r="56" spans="1:10" ht="63">
      <c r="A56" s="3"/>
      <c r="B56" s="17">
        <f>G56+H56+I56</f>
        <v>301.60000000000002</v>
      </c>
      <c r="C56" s="3"/>
      <c r="D56" s="3"/>
      <c r="E56" s="23" t="s">
        <v>92</v>
      </c>
      <c r="F56" s="23"/>
      <c r="G56" s="17">
        <v>301.60000000000002</v>
      </c>
      <c r="H56" s="19"/>
      <c r="I56" s="19"/>
      <c r="J56" s="54"/>
    </row>
    <row r="57" spans="1:10" ht="63">
      <c r="A57" s="3"/>
      <c r="B57" s="24">
        <f>G57+H57+I57</f>
        <v>-38</v>
      </c>
      <c r="C57" s="3"/>
      <c r="D57" s="3"/>
      <c r="E57" s="23" t="s">
        <v>93</v>
      </c>
      <c r="F57" s="23"/>
      <c r="G57" s="17">
        <v>-38</v>
      </c>
      <c r="H57" s="19"/>
      <c r="I57" s="19"/>
      <c r="J57" s="54"/>
    </row>
    <row r="58" spans="1:10" ht="47.25">
      <c r="A58" s="3"/>
      <c r="B58" s="24">
        <f>G58+H58+I58</f>
        <v>-1.8</v>
      </c>
      <c r="C58" s="3"/>
      <c r="D58" s="3"/>
      <c r="E58" s="23" t="s">
        <v>120</v>
      </c>
      <c r="F58" s="23"/>
      <c r="G58" s="17">
        <v>-1.8</v>
      </c>
      <c r="H58" s="19"/>
      <c r="I58" s="19"/>
      <c r="J58" s="54"/>
    </row>
    <row r="59" spans="1:10" ht="31.5">
      <c r="A59" s="31" t="s">
        <v>58</v>
      </c>
      <c r="B59" s="32">
        <f>B60</f>
        <v>625.4</v>
      </c>
      <c r="C59" s="71">
        <v>0</v>
      </c>
      <c r="D59" s="71">
        <v>0</v>
      </c>
      <c r="E59" s="40" t="s">
        <v>49</v>
      </c>
      <c r="F59" s="59">
        <v>0</v>
      </c>
      <c r="G59" s="32">
        <f>G60</f>
        <v>625.4</v>
      </c>
      <c r="H59" s="32">
        <f t="shared" ref="H59:J59" si="35">H60</f>
        <v>0</v>
      </c>
      <c r="I59" s="32">
        <f t="shared" si="35"/>
        <v>0</v>
      </c>
      <c r="J59" s="32">
        <f t="shared" si="35"/>
        <v>0</v>
      </c>
    </row>
    <row r="60" spans="1:10" ht="31.5">
      <c r="A60" s="3"/>
      <c r="B60" s="17">
        <f>G60+H60+I60</f>
        <v>625.4</v>
      </c>
      <c r="C60" s="3"/>
      <c r="D60" s="3"/>
      <c r="E60" s="6" t="s">
        <v>94</v>
      </c>
      <c r="F60" s="6"/>
      <c r="G60" s="17">
        <f>504.8+120.6</f>
        <v>625.4</v>
      </c>
      <c r="H60" s="19"/>
      <c r="I60" s="19"/>
      <c r="J60" s="54"/>
    </row>
    <row r="61" spans="1:10" s="2" customFormat="1" ht="31.5">
      <c r="A61" s="31" t="s">
        <v>59</v>
      </c>
      <c r="B61" s="32">
        <f>SUM(B62:B65)</f>
        <v>942.89999999999986</v>
      </c>
      <c r="C61" s="32">
        <f>SUM(C62:C62)</f>
        <v>0</v>
      </c>
      <c r="D61" s="32">
        <f>SUM(D62:D62)</f>
        <v>0</v>
      </c>
      <c r="E61" s="44" t="s">
        <v>12</v>
      </c>
      <c r="F61" s="45">
        <f>SUM(F62:F65)</f>
        <v>0</v>
      </c>
      <c r="G61" s="45">
        <f>SUM(G62:G65)</f>
        <v>942.89999999999986</v>
      </c>
      <c r="H61" s="45">
        <f t="shared" ref="H61:J61" si="36">SUM(H62:H65)</f>
        <v>0</v>
      </c>
      <c r="I61" s="45">
        <f t="shared" si="36"/>
        <v>0</v>
      </c>
      <c r="J61" s="45">
        <f t="shared" si="36"/>
        <v>0</v>
      </c>
    </row>
    <row r="62" spans="1:10" ht="31.5">
      <c r="A62" s="3"/>
      <c r="B62" s="17">
        <f>G62+H62+I62</f>
        <v>15</v>
      </c>
      <c r="C62" s="17"/>
      <c r="D62" s="17"/>
      <c r="E62" s="5" t="s">
        <v>30</v>
      </c>
      <c r="F62" s="5"/>
      <c r="G62" s="43">
        <v>15</v>
      </c>
      <c r="H62" s="19"/>
      <c r="I62" s="19"/>
      <c r="J62" s="54"/>
    </row>
    <row r="63" spans="1:10" ht="94.5">
      <c r="A63" s="3"/>
      <c r="B63" s="17">
        <f>G63+H63+I63</f>
        <v>355.9</v>
      </c>
      <c r="C63" s="17"/>
      <c r="D63" s="17"/>
      <c r="E63" s="5" t="s">
        <v>129</v>
      </c>
      <c r="F63" s="5"/>
      <c r="G63" s="43">
        <v>355.9</v>
      </c>
      <c r="H63" s="19"/>
      <c r="I63" s="19"/>
      <c r="J63" s="54"/>
    </row>
    <row r="64" spans="1:10" ht="78.75">
      <c r="A64" s="3"/>
      <c r="B64" s="17">
        <f>G64+H64+I64</f>
        <v>848.9</v>
      </c>
      <c r="C64" s="17"/>
      <c r="D64" s="17"/>
      <c r="E64" s="5" t="s">
        <v>121</v>
      </c>
      <c r="F64" s="5"/>
      <c r="G64" s="43">
        <v>848.9</v>
      </c>
      <c r="H64" s="19"/>
      <c r="I64" s="19"/>
      <c r="J64" s="54"/>
    </row>
    <row r="65" spans="1:10" ht="31.5">
      <c r="A65" s="3"/>
      <c r="B65" s="17">
        <f>G65+H65+I65</f>
        <v>-276.90000000000003</v>
      </c>
      <c r="C65" s="17"/>
      <c r="D65" s="17"/>
      <c r="E65" s="5" t="s">
        <v>122</v>
      </c>
      <c r="F65" s="5"/>
      <c r="G65" s="43">
        <f>-18.8-257.5-0.6</f>
        <v>-276.90000000000003</v>
      </c>
      <c r="H65" s="19"/>
      <c r="I65" s="19"/>
      <c r="J65" s="54"/>
    </row>
    <row r="66" spans="1:10" ht="47.25">
      <c r="A66" s="31" t="s">
        <v>60</v>
      </c>
      <c r="B66" s="32">
        <f>B67</f>
        <v>-0.1</v>
      </c>
      <c r="C66" s="32">
        <f t="shared" ref="C66:D66" si="37">C67</f>
        <v>0</v>
      </c>
      <c r="D66" s="32">
        <f t="shared" si="37"/>
        <v>0</v>
      </c>
      <c r="E66" s="44" t="s">
        <v>78</v>
      </c>
      <c r="F66" s="59">
        <f>F67</f>
        <v>0</v>
      </c>
      <c r="G66" s="59">
        <f t="shared" ref="G66:J66" si="38">G67</f>
        <v>-0.1</v>
      </c>
      <c r="H66" s="59">
        <f t="shared" si="38"/>
        <v>0</v>
      </c>
      <c r="I66" s="59">
        <f t="shared" si="38"/>
        <v>0</v>
      </c>
      <c r="J66" s="59">
        <f t="shared" si="38"/>
        <v>0</v>
      </c>
    </row>
    <row r="67" spans="1:10" ht="31.5">
      <c r="A67" s="3"/>
      <c r="B67" s="17">
        <f>F67+G67+H67+I67+J67</f>
        <v>-0.1</v>
      </c>
      <c r="C67" s="17"/>
      <c r="D67" s="17"/>
      <c r="E67" s="5" t="s">
        <v>123</v>
      </c>
      <c r="F67" s="5"/>
      <c r="G67" s="43">
        <v>-0.1</v>
      </c>
      <c r="H67" s="19"/>
      <c r="I67" s="19"/>
      <c r="J67" s="54"/>
    </row>
    <row r="68" spans="1:10" ht="31.5">
      <c r="A68" s="31" t="s">
        <v>61</v>
      </c>
      <c r="B68" s="32">
        <f>B69</f>
        <v>700</v>
      </c>
      <c r="C68" s="32">
        <f t="shared" ref="C68:D68" si="39">C69</f>
        <v>0</v>
      </c>
      <c r="D68" s="32">
        <f t="shared" si="39"/>
        <v>0</v>
      </c>
      <c r="E68" s="39" t="s">
        <v>25</v>
      </c>
      <c r="F68" s="32">
        <f>F69</f>
        <v>0</v>
      </c>
      <c r="G68" s="32">
        <f>G69</f>
        <v>700</v>
      </c>
      <c r="H68" s="32">
        <f t="shared" ref="H68:J68" si="40">H69</f>
        <v>0</v>
      </c>
      <c r="I68" s="32">
        <f t="shared" si="40"/>
        <v>0</v>
      </c>
      <c r="J68" s="32">
        <f t="shared" si="40"/>
        <v>0</v>
      </c>
    </row>
    <row r="69" spans="1:10" ht="63">
      <c r="A69" s="3"/>
      <c r="B69" s="17">
        <f>G69+H69+I69</f>
        <v>700</v>
      </c>
      <c r="C69" s="17"/>
      <c r="D69" s="17"/>
      <c r="E69" s="23" t="s">
        <v>124</v>
      </c>
      <c r="F69" s="23"/>
      <c r="G69" s="17">
        <v>700</v>
      </c>
      <c r="H69" s="19"/>
      <c r="I69" s="19"/>
      <c r="J69" s="54"/>
    </row>
    <row r="70" spans="1:10" ht="31.5">
      <c r="A70" s="31" t="s">
        <v>62</v>
      </c>
      <c r="B70" s="32">
        <f>B71</f>
        <v>-14.2</v>
      </c>
      <c r="C70" s="32">
        <f t="shared" ref="C70:D70" si="41">C71</f>
        <v>0</v>
      </c>
      <c r="D70" s="32">
        <f t="shared" si="41"/>
        <v>0</v>
      </c>
      <c r="E70" s="39" t="s">
        <v>75</v>
      </c>
      <c r="F70" s="59">
        <f>F71</f>
        <v>0</v>
      </c>
      <c r="G70" s="59">
        <f t="shared" ref="G70:J70" si="42">G71</f>
        <v>-14.2</v>
      </c>
      <c r="H70" s="59">
        <f t="shared" si="42"/>
        <v>0</v>
      </c>
      <c r="I70" s="59">
        <f t="shared" si="42"/>
        <v>0</v>
      </c>
      <c r="J70" s="59">
        <f t="shared" si="42"/>
        <v>0</v>
      </c>
    </row>
    <row r="71" spans="1:10" ht="78.75">
      <c r="A71" s="3"/>
      <c r="B71" s="17">
        <f>F71+G71+H71+I71+J71</f>
        <v>-14.2</v>
      </c>
      <c r="C71" s="17"/>
      <c r="D71" s="17"/>
      <c r="E71" s="23" t="s">
        <v>132</v>
      </c>
      <c r="F71" s="23"/>
      <c r="G71" s="17">
        <f>-14.2</f>
        <v>-14.2</v>
      </c>
      <c r="H71" s="19"/>
      <c r="I71" s="19"/>
      <c r="J71" s="54"/>
    </row>
    <row r="72" spans="1:10" ht="31.5">
      <c r="A72" s="31" t="s">
        <v>63</v>
      </c>
      <c r="B72" s="32">
        <f>SUM(B73:B74)</f>
        <v>7109.4</v>
      </c>
      <c r="C72" s="32">
        <f t="shared" ref="C72:D72" si="43">C73</f>
        <v>0</v>
      </c>
      <c r="D72" s="32">
        <f t="shared" si="43"/>
        <v>0</v>
      </c>
      <c r="E72" s="40" t="s">
        <v>36</v>
      </c>
      <c r="F72" s="32">
        <f>F73</f>
        <v>0</v>
      </c>
      <c r="G72" s="32">
        <f>SUM(G73:G74)</f>
        <v>7109.4</v>
      </c>
      <c r="H72" s="32">
        <f t="shared" ref="H72:J72" si="44">H73</f>
        <v>0</v>
      </c>
      <c r="I72" s="32">
        <f t="shared" si="44"/>
        <v>0</v>
      </c>
      <c r="J72" s="32">
        <f t="shared" si="44"/>
        <v>0</v>
      </c>
    </row>
    <row r="73" spans="1:10" ht="94.5">
      <c r="A73" s="3"/>
      <c r="B73" s="17">
        <f>G73+H73+I73</f>
        <v>7100</v>
      </c>
      <c r="C73" s="17"/>
      <c r="D73" s="17"/>
      <c r="E73" s="28" t="s">
        <v>95</v>
      </c>
      <c r="F73" s="28"/>
      <c r="G73" s="17">
        <v>7100</v>
      </c>
      <c r="H73" s="19"/>
      <c r="I73" s="19"/>
      <c r="J73" s="54"/>
    </row>
    <row r="74" spans="1:10" ht="47.25">
      <c r="A74" s="3"/>
      <c r="B74" s="17">
        <f>F74+G74+H74+I74+J74</f>
        <v>9.4</v>
      </c>
      <c r="C74" s="17"/>
      <c r="D74" s="17"/>
      <c r="E74" s="23" t="s">
        <v>84</v>
      </c>
      <c r="F74" s="69"/>
      <c r="G74" s="70">
        <v>9.4</v>
      </c>
      <c r="H74" s="69"/>
      <c r="I74" s="69"/>
      <c r="J74" s="69"/>
    </row>
    <row r="75" spans="1:10" ht="31.5">
      <c r="A75" s="31" t="s">
        <v>64</v>
      </c>
      <c r="B75" s="32">
        <f>SUM(B76:B76)</f>
        <v>-623.5</v>
      </c>
      <c r="C75" s="32">
        <f t="shared" ref="C75:D75" si="45">C76</f>
        <v>0</v>
      </c>
      <c r="D75" s="32">
        <f t="shared" si="45"/>
        <v>0</v>
      </c>
      <c r="E75" s="39" t="s">
        <v>72</v>
      </c>
      <c r="F75" s="66">
        <f>SUM(F76:F76)</f>
        <v>0</v>
      </c>
      <c r="G75" s="66">
        <f>SUM(G76:G76)</f>
        <v>-623.5</v>
      </c>
      <c r="H75" s="66">
        <f>SUM(H76:H76)</f>
        <v>0</v>
      </c>
      <c r="I75" s="66">
        <f>SUM(I76:I76)</f>
        <v>0</v>
      </c>
      <c r="J75" s="66">
        <f>SUM(J76:J76)</f>
        <v>0</v>
      </c>
    </row>
    <row r="76" spans="1:10" ht="47.25">
      <c r="A76" s="3"/>
      <c r="B76" s="17">
        <f>F76+G76+H76+I76+J76</f>
        <v>-623.5</v>
      </c>
      <c r="C76" s="17"/>
      <c r="D76" s="17"/>
      <c r="E76" s="65" t="s">
        <v>133</v>
      </c>
      <c r="F76" s="28"/>
      <c r="G76" s="17">
        <f>-504.8-118.7</f>
        <v>-623.5</v>
      </c>
      <c r="H76" s="19"/>
      <c r="I76" s="19"/>
      <c r="J76" s="54"/>
    </row>
    <row r="77" spans="1:10" s="2" customFormat="1" ht="31.5">
      <c r="A77" s="31" t="s">
        <v>73</v>
      </c>
      <c r="B77" s="32">
        <f>SUM(B78:B85)</f>
        <v>6783.3</v>
      </c>
      <c r="C77" s="38">
        <f>SUM(C78:C82)</f>
        <v>0</v>
      </c>
      <c r="D77" s="38">
        <f>SUM(D78:D82)</f>
        <v>0</v>
      </c>
      <c r="E77" s="41" t="s">
        <v>26</v>
      </c>
      <c r="F77" s="32">
        <f>SUM(F78:F85)</f>
        <v>0</v>
      </c>
      <c r="G77" s="32">
        <f>SUM(G78:G85)</f>
        <v>6606.7</v>
      </c>
      <c r="H77" s="32">
        <f>SUM(H78:H85)</f>
        <v>0</v>
      </c>
      <c r="I77" s="32">
        <f>SUM(I78:I85)</f>
        <v>176.6</v>
      </c>
      <c r="J77" s="32">
        <f>SUM(J78:J85)</f>
        <v>0</v>
      </c>
    </row>
    <row r="78" spans="1:10" ht="78.75">
      <c r="A78" s="3"/>
      <c r="B78" s="24">
        <f t="shared" ref="B78:B85" si="46">G78+H78+I78</f>
        <v>-272.5</v>
      </c>
      <c r="C78" s="3"/>
      <c r="D78" s="3"/>
      <c r="E78" s="23" t="s">
        <v>134</v>
      </c>
      <c r="F78" s="23"/>
      <c r="G78" s="17">
        <f>-84-33.4-155.1</f>
        <v>-272.5</v>
      </c>
      <c r="H78" s="19"/>
      <c r="I78" s="19"/>
      <c r="J78" s="54"/>
    </row>
    <row r="79" spans="1:10" ht="63">
      <c r="A79" s="3"/>
      <c r="B79" s="17">
        <f t="shared" si="46"/>
        <v>4369.5</v>
      </c>
      <c r="C79" s="3"/>
      <c r="D79" s="3"/>
      <c r="E79" s="23" t="s">
        <v>82</v>
      </c>
      <c r="F79" s="23"/>
      <c r="G79" s="17">
        <f>158+828.7+75.8+(2282.2+269)+435+160.8+80+80</f>
        <v>4369.5</v>
      </c>
      <c r="H79" s="19"/>
      <c r="I79" s="19"/>
      <c r="J79" s="54"/>
    </row>
    <row r="80" spans="1:10" ht="47.25">
      <c r="A80" s="3"/>
      <c r="B80" s="17">
        <f t="shared" si="46"/>
        <v>613</v>
      </c>
      <c r="C80" s="3"/>
      <c r="D80" s="3"/>
      <c r="E80" s="23" t="s">
        <v>47</v>
      </c>
      <c r="F80" s="23"/>
      <c r="G80" s="17">
        <f>613</f>
        <v>613</v>
      </c>
      <c r="H80" s="19"/>
      <c r="I80" s="19"/>
      <c r="J80" s="54"/>
    </row>
    <row r="81" spans="1:10" ht="32.25" customHeight="1">
      <c r="A81" s="3"/>
      <c r="B81" s="17">
        <f t="shared" si="46"/>
        <v>1293</v>
      </c>
      <c r="C81" s="3"/>
      <c r="D81" s="3"/>
      <c r="E81" s="23" t="s">
        <v>125</v>
      </c>
      <c r="F81" s="23"/>
      <c r="G81" s="17">
        <f>1106+187</f>
        <v>1293</v>
      </c>
      <c r="H81" s="19"/>
      <c r="I81" s="19"/>
      <c r="J81" s="54"/>
    </row>
    <row r="82" spans="1:10" ht="63">
      <c r="A82" s="3"/>
      <c r="B82" s="17">
        <f t="shared" si="46"/>
        <v>229.5</v>
      </c>
      <c r="C82" s="3"/>
      <c r="D82" s="3"/>
      <c r="E82" s="23" t="s">
        <v>74</v>
      </c>
      <c r="F82" s="23"/>
      <c r="G82" s="17">
        <v>52.9</v>
      </c>
      <c r="H82" s="19"/>
      <c r="I82" s="19">
        <v>176.6</v>
      </c>
      <c r="J82" s="54"/>
    </row>
    <row r="83" spans="1:10" ht="63">
      <c r="A83" s="3"/>
      <c r="B83" s="17">
        <f t="shared" si="46"/>
        <v>216.1</v>
      </c>
      <c r="C83" s="3"/>
      <c r="D83" s="3"/>
      <c r="E83" s="23" t="s">
        <v>126</v>
      </c>
      <c r="F83" s="23"/>
      <c r="G83" s="17">
        <v>216.1</v>
      </c>
      <c r="H83" s="19"/>
      <c r="I83" s="19"/>
      <c r="J83" s="54"/>
    </row>
    <row r="84" spans="1:10" ht="31.5">
      <c r="A84" s="3"/>
      <c r="B84" s="17">
        <f t="shared" si="46"/>
        <v>170</v>
      </c>
      <c r="C84" s="3"/>
      <c r="D84" s="3"/>
      <c r="E84" s="23" t="s">
        <v>96</v>
      </c>
      <c r="F84" s="23"/>
      <c r="G84" s="17">
        <v>170</v>
      </c>
      <c r="H84" s="19"/>
      <c r="I84" s="19"/>
      <c r="J84" s="54"/>
    </row>
    <row r="85" spans="1:10" ht="31.5">
      <c r="A85" s="3"/>
      <c r="B85" s="17">
        <f t="shared" si="46"/>
        <v>164.7</v>
      </c>
      <c r="C85" s="3"/>
      <c r="D85" s="3"/>
      <c r="E85" s="23" t="s">
        <v>97</v>
      </c>
      <c r="F85" s="23"/>
      <c r="G85" s="17">
        <f>164.7</f>
        <v>164.7</v>
      </c>
      <c r="H85" s="19"/>
      <c r="I85" s="19"/>
      <c r="J85" s="54"/>
    </row>
    <row r="86" spans="1:10" ht="47.25">
      <c r="A86" s="31" t="s">
        <v>76</v>
      </c>
      <c r="B86" s="32">
        <f>SUM(B87:B104)</f>
        <v>-2791.8999999999996</v>
      </c>
      <c r="C86" s="32">
        <f>SUM(C87:C101)</f>
        <v>30000</v>
      </c>
      <c r="D86" s="32">
        <f>SUM(D87:D101)</f>
        <v>30000</v>
      </c>
      <c r="E86" s="35" t="s">
        <v>10</v>
      </c>
      <c r="F86" s="32">
        <f>SUM(F87:F104)</f>
        <v>0</v>
      </c>
      <c r="G86" s="32">
        <f>SUM(G87:G104)</f>
        <v>57208.100000000013</v>
      </c>
      <c r="H86" s="32">
        <f t="shared" ref="H86:J86" si="47">SUM(H87:H104)</f>
        <v>0</v>
      </c>
      <c r="I86" s="32">
        <f t="shared" si="47"/>
        <v>0</v>
      </c>
      <c r="J86" s="32">
        <f t="shared" si="47"/>
        <v>0</v>
      </c>
    </row>
    <row r="87" spans="1:10" ht="54" customHeight="1">
      <c r="A87" s="3"/>
      <c r="B87" s="17">
        <f t="shared" ref="B87:B104" si="48">G87+H87+I87</f>
        <v>-15967</v>
      </c>
      <c r="C87" s="17">
        <v>0</v>
      </c>
      <c r="D87" s="17">
        <v>0</v>
      </c>
      <c r="E87" s="6" t="s">
        <v>101</v>
      </c>
      <c r="F87" s="6"/>
      <c r="G87" s="17">
        <f>-355.8-7100-2797.9-24.9-2184.9-1241.2-814.4-848.9-599</f>
        <v>-15967</v>
      </c>
      <c r="H87" s="19"/>
      <c r="I87" s="19"/>
      <c r="J87" s="54"/>
    </row>
    <row r="88" spans="1:10" ht="63">
      <c r="A88" s="3"/>
      <c r="B88" s="17">
        <f t="shared" si="48"/>
        <v>814.4</v>
      </c>
      <c r="C88" s="17"/>
      <c r="D88" s="17"/>
      <c r="E88" s="6" t="s">
        <v>99</v>
      </c>
      <c r="F88" s="6"/>
      <c r="G88" s="17">
        <v>814.4</v>
      </c>
      <c r="H88" s="19"/>
      <c r="I88" s="19"/>
      <c r="J88" s="54"/>
    </row>
    <row r="89" spans="1:10" ht="47.25">
      <c r="A89" s="3"/>
      <c r="B89" s="17"/>
      <c r="C89" s="17">
        <v>30000</v>
      </c>
      <c r="D89" s="17">
        <v>30000</v>
      </c>
      <c r="E89" s="6" t="s">
        <v>127</v>
      </c>
      <c r="F89" s="6"/>
      <c r="G89" s="17">
        <v>60000</v>
      </c>
      <c r="H89" s="19"/>
      <c r="I89" s="19"/>
      <c r="J89" s="54"/>
    </row>
    <row r="90" spans="1:10" ht="78.75">
      <c r="A90" s="3"/>
      <c r="B90" s="17">
        <f t="shared" si="48"/>
        <v>2822.8</v>
      </c>
      <c r="C90" s="17"/>
      <c r="D90" s="17"/>
      <c r="E90" s="6" t="s">
        <v>100</v>
      </c>
      <c r="F90" s="6"/>
      <c r="G90" s="17">
        <v>2822.8</v>
      </c>
      <c r="H90" s="19"/>
      <c r="I90" s="19"/>
      <c r="J90" s="54"/>
    </row>
    <row r="91" spans="1:10" ht="47.25">
      <c r="A91" s="3"/>
      <c r="B91" s="17">
        <f>G91+H91+I91</f>
        <v>1241.2</v>
      </c>
      <c r="C91" s="17"/>
      <c r="D91" s="17"/>
      <c r="E91" s="6" t="s">
        <v>98</v>
      </c>
      <c r="F91" s="6"/>
      <c r="G91" s="17">
        <v>1241.2</v>
      </c>
      <c r="H91" s="19"/>
      <c r="I91" s="19"/>
      <c r="J91" s="54"/>
    </row>
    <row r="92" spans="1:10" ht="31.5">
      <c r="A92" s="3"/>
      <c r="B92" s="17">
        <f>G92+H92+I92</f>
        <v>34.9</v>
      </c>
      <c r="C92" s="17"/>
      <c r="D92" s="17"/>
      <c r="E92" s="23" t="s">
        <v>65</v>
      </c>
      <c r="F92" s="27"/>
      <c r="G92" s="17">
        <v>34.9</v>
      </c>
      <c r="H92" s="19"/>
      <c r="I92" s="19"/>
      <c r="J92" s="54"/>
    </row>
    <row r="93" spans="1:10" ht="78.75">
      <c r="A93" s="3"/>
      <c r="B93" s="17">
        <f>G93+H93+I93</f>
        <v>-49.4</v>
      </c>
      <c r="C93" s="17"/>
      <c r="D93" s="17"/>
      <c r="E93" s="6" t="s">
        <v>135</v>
      </c>
      <c r="F93" s="6"/>
      <c r="G93" s="17">
        <f>-15-25-9.4</f>
        <v>-49.4</v>
      </c>
      <c r="H93" s="19"/>
      <c r="I93" s="19"/>
      <c r="J93" s="54"/>
    </row>
    <row r="94" spans="1:10" ht="47.25">
      <c r="A94" s="3"/>
      <c r="B94" s="17">
        <f t="shared" si="48"/>
        <v>3423.8</v>
      </c>
      <c r="C94" s="17"/>
      <c r="D94" s="17"/>
      <c r="E94" s="6" t="s">
        <v>83</v>
      </c>
      <c r="F94" s="6"/>
      <c r="G94" s="17">
        <f>2184.9+607.7+631.2</f>
        <v>3423.8</v>
      </c>
      <c r="H94" s="19"/>
      <c r="I94" s="19"/>
      <c r="J94" s="54"/>
    </row>
    <row r="95" spans="1:10" ht="47.25">
      <c r="A95" s="3"/>
      <c r="B95" s="17">
        <f t="shared" si="48"/>
        <v>207.4</v>
      </c>
      <c r="C95" s="17"/>
      <c r="D95" s="17"/>
      <c r="E95" s="6" t="s">
        <v>102</v>
      </c>
      <c r="F95" s="6"/>
      <c r="G95" s="17">
        <v>207.4</v>
      </c>
      <c r="H95" s="19"/>
      <c r="I95" s="19"/>
      <c r="J95" s="54"/>
    </row>
    <row r="96" spans="1:10" ht="63" customHeight="1">
      <c r="A96" s="3"/>
      <c r="B96" s="17">
        <f t="shared" si="48"/>
        <v>-432.6</v>
      </c>
      <c r="C96" s="17"/>
      <c r="D96" s="17"/>
      <c r="E96" s="23" t="s">
        <v>103</v>
      </c>
      <c r="F96" s="27"/>
      <c r="G96" s="17">
        <f>-376.3-30.8-25.5</f>
        <v>-432.6</v>
      </c>
      <c r="H96" s="19"/>
      <c r="I96" s="19"/>
      <c r="J96" s="54"/>
    </row>
    <row r="97" spans="1:10" ht="31.5">
      <c r="A97" s="3"/>
      <c r="B97" s="17">
        <f t="shared" si="48"/>
        <v>90.1</v>
      </c>
      <c r="C97" s="17"/>
      <c r="D97" s="17"/>
      <c r="E97" s="23" t="s">
        <v>33</v>
      </c>
      <c r="F97" s="27"/>
      <c r="G97" s="17">
        <f>33.4+56.7</f>
        <v>90.1</v>
      </c>
      <c r="H97" s="19"/>
      <c r="I97" s="19"/>
      <c r="J97" s="54"/>
    </row>
    <row r="98" spans="1:10" ht="63">
      <c r="A98" s="3"/>
      <c r="B98" s="17">
        <f t="shared" si="48"/>
        <v>108.9</v>
      </c>
      <c r="C98" s="17"/>
      <c r="D98" s="17"/>
      <c r="E98" s="23" t="s">
        <v>105</v>
      </c>
      <c r="F98" s="27"/>
      <c r="G98" s="17">
        <f>84+24.9</f>
        <v>108.9</v>
      </c>
      <c r="H98" s="19"/>
      <c r="I98" s="19"/>
      <c r="J98" s="54"/>
    </row>
    <row r="99" spans="1:10" ht="63">
      <c r="A99" s="3"/>
      <c r="B99" s="17">
        <f t="shared" si="48"/>
        <v>-14.1</v>
      </c>
      <c r="C99" s="17"/>
      <c r="D99" s="17"/>
      <c r="E99" s="23" t="s">
        <v>104</v>
      </c>
      <c r="F99" s="27"/>
      <c r="G99" s="17">
        <v>-14.1</v>
      </c>
      <c r="H99" s="19"/>
      <c r="I99" s="19"/>
      <c r="J99" s="54"/>
    </row>
    <row r="100" spans="1:10" ht="31.5">
      <c r="A100" s="3"/>
      <c r="B100" s="17">
        <f t="shared" si="48"/>
        <v>-1120.2</v>
      </c>
      <c r="C100" s="17"/>
      <c r="D100" s="17"/>
      <c r="E100" s="23" t="s">
        <v>136</v>
      </c>
      <c r="F100" s="27"/>
      <c r="G100" s="17">
        <f>-631.2-432.3-56.7</f>
        <v>-1120.2</v>
      </c>
      <c r="H100" s="19"/>
      <c r="I100" s="19"/>
      <c r="J100" s="54"/>
    </row>
    <row r="101" spans="1:10" ht="31.5">
      <c r="A101" s="3"/>
      <c r="B101" s="17">
        <f t="shared" si="48"/>
        <v>432.3</v>
      </c>
      <c r="C101" s="17"/>
      <c r="D101" s="17"/>
      <c r="E101" s="23" t="s">
        <v>128</v>
      </c>
      <c r="F101" s="27"/>
      <c r="G101" s="17">
        <v>432.3</v>
      </c>
      <c r="H101" s="19"/>
      <c r="I101" s="19"/>
      <c r="J101" s="54"/>
    </row>
    <row r="102" spans="1:10" ht="31.5">
      <c r="A102" s="3"/>
      <c r="B102" s="17">
        <f t="shared" si="48"/>
        <v>-179.6</v>
      </c>
      <c r="C102" s="17"/>
      <c r="D102" s="17"/>
      <c r="E102" s="23" t="s">
        <v>80</v>
      </c>
      <c r="F102" s="27"/>
      <c r="G102" s="17">
        <f>-179.6</f>
        <v>-179.6</v>
      </c>
      <c r="H102" s="19"/>
      <c r="I102" s="19"/>
      <c r="J102" s="54"/>
    </row>
    <row r="103" spans="1:10">
      <c r="A103" s="3"/>
      <c r="B103" s="17">
        <f t="shared" si="48"/>
        <v>179.6</v>
      </c>
      <c r="C103" s="17"/>
      <c r="D103" s="17"/>
      <c r="E103" s="23" t="s">
        <v>81</v>
      </c>
      <c r="F103" s="27"/>
      <c r="G103" s="17">
        <v>179.6</v>
      </c>
      <c r="H103" s="19"/>
      <c r="I103" s="19"/>
      <c r="J103" s="54"/>
    </row>
    <row r="104" spans="1:10" ht="31.5">
      <c r="A104" s="3"/>
      <c r="B104" s="17">
        <f t="shared" si="48"/>
        <v>5615.6</v>
      </c>
      <c r="C104" s="17"/>
      <c r="D104" s="17"/>
      <c r="E104" s="23" t="s">
        <v>77</v>
      </c>
      <c r="F104" s="27"/>
      <c r="G104" s="17">
        <v>5615.6</v>
      </c>
      <c r="H104" s="19"/>
      <c r="I104" s="19"/>
      <c r="J104" s="54"/>
    </row>
    <row r="105" spans="1:10">
      <c r="A105" s="33" t="s">
        <v>79</v>
      </c>
      <c r="B105" s="37">
        <f>SUM(B106:B110)</f>
        <v>13326.2</v>
      </c>
      <c r="C105" s="37">
        <v>0</v>
      </c>
      <c r="D105" s="37">
        <v>0</v>
      </c>
      <c r="E105" s="48" t="s">
        <v>18</v>
      </c>
      <c r="F105" s="63">
        <f>SUM(F106:F110)</f>
        <v>-173</v>
      </c>
      <c r="G105" s="63">
        <f t="shared" ref="G105:J105" si="49">SUM(G106:G110)</f>
        <v>10640.8</v>
      </c>
      <c r="H105" s="63">
        <f t="shared" si="49"/>
        <v>2159.1999999999998</v>
      </c>
      <c r="I105" s="63">
        <f t="shared" si="49"/>
        <v>0</v>
      </c>
      <c r="J105" s="63">
        <f t="shared" si="49"/>
        <v>699.2</v>
      </c>
    </row>
    <row r="106" spans="1:10" ht="31.5">
      <c r="A106" s="3"/>
      <c r="B106" s="17">
        <f>F106+G106+H106+I106+J106</f>
        <v>699.2</v>
      </c>
      <c r="C106" s="17"/>
      <c r="D106" s="17"/>
      <c r="E106" s="6" t="s">
        <v>71</v>
      </c>
      <c r="F106" s="6"/>
      <c r="G106" s="17"/>
      <c r="H106" s="17"/>
      <c r="I106" s="17"/>
      <c r="J106" s="19">
        <v>699.2</v>
      </c>
    </row>
    <row r="107" spans="1:10">
      <c r="A107" s="3"/>
      <c r="B107" s="17">
        <f>G107+H107+I107</f>
        <v>5000</v>
      </c>
      <c r="C107" s="17"/>
      <c r="D107" s="17"/>
      <c r="E107" s="6" t="s">
        <v>48</v>
      </c>
      <c r="F107" s="6"/>
      <c r="G107" s="17"/>
      <c r="H107" s="17">
        <v>5000</v>
      </c>
      <c r="I107" s="17"/>
      <c r="J107" s="54"/>
    </row>
    <row r="108" spans="1:10" ht="141.75">
      <c r="A108" s="3"/>
      <c r="B108" s="17">
        <f>G108+H108+I108</f>
        <v>0</v>
      </c>
      <c r="C108" s="17"/>
      <c r="D108" s="17"/>
      <c r="E108" s="21" t="s">
        <v>107</v>
      </c>
      <c r="F108" s="21"/>
      <c r="G108" s="17">
        <f>345+50+150+50+150+100+250+200.8+345+450+750</f>
        <v>2840.8</v>
      </c>
      <c r="H108" s="19">
        <f>-345-50-150-50-150-100-250-200.8-345-450-750</f>
        <v>-2840.8</v>
      </c>
      <c r="I108" s="19"/>
      <c r="J108" s="54"/>
    </row>
    <row r="109" spans="1:10" ht="110.25">
      <c r="A109" s="3"/>
      <c r="B109" s="17">
        <f>G109+H109+I109</f>
        <v>7800</v>
      </c>
      <c r="C109" s="17"/>
      <c r="D109" s="17"/>
      <c r="E109" s="21" t="s">
        <v>106</v>
      </c>
      <c r="F109" s="21"/>
      <c r="G109" s="17">
        <f>52*150</f>
        <v>7800</v>
      </c>
      <c r="H109" s="19"/>
      <c r="I109" s="19"/>
      <c r="J109" s="54"/>
    </row>
    <row r="110" spans="1:10" ht="78.75">
      <c r="A110" s="3"/>
      <c r="B110" s="17">
        <f>F110+G110+H110+I110+J110</f>
        <v>-173</v>
      </c>
      <c r="C110" s="17"/>
      <c r="D110" s="17"/>
      <c r="E110" s="21" t="s">
        <v>141</v>
      </c>
      <c r="F110" s="68">
        <v>-173</v>
      </c>
      <c r="G110" s="17"/>
      <c r="H110" s="19"/>
      <c r="I110" s="19"/>
      <c r="J110" s="18"/>
    </row>
    <row r="111" spans="1:10" s="9" customFormat="1">
      <c r="A111" s="13"/>
      <c r="B111" s="46">
        <f>B7+B17+B27+B35+B36</f>
        <v>757273.4</v>
      </c>
      <c r="C111" s="46">
        <f>C7+C17+C27+C36</f>
        <v>274872.40000000002</v>
      </c>
      <c r="D111" s="46">
        <f>D7+D17+D27+D36</f>
        <v>30000</v>
      </c>
      <c r="E111" s="8" t="s">
        <v>9</v>
      </c>
      <c r="F111" s="67">
        <f>F7+F17+F27+F35+F36</f>
        <v>-67.900000000000006</v>
      </c>
      <c r="G111" s="67">
        <f>G7+G17+G27+G35+G36</f>
        <v>908680.79999999993</v>
      </c>
      <c r="H111" s="67">
        <f>H7+H17+H27+H35+H36</f>
        <v>2456.8999999999996</v>
      </c>
      <c r="I111" s="67">
        <f>I7+I17+I27+I35+I36</f>
        <v>150289.20000000001</v>
      </c>
      <c r="J111" s="67">
        <f>J7+J17+J27+J35+J36</f>
        <v>786.80000000000007</v>
      </c>
    </row>
    <row r="112" spans="1:10" s="9" customFormat="1">
      <c r="A112" s="13"/>
      <c r="B112" s="47">
        <v>6205089.5999999996</v>
      </c>
      <c r="C112" s="47">
        <v>3715798.9</v>
      </c>
      <c r="D112" s="47">
        <v>3723796.8</v>
      </c>
      <c r="E112" s="10" t="s">
        <v>142</v>
      </c>
      <c r="F112" s="10"/>
      <c r="G112" s="13"/>
      <c r="H112" s="56"/>
      <c r="I112" s="56"/>
      <c r="J112" s="57"/>
    </row>
    <row r="113" spans="1:10" s="9" customFormat="1">
      <c r="A113" s="14"/>
      <c r="B113" s="47">
        <f>B112+B111</f>
        <v>6962363</v>
      </c>
      <c r="C113" s="47">
        <f>C112+C111</f>
        <v>3990671.3</v>
      </c>
      <c r="D113" s="47">
        <f>D112+D111</f>
        <v>3753796.8</v>
      </c>
      <c r="E113" s="10" t="s">
        <v>44</v>
      </c>
      <c r="F113" s="10"/>
      <c r="G113" s="14"/>
      <c r="H113" s="56"/>
      <c r="I113" s="56"/>
      <c r="J113" s="57"/>
    </row>
    <row r="114" spans="1:10">
      <c r="B114" s="11"/>
      <c r="C114" s="11"/>
      <c r="D114" s="11"/>
    </row>
    <row r="115" spans="1:10">
      <c r="D115" s="11"/>
    </row>
  </sheetData>
  <mergeCells count="5">
    <mergeCell ref="A4:A5"/>
    <mergeCell ref="E4:E5"/>
    <mergeCell ref="B4:D4"/>
    <mergeCell ref="F4:J4"/>
    <mergeCell ref="A2:J2"/>
  </mergeCells>
  <pageMargins left="0.19685039370078741" right="0.19685039370078741" top="0.19685039370078741" bottom="0.19685039370078741"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таблица 2</vt:lpstr>
      <vt:lpstr>'таблица 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ZorinaLV</cp:lastModifiedBy>
  <cp:lastPrinted>2024-10-17T06:14:43Z</cp:lastPrinted>
  <dcterms:created xsi:type="dcterms:W3CDTF">1996-10-08T23:32:33Z</dcterms:created>
  <dcterms:modified xsi:type="dcterms:W3CDTF">2024-10-17T10:49:51Z</dcterms:modified>
</cp:coreProperties>
</file>