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год'!$A$8:$C$8</definedName>
    <definedName name="_xlnm.Print_Titles" localSheetId="0">'Приложение 1-2024 год'!$7:$8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C193" i="1"/>
  <c r="E193" s="1"/>
  <c r="D203"/>
  <c r="D157"/>
  <c r="C157"/>
  <c r="D155"/>
  <c r="D142"/>
  <c r="C142"/>
  <c r="D131"/>
  <c r="C131"/>
  <c r="D118"/>
  <c r="C118"/>
  <c r="D110"/>
  <c r="C110"/>
  <c r="D77"/>
  <c r="D74" s="1"/>
  <c r="C77"/>
  <c r="C74" s="1"/>
  <c r="C73" s="1"/>
  <c r="D66"/>
  <c r="D64"/>
  <c r="D63" s="1"/>
  <c r="C64"/>
  <c r="D33"/>
  <c r="C33"/>
  <c r="E12"/>
  <c r="D27"/>
  <c r="C27"/>
  <c r="E13"/>
  <c r="E14"/>
  <c r="E15"/>
  <c r="E16"/>
  <c r="E17"/>
  <c r="E18"/>
  <c r="E22"/>
  <c r="E24"/>
  <c r="E26"/>
  <c r="E31"/>
  <c r="E32"/>
  <c r="E38"/>
  <c r="E41"/>
  <c r="E43"/>
  <c r="E44"/>
  <c r="E47"/>
  <c r="E49"/>
  <c r="E52"/>
  <c r="E54"/>
  <c r="E57"/>
  <c r="E60"/>
  <c r="E62"/>
  <c r="E67"/>
  <c r="E76"/>
  <c r="E86"/>
  <c r="E95"/>
  <c r="E102"/>
  <c r="E106"/>
  <c r="E107"/>
  <c r="E109"/>
  <c r="E111"/>
  <c r="E114"/>
  <c r="E116"/>
  <c r="E119"/>
  <c r="E122"/>
  <c r="E124"/>
  <c r="E126"/>
  <c r="E128"/>
  <c r="E131"/>
  <c r="E132"/>
  <c r="E138"/>
  <c r="E146"/>
  <c r="E154"/>
  <c r="E156"/>
  <c r="E163"/>
  <c r="E165"/>
  <c r="E167"/>
  <c r="E169"/>
  <c r="E182"/>
  <c r="E184"/>
  <c r="E186"/>
  <c r="E188"/>
  <c r="E190"/>
  <c r="E200"/>
  <c r="E202"/>
  <c r="E203"/>
  <c r="D199"/>
  <c r="E199" s="1"/>
  <c r="D197"/>
  <c r="D196" s="1"/>
  <c r="E196" s="1"/>
  <c r="D194"/>
  <c r="D191" s="1"/>
  <c r="D192"/>
  <c r="D189"/>
  <c r="E189" s="1"/>
  <c r="D187"/>
  <c r="E187" s="1"/>
  <c r="D185"/>
  <c r="E185" s="1"/>
  <c r="D183"/>
  <c r="E183" s="1"/>
  <c r="D181"/>
  <c r="D180" s="1"/>
  <c r="D178"/>
  <c r="E178" s="1"/>
  <c r="D176"/>
  <c r="E176" s="1"/>
  <c r="D174"/>
  <c r="E174" s="1"/>
  <c r="D172"/>
  <c r="E172" s="1"/>
  <c r="D170"/>
  <c r="D168"/>
  <c r="D166"/>
  <c r="D164"/>
  <c r="D162"/>
  <c r="D160"/>
  <c r="E160" s="1"/>
  <c r="D158"/>
  <c r="D153"/>
  <c r="D152" s="1"/>
  <c r="D148"/>
  <c r="D147" s="1"/>
  <c r="D145"/>
  <c r="D140"/>
  <c r="D137"/>
  <c r="E137" s="1"/>
  <c r="D135"/>
  <c r="D134" s="1"/>
  <c r="D129"/>
  <c r="D127"/>
  <c r="D123"/>
  <c r="D121"/>
  <c r="E118"/>
  <c r="D115"/>
  <c r="D113"/>
  <c r="E110"/>
  <c r="D108"/>
  <c r="D105"/>
  <c r="E105" s="1"/>
  <c r="D103"/>
  <c r="D101"/>
  <c r="D96"/>
  <c r="D94"/>
  <c r="D93"/>
  <c r="D91"/>
  <c r="D90" s="1"/>
  <c r="D87"/>
  <c r="D85"/>
  <c r="D84"/>
  <c r="D82"/>
  <c r="D81" s="1"/>
  <c r="D71"/>
  <c r="D69"/>
  <c r="D61"/>
  <c r="D59"/>
  <c r="D56"/>
  <c r="D53"/>
  <c r="E53" s="1"/>
  <c r="D51"/>
  <c r="D48"/>
  <c r="D46"/>
  <c r="D45" s="1"/>
  <c r="D42"/>
  <c r="D40"/>
  <c r="D37"/>
  <c r="D35"/>
  <c r="D29" s="1"/>
  <c r="D30"/>
  <c r="D25"/>
  <c r="D23"/>
  <c r="D21"/>
  <c r="D11"/>
  <c r="D10" s="1"/>
  <c r="C173"/>
  <c r="C203"/>
  <c r="C201" s="1"/>
  <c r="C199"/>
  <c r="C198"/>
  <c r="C197" s="1"/>
  <c r="C196" s="1"/>
  <c r="C195"/>
  <c r="C194" s="1"/>
  <c r="C192"/>
  <c r="C189"/>
  <c r="C187"/>
  <c r="C185"/>
  <c r="C183"/>
  <c r="C181"/>
  <c r="C179"/>
  <c r="C178" s="1"/>
  <c r="C177"/>
  <c r="C176" s="1"/>
  <c r="C175"/>
  <c r="C174" s="1"/>
  <c r="C172"/>
  <c r="C171"/>
  <c r="C170" s="1"/>
  <c r="C168"/>
  <c r="C166"/>
  <c r="C164"/>
  <c r="C162"/>
  <c r="C161"/>
  <c r="C160" s="1"/>
  <c r="C159"/>
  <c r="C158" s="1"/>
  <c r="C155"/>
  <c r="C153" s="1"/>
  <c r="C152" s="1"/>
  <c r="C149"/>
  <c r="C148" s="1"/>
  <c r="C147" s="1"/>
  <c r="C145"/>
  <c r="C144" s="1"/>
  <c r="C141"/>
  <c r="C140" s="1"/>
  <c r="C139" s="1"/>
  <c r="C137"/>
  <c r="C136"/>
  <c r="C135" s="1"/>
  <c r="C134" s="1"/>
  <c r="C129"/>
  <c r="C127"/>
  <c r="C123"/>
  <c r="C121"/>
  <c r="C115"/>
  <c r="C113"/>
  <c r="C108"/>
  <c r="C105"/>
  <c r="C103"/>
  <c r="C101"/>
  <c r="C100" s="1"/>
  <c r="C99" s="1"/>
  <c r="C98" s="1"/>
  <c r="C96"/>
  <c r="C94"/>
  <c r="C93" s="1"/>
  <c r="C92"/>
  <c r="C91" s="1"/>
  <c r="C90" s="1"/>
  <c r="C89" s="1"/>
  <c r="C88"/>
  <c r="C87" s="1"/>
  <c r="C85"/>
  <c r="C83"/>
  <c r="C82" s="1"/>
  <c r="C81" s="1"/>
  <c r="C71"/>
  <c r="C70"/>
  <c r="C69" s="1"/>
  <c r="C68" s="1"/>
  <c r="C66"/>
  <c r="C63" s="1"/>
  <c r="C61"/>
  <c r="C59"/>
  <c r="C58" s="1"/>
  <c r="C55" s="1"/>
  <c r="C56"/>
  <c r="C53"/>
  <c r="C51"/>
  <c r="C48"/>
  <c r="C46"/>
  <c r="C42"/>
  <c r="C40"/>
  <c r="C37"/>
  <c r="C35"/>
  <c r="C30"/>
  <c r="C25"/>
  <c r="C23"/>
  <c r="C21"/>
  <c r="C20" s="1"/>
  <c r="C11"/>
  <c r="C10" s="1"/>
  <c r="E192" l="1"/>
  <c r="E21"/>
  <c r="E25"/>
  <c r="E40"/>
  <c r="E51"/>
  <c r="E56"/>
  <c r="E61"/>
  <c r="E87"/>
  <c r="E93"/>
  <c r="E108"/>
  <c r="E113"/>
  <c r="E145"/>
  <c r="E164"/>
  <c r="E168"/>
  <c r="E198"/>
  <c r="E194"/>
  <c r="E161"/>
  <c r="E159"/>
  <c r="E155"/>
  <c r="E88"/>
  <c r="E83"/>
  <c r="E70"/>
  <c r="E66"/>
  <c r="E65" s="1"/>
  <c r="E64" s="1"/>
  <c r="D20"/>
  <c r="E63"/>
  <c r="D139"/>
  <c r="E139" s="1"/>
  <c r="C45"/>
  <c r="E45" s="1"/>
  <c r="C50"/>
  <c r="C180"/>
  <c r="E180" s="1"/>
  <c r="C191"/>
  <c r="E191" s="1"/>
  <c r="E10"/>
  <c r="E23"/>
  <c r="E30"/>
  <c r="E37"/>
  <c r="E42"/>
  <c r="E48"/>
  <c r="E85"/>
  <c r="E94"/>
  <c r="E115"/>
  <c r="E121"/>
  <c r="E127"/>
  <c r="E162"/>
  <c r="E166"/>
  <c r="E170"/>
  <c r="D201"/>
  <c r="E201" s="1"/>
  <c r="E197"/>
  <c r="E195"/>
  <c r="E181"/>
  <c r="E179"/>
  <c r="E177"/>
  <c r="E175"/>
  <c r="E173"/>
  <c r="E171"/>
  <c r="E141"/>
  <c r="E92"/>
  <c r="C29"/>
  <c r="E157"/>
  <c r="E158"/>
  <c r="E152"/>
  <c r="E153"/>
  <c r="D144"/>
  <c r="E144" s="1"/>
  <c r="E140"/>
  <c r="D100"/>
  <c r="D99" s="1"/>
  <c r="E99" s="1"/>
  <c r="E101"/>
  <c r="E100"/>
  <c r="D89"/>
  <c r="E89" s="1"/>
  <c r="E91"/>
  <c r="E90"/>
  <c r="D80"/>
  <c r="E81"/>
  <c r="E82"/>
  <c r="D73"/>
  <c r="D68"/>
  <c r="E68" s="1"/>
  <c r="E69"/>
  <c r="D58"/>
  <c r="E58" s="1"/>
  <c r="E59"/>
  <c r="D55"/>
  <c r="E55" s="1"/>
  <c r="D50"/>
  <c r="E50" s="1"/>
  <c r="E46"/>
  <c r="D39"/>
  <c r="E29"/>
  <c r="E11"/>
  <c r="C19"/>
  <c r="C39"/>
  <c r="C84"/>
  <c r="E84" s="1"/>
  <c r="C80"/>
  <c r="C151" l="1"/>
  <c r="C150" s="1"/>
  <c r="D98"/>
  <c r="E98" s="1"/>
  <c r="E39"/>
  <c r="E80"/>
  <c r="D151"/>
  <c r="D19"/>
  <c r="E19" s="1"/>
  <c r="E20"/>
  <c r="D9"/>
  <c r="C9"/>
  <c r="C204" s="1"/>
  <c r="D150" l="1"/>
  <c r="E150" s="1"/>
  <c r="E151"/>
  <c r="D204"/>
  <c r="E204" s="1"/>
  <c r="E9"/>
</calcChain>
</file>

<file path=xl/sharedStrings.xml><?xml version="1.0" encoding="utf-8"?>
<sst xmlns="http://schemas.openxmlformats.org/spreadsheetml/2006/main" count="420" uniqueCount="403">
  <si>
    <t>Приложение 1</t>
  </si>
  <si>
    <t>(тыс. рублей)</t>
  </si>
  <si>
    <t>Наименование кода классификации доходов</t>
  </si>
  <si>
    <t>Код бюджетной классификации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</si>
  <si>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</si>
  <si>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</si>
  <si>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</si>
  <si>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</si>
  <si>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</si>
  <si>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</si>
  <si>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</si>
  <si>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</si>
  <si>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</si>
  <si>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</si>
  <si>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</si>
  <si>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</si>
  <si>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</si>
  <si>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</si>
  <si>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</si>
  <si>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000 1 01 02080 01 0000 110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</si>
  <si>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</si>
  <si>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000 1 01 02130 01 0000 110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</si>
  <si>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</si>
  <si>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</si>
  <si>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</si>
  <si>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</si>
  <si>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</si>
  <si>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</si>
  <si>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</si>
  <si>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</si>
  <si>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</si>
  <si>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</si>
  <si>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</si>
  <si>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</si>
  <si>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</si>
  <si>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</si>
  <si>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</si>
  <si>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</si>
  <si>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</si>
  <si>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</si>
  <si>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</si>
  <si>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</si>
  <si>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</si>
  <si>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</si>
  <si>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</si>
  <si>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</si>
  <si>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</si>
  <si>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</si>
  <si>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</si>
  <si>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</si>
  <si>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</si>
  <si>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</si>
  <si>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</si>
  <si>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</si>
  <si>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</si>
  <si>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</si>
  <si>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</si>
  <si>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</si>
  <si>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</si>
  <si>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</si>
  <si>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</si>
  <si>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</si>
  <si>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</si>
  <si>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</si>
  <si>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</si>
  <si>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</si>
  <si>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</si>
  <si>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</si>
  <si>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</si>
  <si>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</si>
  <si>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</si>
  <si>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</si>
  <si>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</si>
  <si>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</si>
  <si>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</si>
  <si>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</si>
  <si>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</si>
  <si>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</si>
  <si>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</si>
  <si>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</si>
  <si>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</si>
  <si>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</si>
  <si>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</si>
  <si>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</si>
  <si>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</si>
  <si>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</si>
  <si>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</si>
  <si>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</si>
  <si>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</si>
  <si>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</si>
  <si>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</si>
  <si>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</si>
  <si>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</si>
  <si>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</si>
  <si>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</si>
  <si>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</si>
  <si>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</si>
  <si>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</si>
  <si>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</si>
  <si>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</si>
  <si>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</si>
  <si>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</si>
  <si>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</si>
  <si>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</si>
  <si>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</si>
  <si>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</si>
  <si>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</si>
  <si>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</si>
  <si>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</si>
  <si>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</si>
  <si>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</si>
  <si>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</si>
  <si>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</si>
  <si>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</si>
  <si>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</si>
  <si>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</si>
  <si>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</si>
  <si>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</si>
  <si>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</si>
  <si>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</si>
  <si>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</si>
  <si>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</si>
  <si>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</si>
  <si>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</si>
  <si>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</si>
  <si>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</si>
  <si>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</si>
  <si>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</si>
  <si>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</si>
  <si>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</si>
  <si>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</si>
  <si>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</si>
  <si>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</si>
  <si>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</si>
  <si>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</si>
  <si>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</si>
  <si>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</si>
  <si>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</si>
  <si>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</si>
  <si>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</si>
  <si>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</si>
  <si>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</si>
  <si>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</si>
  <si>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</si>
  <si>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</si>
  <si>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</si>
  <si>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</si>
  <si>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</si>
  <si>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</si>
  <si>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</si>
  <si>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</si>
  <si>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</si>
  <si>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</si>
  <si>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</si>
  <si>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</si>
  <si>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</si>
  <si>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</si>
  <si>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</si>
  <si>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</si>
  <si>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</si>
  <si>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</si>
  <si>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</si>
  <si>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</si>
  <si>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</si>
  <si>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</si>
  <si>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</si>
  <si>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</si>
  <si>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</si>
  <si>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</si>
  <si>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</si>
  <si>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</si>
  <si>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</si>
  <si>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</si>
  <si>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</si>
  <si>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</si>
  <si>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</si>
  <si>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</si>
  <si>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</si>
  <si>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000 1 16 01072 01 0000 140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</si>
  <si>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</si>
  <si>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</si>
  <si>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</si>
  <si>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</si>
  <si>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</si>
  <si>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000 1 16 01082 01 0000 140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</si>
  <si>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</si>
  <si>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</si>
  <si>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</si>
  <si>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</si>
  <si>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</si>
  <si>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</si>
  <si>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</si>
  <si>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</si>
  <si>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</si>
  <si>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</si>
  <si>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</si>
  <si>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</si>
  <si>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</si>
  <si>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</si>
  <si>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</si>
  <si>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000 1 16 01150 01 0000 140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</si>
  <si>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</si>
  <si>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</si>
  <si>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</si>
  <si>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</si>
  <si>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</si>
  <si>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</si>
  <si>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</si>
  <si>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</si>
  <si>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</si>
  <si>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000 1 16 01192 01 0000 140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</si>
  <si>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</si>
  <si>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000 1 16 01193 01 0000 140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</si>
  <si>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</si>
  <si>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000 1 16 01194 01 0000 140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</si>
  <si>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</si>
  <si>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</si>
  <si>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</si>
  <si>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</si>
  <si>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</si>
  <si>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</si>
  <si>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</si>
  <si>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</si>
  <si>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</si>
  <si>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</si>
  <si>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</si>
  <si>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</si>
  <si>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</si>
  <si>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</si>
  <si>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</si>
  <si>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</si>
  <si>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</si>
  <si>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</si>
  <si>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</si>
  <si>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</si>
  <si>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</si>
  <si>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</si>
  <si>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</si>
  <si>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</si>
  <si>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</si>
  <si>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</si>
  <si>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</si>
  <si>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</si>
  <si>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</si>
  <si>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</si>
  <si>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</si>
  <si>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 xml:space="preserve"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 </t>
  </si>
  <si>
    <t>000 1 16 11064 01 0000 140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</si>
  <si>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</si>
  <si>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</si>
  <si>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</si>
  <si>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</si>
  <si>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</si>
  <si>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</si>
  <si>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</si>
  <si>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</si>
  <si>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</si>
  <si>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</si>
  <si>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</si>
  <si>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</si>
  <si>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</si>
  <si>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</si>
  <si>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</si>
  <si>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</si>
  <si>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</si>
  <si>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</si>
  <si>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</si>
  <si>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</si>
  <si>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</si>
  <si>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</si>
  <si>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</si>
  <si>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</si>
  <si>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</si>
  <si>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</si>
  <si>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</si>
  <si>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</si>
  <si>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</si>
  <si>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</si>
  <si>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</si>
  <si>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</si>
  <si>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</si>
  <si>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</si>
  <si>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</si>
  <si>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</si>
  <si>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</si>
  <si>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</si>
  <si>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</si>
  <si>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</si>
  <si>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</si>
  <si>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</si>
  <si>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</si>
  <si>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</si>
  <si>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</si>
  <si>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</si>
  <si>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</si>
  <si>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</si>
  <si>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</si>
  <si>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</si>
  <si>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</si>
  <si>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</si>
  <si>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</si>
  <si>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</si>
  <si>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</si>
  <si>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</si>
  <si>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</si>
  <si>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</si>
  <si>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</si>
  <si>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</si>
  <si>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</si>
  <si>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</si>
  <si>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</si>
  <si>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</si>
  <si>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</si>
  <si>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</si>
  <si>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</si>
  <si>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</si>
  <si>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</si>
  <si>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</si>
  <si>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</si>
  <si>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</si>
  <si>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</si>
  <si>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</si>
  <si>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</si>
  <si>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</si>
  <si>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</si>
  <si>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</si>
  <si>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</si>
  <si>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</si>
  <si>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</si>
  <si>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</si>
  <si>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</si>
  <si>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</si>
  <si>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</si>
  <si>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</si>
  <si>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</si>
  <si>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</si>
  <si>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</si>
  <si>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</si>
  <si>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</si>
  <si>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</si>
  <si>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</si>
  <si>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</si>
  <si>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</si>
  <si>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</si>
  <si>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</si>
  <si>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</si>
  <si>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</si>
  <si>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</si>
  <si>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</si>
  <si>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</si>
  <si>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</si>
  <si>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</si>
  <si>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</si>
  <si>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</si>
  <si>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</si>
  <si>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</si>
  <si>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</si>
  <si>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</si>
  <si>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</si>
  <si>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 xml:space="preserve">% исполнения </t>
  </si>
  <si>
    <t>Исполнено                  на 01.07.2024</t>
  </si>
  <si>
    <t>План на 2024 год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</si>
  <si>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</si>
  <si>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000 1 03 02260 01 0000 110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</si>
  <si>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</si>
  <si>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>000 1 03 02261 01 0000 110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</si>
  <si>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</si>
  <si>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</si>
  <si>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</si>
  <si>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 xml:space="preserve">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</si>
  <si>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000 1 11 05310 00 0000 120
</t>
  </si>
  <si>
    <t xml:space="preserve"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</si>
  <si>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000 1 11 05312 04 0000 120
</t>
  </si>
  <si>
    <t>Плата за размещение отходов производства и потребления</t>
  </si>
  <si>
    <t>000 1 12 01040 01 0000 120</t>
  </si>
  <si>
    <t xml:space="preserve"> - плата за размещение отходов производства</t>
  </si>
  <si>
    <t>000 1 12 01041 01 0000 120</t>
  </si>
  <si>
    <t xml:space="preserve"> - плата за размещение твердых коммунальных отходов</t>
  </si>
  <si>
    <t>000 1 12 01042 01 0000 120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</si>
  <si>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</si>
  <si>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000 1 16 01093 01 0000 140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</si>
  <si>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</si>
  <si>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000 1 16 01154 01 0000 140
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</si>
  <si>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</si>
  <si>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</si>
  <si>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</si>
  <si>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000 1 16 10120 00 0000 140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</si>
  <si>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</si>
  <si>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000 1 16 10123 01 0000 140
</t>
  </si>
  <si>
    <t>Прочие неналоговые доходы</t>
  </si>
  <si>
    <t>000 1 17 05000 00 0000 180</t>
  </si>
  <si>
    <t xml:space="preserve">Прочие неналоговые доходы бюджетов городских округов </t>
  </si>
  <si>
    <t>000 1 17 05040 04 0000 180</t>
  </si>
  <si>
    <t>в 10,1 раза</t>
  </si>
  <si>
    <t>в 1,7 раза</t>
  </si>
  <si>
    <t>в 1,5 раза</t>
  </si>
  <si>
    <t>в 1,4 раза</t>
  </si>
  <si>
    <t>в 3,7 раза</t>
  </si>
  <si>
    <t>в 5 раза</t>
  </si>
  <si>
    <t>в 375 раза</t>
  </si>
  <si>
    <t>к постановлению администрации города Урай</t>
  </si>
  <si>
    <t>Исполнение по доходам бюджета городского округа Урай Ханты-Мансийского автономного округа-Югры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I полугодие 2024 года</t>
  </si>
  <si>
    <t xml:space="preserve"> от 25.07.2024 № 1478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</si>
</sst>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74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8"/>
  <sheetViews>
    <sheetView tabSelected="1" zoomScaleNormal="100" workbookViewId="0">
      <selection activeCell="I13" sqref="I13"/>
    </sheetView>
  </sheetViews>
  <sheetFormatPr defaultRowHeight="12.75"/>
  <cols>
    <col min="1" max="1" width="65" style="3" customWidth="1"/>
    <col min="2" max="2" width="26.42578125" style="55" customWidth="1"/>
    <col min="3" max="3" width="12.7109375" style="56" customWidth="1"/>
    <col min="4" max="4" width="13.28515625" style="2" customWidth="1"/>
    <col min="5" max="5" width="11.7109375" style="58" customWidth="1"/>
    <col min="6" max="16384" width="9.140625" style="2"/>
  </cols>
  <sheetData>
    <row r="1" spans="1:5" ht="15">
      <c r="A1" s="1"/>
      <c r="B1" s="72" t="s">
        <v>0</v>
      </c>
      <c r="C1" s="72"/>
      <c r="D1" s="72"/>
      <c r="E1" s="72"/>
    </row>
    <row r="2" spans="1:5" ht="15">
      <c r="B2" s="72" t="s">
        <v>400</v>
      </c>
      <c r="C2" s="72"/>
      <c r="D2" s="72"/>
      <c r="E2" s="72"/>
    </row>
    <row r="3" spans="1:5" ht="15">
      <c r="B3" s="4"/>
      <c r="C3" s="73" t="s">
        <v>402</v>
      </c>
      <c r="D3" s="73"/>
      <c r="E3" s="73"/>
    </row>
    <row r="4" spans="1:5">
      <c r="B4" s="4"/>
      <c r="C4" s="5"/>
    </row>
    <row r="5" spans="1:5" s="6" customFormat="1" ht="31.5" customHeight="1">
      <c r="A5" s="71" t="s">
        <v>401</v>
      </c>
      <c r="B5" s="71"/>
      <c r="C5" s="71"/>
      <c r="D5" s="71"/>
      <c r="E5" s="71"/>
    </row>
    <row r="6" spans="1:5" ht="20.25" customHeight="1">
      <c r="A6" s="7"/>
      <c r="B6" s="8"/>
      <c r="C6" s="9"/>
      <c r="E6" s="9" t="s">
        <v>1</v>
      </c>
    </row>
    <row r="7" spans="1:5" ht="30" customHeight="1">
      <c r="A7" s="10" t="s">
        <v>2</v>
      </c>
      <c r="B7" s="10" t="s">
        <v>3</v>
      </c>
      <c r="C7" s="11" t="s">
        <v>361</v>
      </c>
      <c r="D7" s="11" t="s">
        <v>360</v>
      </c>
      <c r="E7" s="11" t="s">
        <v>359</v>
      </c>
    </row>
    <row r="8" spans="1:5" s="14" customFormat="1" ht="12" customHeight="1">
      <c r="A8" s="12">
        <v>1</v>
      </c>
      <c r="B8" s="12">
        <v>2</v>
      </c>
      <c r="C8" s="13">
        <v>3</v>
      </c>
      <c r="D8" s="57">
        <v>4</v>
      </c>
      <c r="E8" s="57">
        <v>5</v>
      </c>
    </row>
    <row r="9" spans="1:5">
      <c r="A9" s="15" t="s">
        <v>4</v>
      </c>
      <c r="B9" s="16" t="s">
        <v>5</v>
      </c>
      <c r="C9" s="17">
        <f>C10+C29+C39+C50+C55+C73+C80+C89+C98+C19+C147</f>
        <v>1233994.0999999999</v>
      </c>
      <c r="D9" s="17">
        <f>D10+D29+D39+D50+D55+D73+D80+D89+D98+D19+D147</f>
        <v>667571.70000000007</v>
      </c>
      <c r="E9" s="66">
        <f>D9/C9*100</f>
        <v>54.098451524200975</v>
      </c>
    </row>
    <row r="10" spans="1:5">
      <c r="A10" s="18" t="s">
        <v>6</v>
      </c>
      <c r="B10" s="16" t="s">
        <v>7</v>
      </c>
      <c r="C10" s="17">
        <f>C11</f>
        <v>790756.6</v>
      </c>
      <c r="D10" s="17">
        <f>D11</f>
        <v>420021.30000000005</v>
      </c>
      <c r="E10" s="66">
        <f t="shared" ref="E10:E82" si="0">D10/C10*100</f>
        <v>53.116382462062298</v>
      </c>
    </row>
    <row r="11" spans="1:5">
      <c r="A11" s="18" t="s">
        <v>8</v>
      </c>
      <c r="B11" s="16" t="s">
        <v>9</v>
      </c>
      <c r="C11" s="17">
        <f>SUM(C12:C18)</f>
        <v>790756.6</v>
      </c>
      <c r="D11" s="17">
        <f>SUM(D12:D18)</f>
        <v>420021.30000000005</v>
      </c>
      <c r="E11" s="66">
        <f t="shared" si="0"/>
        <v>53.116382462062298</v>
      </c>
    </row>
    <row r="12" spans="1:5" ht="63.75">
      <c r="A12" s="19" t="s">
        <v>10</v>
      </c>
      <c r="B12" s="20" t="s">
        <v>11</v>
      </c>
      <c r="C12" s="21">
        <v>736273.5</v>
      </c>
      <c r="D12" s="21">
        <v>392755.4</v>
      </c>
      <c r="E12" s="59">
        <f>D12/C12*100</f>
        <v>53.343682748326536</v>
      </c>
    </row>
    <row r="13" spans="1:5" ht="76.5">
      <c r="A13" s="19" t="s">
        <v>12</v>
      </c>
      <c r="B13" s="20" t="s">
        <v>13</v>
      </c>
      <c r="C13" s="21">
        <v>3400.2</v>
      </c>
      <c r="D13" s="21">
        <v>2957.5</v>
      </c>
      <c r="E13" s="59">
        <f t="shared" si="0"/>
        <v>86.980177636609611</v>
      </c>
    </row>
    <row r="14" spans="1:5" ht="38.25">
      <c r="A14" s="19" t="s">
        <v>14</v>
      </c>
      <c r="B14" s="22" t="s">
        <v>15</v>
      </c>
      <c r="C14" s="21">
        <v>8382</v>
      </c>
      <c r="D14" s="21">
        <v>2036.9</v>
      </c>
      <c r="E14" s="59">
        <f t="shared" si="0"/>
        <v>24.300882844189932</v>
      </c>
    </row>
    <row r="15" spans="1:5" ht="63.75">
      <c r="A15" s="19" t="s">
        <v>16</v>
      </c>
      <c r="B15" s="20" t="s">
        <v>17</v>
      </c>
      <c r="C15" s="21">
        <v>11070.6</v>
      </c>
      <c r="D15" s="21">
        <v>5173.7</v>
      </c>
      <c r="E15" s="59">
        <f t="shared" si="0"/>
        <v>46.733691037522803</v>
      </c>
    </row>
    <row r="16" spans="1:5" ht="89.25">
      <c r="A16" s="23" t="s">
        <v>18</v>
      </c>
      <c r="B16" s="24" t="s">
        <v>19</v>
      </c>
      <c r="C16" s="21">
        <v>17396.7</v>
      </c>
      <c r="D16" s="21">
        <v>9677.7999999999993</v>
      </c>
      <c r="E16" s="59">
        <f t="shared" si="0"/>
        <v>55.630090764340359</v>
      </c>
    </row>
    <row r="17" spans="1:5" ht="38.25">
      <c r="A17" s="23" t="s">
        <v>20</v>
      </c>
      <c r="B17" s="24" t="s">
        <v>21</v>
      </c>
      <c r="C17" s="21">
        <v>8698.2999999999993</v>
      </c>
      <c r="D17" s="21">
        <v>4189.8999999999996</v>
      </c>
      <c r="E17" s="59">
        <f t="shared" si="0"/>
        <v>48.169182483933639</v>
      </c>
    </row>
    <row r="18" spans="1:5" ht="38.25">
      <c r="A18" s="23" t="s">
        <v>22</v>
      </c>
      <c r="B18" s="24" t="s">
        <v>23</v>
      </c>
      <c r="C18" s="21">
        <v>5535.3</v>
      </c>
      <c r="D18" s="21">
        <v>3230.1</v>
      </c>
      <c r="E18" s="59">
        <f t="shared" si="0"/>
        <v>58.354560728415805</v>
      </c>
    </row>
    <row r="19" spans="1:5" ht="25.5">
      <c r="A19" s="18" t="s">
        <v>24</v>
      </c>
      <c r="B19" s="16" t="s">
        <v>25</v>
      </c>
      <c r="C19" s="17">
        <f>C20</f>
        <v>18364.800000000003</v>
      </c>
      <c r="D19" s="17">
        <f>D20</f>
        <v>9604.7999999999993</v>
      </c>
      <c r="E19" s="66">
        <f t="shared" si="0"/>
        <v>52.300052273915313</v>
      </c>
    </row>
    <row r="20" spans="1:5" ht="25.5">
      <c r="A20" s="23" t="s">
        <v>26</v>
      </c>
      <c r="B20" s="20" t="s">
        <v>27</v>
      </c>
      <c r="C20" s="21">
        <f>C21+C23+C25+C27</f>
        <v>18364.800000000003</v>
      </c>
      <c r="D20" s="21">
        <f>D21+D23+D25+D27</f>
        <v>9604.7999999999993</v>
      </c>
      <c r="E20" s="59">
        <f t="shared" si="0"/>
        <v>52.300052273915313</v>
      </c>
    </row>
    <row r="21" spans="1:5" ht="51">
      <c r="A21" s="23" t="s">
        <v>28</v>
      </c>
      <c r="B21" s="20" t="s">
        <v>29</v>
      </c>
      <c r="C21" s="21">
        <f>C22</f>
        <v>9035.5</v>
      </c>
      <c r="D21" s="21">
        <f>D22</f>
        <v>4906.3</v>
      </c>
      <c r="E21" s="59">
        <f t="shared" si="0"/>
        <v>54.300260085219406</v>
      </c>
    </row>
    <row r="22" spans="1:5" s="28" customFormat="1" ht="76.5">
      <c r="A22" s="25" t="s">
        <v>30</v>
      </c>
      <c r="B22" s="26" t="s">
        <v>31</v>
      </c>
      <c r="C22" s="27">
        <v>9035.5</v>
      </c>
      <c r="D22" s="27">
        <v>4906.3</v>
      </c>
      <c r="E22" s="67">
        <f t="shared" si="0"/>
        <v>54.300260085219406</v>
      </c>
    </row>
    <row r="23" spans="1:5" ht="63.75">
      <c r="A23" s="23" t="s">
        <v>32</v>
      </c>
      <c r="B23" s="20" t="s">
        <v>33</v>
      </c>
      <c r="C23" s="21">
        <f>C24</f>
        <v>55.1</v>
      </c>
      <c r="D23" s="21">
        <f>D24</f>
        <v>28.4</v>
      </c>
      <c r="E23" s="59">
        <f t="shared" si="0"/>
        <v>51.542649727767689</v>
      </c>
    </row>
    <row r="24" spans="1:5" s="28" customFormat="1" ht="89.25">
      <c r="A24" s="25" t="s">
        <v>34</v>
      </c>
      <c r="B24" s="26" t="s">
        <v>35</v>
      </c>
      <c r="C24" s="27">
        <v>55.1</v>
      </c>
      <c r="D24" s="27">
        <v>28.4</v>
      </c>
      <c r="E24" s="67">
        <f t="shared" si="0"/>
        <v>51.542649727767689</v>
      </c>
    </row>
    <row r="25" spans="1:5" ht="51">
      <c r="A25" s="23" t="s">
        <v>36</v>
      </c>
      <c r="B25" s="20" t="s">
        <v>37</v>
      </c>
      <c r="C25" s="21">
        <f>C26</f>
        <v>9274.2000000000007</v>
      </c>
      <c r="D25" s="21">
        <f>D26</f>
        <v>5307.1</v>
      </c>
      <c r="E25" s="59">
        <f t="shared" si="0"/>
        <v>57.224342800457187</v>
      </c>
    </row>
    <row r="26" spans="1:5" s="28" customFormat="1" ht="76.5">
      <c r="A26" s="25" t="s">
        <v>38</v>
      </c>
      <c r="B26" s="26" t="s">
        <v>39</v>
      </c>
      <c r="C26" s="27">
        <v>9274.2000000000007</v>
      </c>
      <c r="D26" s="27">
        <v>5307.1</v>
      </c>
      <c r="E26" s="67">
        <f t="shared" si="0"/>
        <v>57.224342800457187</v>
      </c>
    </row>
    <row r="27" spans="1:5" s="28" customFormat="1" ht="63.75">
      <c r="A27" s="19" t="s">
        <v>362</v>
      </c>
      <c r="B27" s="20" t="s">
        <v>363</v>
      </c>
      <c r="C27" s="21">
        <f>C28</f>
        <v>0</v>
      </c>
      <c r="D27" s="21">
        <f>D28</f>
        <v>-637</v>
      </c>
      <c r="E27" s="59">
        <v>0</v>
      </c>
    </row>
    <row r="28" spans="1:5" s="28" customFormat="1" ht="89.25">
      <c r="A28" s="25" t="s">
        <v>364</v>
      </c>
      <c r="B28" s="26" t="s">
        <v>365</v>
      </c>
      <c r="C28" s="27">
        <v>0</v>
      </c>
      <c r="D28" s="27">
        <v>-637</v>
      </c>
      <c r="E28" s="67">
        <v>0</v>
      </c>
    </row>
    <row r="29" spans="1:5" ht="17.25" customHeight="1">
      <c r="A29" s="18" t="s">
        <v>40</v>
      </c>
      <c r="B29" s="16" t="s">
        <v>41</v>
      </c>
      <c r="C29" s="17">
        <f>C30+C37+C35+C33</f>
        <v>181844.1</v>
      </c>
      <c r="D29" s="17">
        <f>D30+D37+D35+D33</f>
        <v>140627.59999999998</v>
      </c>
      <c r="E29" s="66">
        <f t="shared" si="0"/>
        <v>77.334156016059893</v>
      </c>
    </row>
    <row r="30" spans="1:5" s="29" customFormat="1" ht="25.5">
      <c r="A30" s="18" t="s">
        <v>42</v>
      </c>
      <c r="B30" s="16" t="s">
        <v>43</v>
      </c>
      <c r="C30" s="17">
        <f>C31+C32</f>
        <v>175005.2</v>
      </c>
      <c r="D30" s="17">
        <f>D31+D32</f>
        <v>132688.09999999998</v>
      </c>
      <c r="E30" s="66">
        <f t="shared" si="0"/>
        <v>75.819518505735815</v>
      </c>
    </row>
    <row r="31" spans="1:5" ht="25.5">
      <c r="A31" s="19" t="s">
        <v>44</v>
      </c>
      <c r="B31" s="20" t="s">
        <v>45</v>
      </c>
      <c r="C31" s="21">
        <v>131253.9</v>
      </c>
      <c r="D31" s="21">
        <v>91004.4</v>
      </c>
      <c r="E31" s="59">
        <f t="shared" si="0"/>
        <v>69.334625485414151</v>
      </c>
    </row>
    <row r="32" spans="1:5" ht="51">
      <c r="A32" s="19" t="s">
        <v>46</v>
      </c>
      <c r="B32" s="20" t="s">
        <v>47</v>
      </c>
      <c r="C32" s="21">
        <v>43751.3</v>
      </c>
      <c r="D32" s="21">
        <v>41683.699999999997</v>
      </c>
      <c r="E32" s="59">
        <f t="shared" si="0"/>
        <v>95.274197566700863</v>
      </c>
    </row>
    <row r="33" spans="1:5" ht="18" customHeight="1">
      <c r="A33" s="60" t="s">
        <v>366</v>
      </c>
      <c r="B33" s="61" t="s">
        <v>367</v>
      </c>
      <c r="C33" s="17">
        <f>C34</f>
        <v>0</v>
      </c>
      <c r="D33" s="17">
        <f>D34</f>
        <v>563.20000000000005</v>
      </c>
      <c r="E33" s="66">
        <v>0</v>
      </c>
    </row>
    <row r="34" spans="1:5" ht="21.75" customHeight="1">
      <c r="A34" s="62" t="s">
        <v>366</v>
      </c>
      <c r="B34" s="63" t="s">
        <v>368</v>
      </c>
      <c r="C34" s="21">
        <v>0</v>
      </c>
      <c r="D34" s="21">
        <v>563.20000000000005</v>
      </c>
      <c r="E34" s="59">
        <v>0</v>
      </c>
    </row>
    <row r="35" spans="1:5" ht="13.5" customHeight="1">
      <c r="A35" s="30" t="s">
        <v>48</v>
      </c>
      <c r="B35" s="31" t="s">
        <v>49</v>
      </c>
      <c r="C35" s="17">
        <f>C36</f>
        <v>186</v>
      </c>
      <c r="D35" s="17">
        <f>D36</f>
        <v>1875.8</v>
      </c>
      <c r="E35" s="68" t="s">
        <v>393</v>
      </c>
    </row>
    <row r="36" spans="1:5" ht="18.75" customHeight="1">
      <c r="A36" s="32" t="s">
        <v>48</v>
      </c>
      <c r="B36" s="33" t="s">
        <v>50</v>
      </c>
      <c r="C36" s="21">
        <v>186</v>
      </c>
      <c r="D36" s="21">
        <v>1875.8</v>
      </c>
      <c r="E36" s="69" t="s">
        <v>393</v>
      </c>
    </row>
    <row r="37" spans="1:5" s="29" customFormat="1" ht="25.5">
      <c r="A37" s="30" t="s">
        <v>51</v>
      </c>
      <c r="B37" s="31" t="s">
        <v>52</v>
      </c>
      <c r="C37" s="17">
        <f>C38</f>
        <v>6652.9</v>
      </c>
      <c r="D37" s="17">
        <f>D38</f>
        <v>5500.5</v>
      </c>
      <c r="E37" s="66">
        <f t="shared" si="0"/>
        <v>82.678230546077657</v>
      </c>
    </row>
    <row r="38" spans="1:5" s="29" customFormat="1" ht="25.5">
      <c r="A38" s="32" t="s">
        <v>53</v>
      </c>
      <c r="B38" s="33" t="s">
        <v>54</v>
      </c>
      <c r="C38" s="21">
        <v>6652.9</v>
      </c>
      <c r="D38" s="21">
        <v>5500.5</v>
      </c>
      <c r="E38" s="59">
        <f t="shared" si="0"/>
        <v>82.678230546077657</v>
      </c>
    </row>
    <row r="39" spans="1:5">
      <c r="A39" s="18" t="s">
        <v>55</v>
      </c>
      <c r="B39" s="16" t="s">
        <v>56</v>
      </c>
      <c r="C39" s="17">
        <f>C40+C42+C45</f>
        <v>56972.3</v>
      </c>
      <c r="D39" s="17">
        <f>D40+D42+D45</f>
        <v>10533.7</v>
      </c>
      <c r="E39" s="66">
        <f t="shared" si="0"/>
        <v>18.489160521867646</v>
      </c>
    </row>
    <row r="40" spans="1:5" s="29" customFormat="1">
      <c r="A40" s="18" t="s">
        <v>57</v>
      </c>
      <c r="B40" s="16" t="s">
        <v>58</v>
      </c>
      <c r="C40" s="17">
        <f>C41</f>
        <v>22937.3</v>
      </c>
      <c r="D40" s="17">
        <f>D41</f>
        <v>2075</v>
      </c>
      <c r="E40" s="66">
        <f t="shared" si="0"/>
        <v>9.0464004045811848</v>
      </c>
    </row>
    <row r="41" spans="1:5" ht="38.25">
      <c r="A41" s="19" t="s">
        <v>59</v>
      </c>
      <c r="B41" s="20" t="s">
        <v>60</v>
      </c>
      <c r="C41" s="21">
        <v>22937.3</v>
      </c>
      <c r="D41" s="21">
        <v>2075</v>
      </c>
      <c r="E41" s="59">
        <f t="shared" si="0"/>
        <v>9.0464004045811848</v>
      </c>
    </row>
    <row r="42" spans="1:5">
      <c r="A42" s="18" t="s">
        <v>61</v>
      </c>
      <c r="B42" s="16" t="s">
        <v>62</v>
      </c>
      <c r="C42" s="17">
        <f>C43+C44</f>
        <v>12885</v>
      </c>
      <c r="D42" s="17">
        <f>D43+D44</f>
        <v>3506.5</v>
      </c>
      <c r="E42" s="66">
        <f t="shared" si="0"/>
        <v>27.213814512999612</v>
      </c>
    </row>
    <row r="43" spans="1:5">
      <c r="A43" s="19" t="s">
        <v>63</v>
      </c>
      <c r="B43" s="20" t="s">
        <v>64</v>
      </c>
      <c r="C43" s="21">
        <v>4500</v>
      </c>
      <c r="D43" s="21">
        <v>2381.6999999999998</v>
      </c>
      <c r="E43" s="59">
        <f t="shared" si="0"/>
        <v>52.926666666666669</v>
      </c>
    </row>
    <row r="44" spans="1:5">
      <c r="A44" s="19" t="s">
        <v>65</v>
      </c>
      <c r="B44" s="20" t="s">
        <v>66</v>
      </c>
      <c r="C44" s="21">
        <v>8385</v>
      </c>
      <c r="D44" s="21">
        <v>1124.8</v>
      </c>
      <c r="E44" s="59">
        <f t="shared" si="0"/>
        <v>13.4144305307096</v>
      </c>
    </row>
    <row r="45" spans="1:5">
      <c r="A45" s="18" t="s">
        <v>67</v>
      </c>
      <c r="B45" s="16" t="s">
        <v>68</v>
      </c>
      <c r="C45" s="17">
        <f>C46+C48</f>
        <v>21150</v>
      </c>
      <c r="D45" s="17">
        <f>D46+D48</f>
        <v>4952.2</v>
      </c>
      <c r="E45" s="66">
        <f t="shared" si="0"/>
        <v>23.414657210401892</v>
      </c>
    </row>
    <row r="46" spans="1:5">
      <c r="A46" s="19" t="s">
        <v>69</v>
      </c>
      <c r="B46" s="20" t="s">
        <v>70</v>
      </c>
      <c r="C46" s="21">
        <f>C47</f>
        <v>14080</v>
      </c>
      <c r="D46" s="21">
        <f>D47</f>
        <v>4389.2</v>
      </c>
      <c r="E46" s="59">
        <f t="shared" si="0"/>
        <v>31.173295454545453</v>
      </c>
    </row>
    <row r="47" spans="1:5" ht="25.5">
      <c r="A47" s="25" t="s">
        <v>71</v>
      </c>
      <c r="B47" s="26" t="s">
        <v>72</v>
      </c>
      <c r="C47" s="27">
        <v>14080</v>
      </c>
      <c r="D47" s="27">
        <v>4389.2</v>
      </c>
      <c r="E47" s="67">
        <f t="shared" si="0"/>
        <v>31.173295454545453</v>
      </c>
    </row>
    <row r="48" spans="1:5" ht="17.25" customHeight="1">
      <c r="A48" s="19" t="s">
        <v>73</v>
      </c>
      <c r="B48" s="20" t="s">
        <v>74</v>
      </c>
      <c r="C48" s="21">
        <f>SUM(C49)</f>
        <v>7070</v>
      </c>
      <c r="D48" s="21">
        <f>SUM(D49)</f>
        <v>563</v>
      </c>
      <c r="E48" s="59">
        <f t="shared" si="0"/>
        <v>7.9632248939179622</v>
      </c>
    </row>
    <row r="49" spans="1:5" ht="25.5">
      <c r="A49" s="25" t="s">
        <v>75</v>
      </c>
      <c r="B49" s="26" t="s">
        <v>76</v>
      </c>
      <c r="C49" s="27">
        <v>7070</v>
      </c>
      <c r="D49" s="27">
        <v>563</v>
      </c>
      <c r="E49" s="67">
        <f t="shared" si="0"/>
        <v>7.9632248939179622</v>
      </c>
    </row>
    <row r="50" spans="1:5">
      <c r="A50" s="18" t="s">
        <v>77</v>
      </c>
      <c r="B50" s="16" t="s">
        <v>78</v>
      </c>
      <c r="C50" s="17">
        <f>C51+C53</f>
        <v>6976.6</v>
      </c>
      <c r="D50" s="17">
        <f>D51+D53</f>
        <v>3986.8</v>
      </c>
      <c r="E50" s="66">
        <f t="shared" si="0"/>
        <v>57.145314336496291</v>
      </c>
    </row>
    <row r="51" spans="1:5" ht="25.5">
      <c r="A51" s="19" t="s">
        <v>79</v>
      </c>
      <c r="B51" s="20" t="s">
        <v>80</v>
      </c>
      <c r="C51" s="21">
        <f>C52</f>
        <v>6971.6</v>
      </c>
      <c r="D51" s="21">
        <f>D52</f>
        <v>3981.8</v>
      </c>
      <c r="E51" s="59">
        <f t="shared" si="0"/>
        <v>57.114579149693043</v>
      </c>
    </row>
    <row r="52" spans="1:5" ht="38.25">
      <c r="A52" s="25" t="s">
        <v>81</v>
      </c>
      <c r="B52" s="26" t="s">
        <v>82</v>
      </c>
      <c r="C52" s="27">
        <v>6971.6</v>
      </c>
      <c r="D52" s="27">
        <v>3981.8</v>
      </c>
      <c r="E52" s="67">
        <f t="shared" si="0"/>
        <v>57.114579149693043</v>
      </c>
    </row>
    <row r="53" spans="1:5" ht="25.5">
      <c r="A53" s="19" t="s">
        <v>83</v>
      </c>
      <c r="B53" s="20" t="s">
        <v>84</v>
      </c>
      <c r="C53" s="21">
        <f>C54</f>
        <v>5</v>
      </c>
      <c r="D53" s="21">
        <f>D54</f>
        <v>5</v>
      </c>
      <c r="E53" s="59">
        <f t="shared" si="0"/>
        <v>100</v>
      </c>
    </row>
    <row r="54" spans="1:5" ht="25.5">
      <c r="A54" s="25" t="s">
        <v>85</v>
      </c>
      <c r="B54" s="26" t="s">
        <v>86</v>
      </c>
      <c r="C54" s="27">
        <v>5</v>
      </c>
      <c r="D54" s="27">
        <v>5</v>
      </c>
      <c r="E54" s="67">
        <f t="shared" si="0"/>
        <v>100</v>
      </c>
    </row>
    <row r="55" spans="1:5" ht="25.5">
      <c r="A55" s="18" t="s">
        <v>87</v>
      </c>
      <c r="B55" s="16" t="s">
        <v>88</v>
      </c>
      <c r="C55" s="17">
        <f>SUM(C58+C68+C56+C63)</f>
        <v>132962.20000000001</v>
      </c>
      <c r="D55" s="17">
        <f>SUM(D58+D68+D56+D63)</f>
        <v>60850.999999999993</v>
      </c>
      <c r="E55" s="66">
        <f t="shared" si="0"/>
        <v>45.765638655196732</v>
      </c>
    </row>
    <row r="56" spans="1:5" s="35" customFormat="1" ht="51">
      <c r="A56" s="19" t="s">
        <v>89</v>
      </c>
      <c r="B56" s="34" t="s">
        <v>90</v>
      </c>
      <c r="C56" s="21">
        <f>C57</f>
        <v>621.29999999999995</v>
      </c>
      <c r="D56" s="21">
        <f>D57</f>
        <v>483.5</v>
      </c>
      <c r="E56" s="59">
        <f t="shared" si="0"/>
        <v>77.820698535329157</v>
      </c>
    </row>
    <row r="57" spans="1:5" s="37" customFormat="1" ht="38.25">
      <c r="A57" s="25" t="s">
        <v>91</v>
      </c>
      <c r="B57" s="36" t="s">
        <v>92</v>
      </c>
      <c r="C57" s="27">
        <v>621.29999999999995</v>
      </c>
      <c r="D57" s="27">
        <v>483.5</v>
      </c>
      <c r="E57" s="67">
        <f t="shared" si="0"/>
        <v>77.820698535329157</v>
      </c>
    </row>
    <row r="58" spans="1:5" ht="63.75">
      <c r="A58" s="19" t="s">
        <v>93</v>
      </c>
      <c r="B58" s="20" t="s">
        <v>94</v>
      </c>
      <c r="C58" s="21">
        <f>SUM(C59+C61)</f>
        <v>94441.900000000009</v>
      </c>
      <c r="D58" s="21">
        <f>SUM(D59+D61)</f>
        <v>41511.1</v>
      </c>
      <c r="E58" s="59">
        <f t="shared" si="0"/>
        <v>43.95411358729546</v>
      </c>
    </row>
    <row r="59" spans="1:5" ht="51">
      <c r="A59" s="19" t="s">
        <v>95</v>
      </c>
      <c r="B59" s="20" t="s">
        <v>96</v>
      </c>
      <c r="C59" s="21">
        <f>SUM(C60)</f>
        <v>90715.1</v>
      </c>
      <c r="D59" s="21">
        <f>SUM(D60)</f>
        <v>39229.599999999999</v>
      </c>
      <c r="E59" s="59">
        <f t="shared" si="0"/>
        <v>43.244840164426869</v>
      </c>
    </row>
    <row r="60" spans="1:5" ht="63.75">
      <c r="A60" s="25" t="s">
        <v>97</v>
      </c>
      <c r="B60" s="26" t="s">
        <v>98</v>
      </c>
      <c r="C60" s="27">
        <v>90715.1</v>
      </c>
      <c r="D60" s="27">
        <v>39229.599999999999</v>
      </c>
      <c r="E60" s="67">
        <f t="shared" si="0"/>
        <v>43.244840164426869</v>
      </c>
    </row>
    <row r="61" spans="1:5" ht="51">
      <c r="A61" s="19" t="s">
        <v>99</v>
      </c>
      <c r="B61" s="20" t="s">
        <v>100</v>
      </c>
      <c r="C61" s="21">
        <f>C62</f>
        <v>3726.8</v>
      </c>
      <c r="D61" s="21">
        <f>D62</f>
        <v>2281.5</v>
      </c>
      <c r="E61" s="59">
        <f t="shared" si="0"/>
        <v>61.218739937748204</v>
      </c>
    </row>
    <row r="62" spans="1:5" s="39" customFormat="1" ht="51">
      <c r="A62" s="38" t="s">
        <v>101</v>
      </c>
      <c r="B62" s="26" t="s">
        <v>102</v>
      </c>
      <c r="C62" s="27">
        <v>3726.8</v>
      </c>
      <c r="D62" s="27">
        <v>2281.5</v>
      </c>
      <c r="E62" s="67">
        <f t="shared" si="0"/>
        <v>61.218739937748204</v>
      </c>
    </row>
    <row r="63" spans="1:5" s="39" customFormat="1" ht="25.5">
      <c r="A63" s="23" t="s">
        <v>103</v>
      </c>
      <c r="B63" s="40" t="s">
        <v>104</v>
      </c>
      <c r="C63" s="41">
        <f>C66+C64</f>
        <v>1.2</v>
      </c>
      <c r="D63" s="41">
        <f>D66+D64</f>
        <v>1.1000000000000001</v>
      </c>
      <c r="E63" s="59">
        <f t="shared" si="0"/>
        <v>91.666666666666671</v>
      </c>
    </row>
    <row r="64" spans="1:5" s="39" customFormat="1" ht="27" customHeight="1">
      <c r="A64" s="23" t="s">
        <v>369</v>
      </c>
      <c r="B64" s="40" t="s">
        <v>370</v>
      </c>
      <c r="C64" s="41">
        <f>C65</f>
        <v>0</v>
      </c>
      <c r="D64" s="41">
        <f>D65</f>
        <v>0.7</v>
      </c>
      <c r="E64" s="59">
        <f>E65</f>
        <v>33.333333333333336</v>
      </c>
    </row>
    <row r="65" spans="1:5" s="39" customFormat="1" ht="79.5" customHeight="1">
      <c r="A65" s="38" t="s">
        <v>371</v>
      </c>
      <c r="B65" s="42" t="s">
        <v>372</v>
      </c>
      <c r="C65" s="43">
        <v>0</v>
      </c>
      <c r="D65" s="43">
        <v>0.7</v>
      </c>
      <c r="E65" s="67">
        <f>E66</f>
        <v>33.333333333333336</v>
      </c>
    </row>
    <row r="66" spans="1:5" s="39" customFormat="1" ht="34.5" customHeight="1">
      <c r="A66" s="23" t="s">
        <v>105</v>
      </c>
      <c r="B66" s="40" t="s">
        <v>106</v>
      </c>
      <c r="C66" s="41">
        <f>C67</f>
        <v>1.2</v>
      </c>
      <c r="D66" s="59">
        <f>D67</f>
        <v>0.4</v>
      </c>
      <c r="E66" s="59">
        <f t="shared" si="0"/>
        <v>33.333333333333336</v>
      </c>
    </row>
    <row r="67" spans="1:5" s="39" customFormat="1" ht="63.75">
      <c r="A67" s="38" t="s">
        <v>107</v>
      </c>
      <c r="B67" s="42" t="s">
        <v>108</v>
      </c>
      <c r="C67" s="43">
        <v>1.2</v>
      </c>
      <c r="D67" s="43">
        <v>0.4</v>
      </c>
      <c r="E67" s="67">
        <f t="shared" si="0"/>
        <v>33.333333333333336</v>
      </c>
    </row>
    <row r="68" spans="1:5" ht="63.75">
      <c r="A68" s="19" t="s">
        <v>109</v>
      </c>
      <c r="B68" s="20" t="s">
        <v>110</v>
      </c>
      <c r="C68" s="21">
        <f>C69+C71</f>
        <v>37897.800000000003</v>
      </c>
      <c r="D68" s="21">
        <f>D69+D71</f>
        <v>18855.3</v>
      </c>
      <c r="E68" s="59">
        <f t="shared" si="0"/>
        <v>49.753019964219554</v>
      </c>
    </row>
    <row r="69" spans="1:5" ht="63.75">
      <c r="A69" s="19" t="s">
        <v>111</v>
      </c>
      <c r="B69" s="20" t="s">
        <v>112</v>
      </c>
      <c r="C69" s="21">
        <f>C70</f>
        <v>37851</v>
      </c>
      <c r="D69" s="21">
        <f>D70</f>
        <v>18790.7</v>
      </c>
      <c r="E69" s="59">
        <f t="shared" si="0"/>
        <v>49.643866740640938</v>
      </c>
    </row>
    <row r="70" spans="1:5" ht="63.75">
      <c r="A70" s="25" t="s">
        <v>113</v>
      </c>
      <c r="B70" s="26" t="s">
        <v>114</v>
      </c>
      <c r="C70" s="27">
        <f>26199+7551+4101</f>
        <v>37851</v>
      </c>
      <c r="D70" s="27">
        <v>18790.7</v>
      </c>
      <c r="E70" s="67">
        <f t="shared" si="0"/>
        <v>49.643866740640938</v>
      </c>
    </row>
    <row r="71" spans="1:5" ht="63.75">
      <c r="A71" s="19" t="s">
        <v>115</v>
      </c>
      <c r="B71" s="40" t="s">
        <v>116</v>
      </c>
      <c r="C71" s="21">
        <f>C72</f>
        <v>46.8</v>
      </c>
      <c r="D71" s="21">
        <f>D72</f>
        <v>64.599999999999994</v>
      </c>
      <c r="E71" s="69" t="s">
        <v>396</v>
      </c>
    </row>
    <row r="72" spans="1:5" ht="76.5">
      <c r="A72" s="25" t="s">
        <v>117</v>
      </c>
      <c r="B72" s="42" t="s">
        <v>118</v>
      </c>
      <c r="C72" s="27">
        <v>46.8</v>
      </c>
      <c r="D72" s="27">
        <v>64.599999999999994</v>
      </c>
      <c r="E72" s="70" t="s">
        <v>396</v>
      </c>
    </row>
    <row r="73" spans="1:5" ht="15.75" customHeight="1">
      <c r="A73" s="18" t="s">
        <v>119</v>
      </c>
      <c r="B73" s="16" t="s">
        <v>120</v>
      </c>
      <c r="C73" s="17">
        <f>C74</f>
        <v>235.9</v>
      </c>
      <c r="D73" s="17">
        <f>D74</f>
        <v>345.4</v>
      </c>
      <c r="E73" s="68" t="s">
        <v>395</v>
      </c>
    </row>
    <row r="74" spans="1:5" ht="18.75" customHeight="1">
      <c r="A74" s="19" t="s">
        <v>121</v>
      </c>
      <c r="B74" s="20" t="s">
        <v>122</v>
      </c>
      <c r="C74" s="21">
        <f>C75+C76+C77</f>
        <v>235.9</v>
      </c>
      <c r="D74" s="21">
        <f>D75+D76+D77</f>
        <v>345.4</v>
      </c>
      <c r="E74" s="69" t="s">
        <v>395</v>
      </c>
    </row>
    <row r="75" spans="1:5" s="28" customFormat="1" ht="25.5">
      <c r="A75" s="25" t="s">
        <v>123</v>
      </c>
      <c r="B75" s="26" t="s">
        <v>124</v>
      </c>
      <c r="C75" s="27">
        <v>90</v>
      </c>
      <c r="D75" s="27">
        <v>122.8</v>
      </c>
      <c r="E75" s="70" t="s">
        <v>396</v>
      </c>
    </row>
    <row r="76" spans="1:5" ht="18" customHeight="1">
      <c r="A76" s="25" t="s">
        <v>125</v>
      </c>
      <c r="B76" s="26" t="s">
        <v>126</v>
      </c>
      <c r="C76" s="27">
        <v>145.9</v>
      </c>
      <c r="D76" s="27">
        <v>0.3</v>
      </c>
      <c r="E76" s="67">
        <f t="shared" si="0"/>
        <v>0.205620287868403</v>
      </c>
    </row>
    <row r="77" spans="1:5" ht="15.75" customHeight="1">
      <c r="A77" s="19" t="s">
        <v>373</v>
      </c>
      <c r="B77" s="20" t="s">
        <v>374</v>
      </c>
      <c r="C77" s="21">
        <f>C78+C79</f>
        <v>0</v>
      </c>
      <c r="D77" s="21">
        <f>D78+D79</f>
        <v>222.3</v>
      </c>
      <c r="E77" s="59">
        <v>0</v>
      </c>
    </row>
    <row r="78" spans="1:5" ht="18" customHeight="1">
      <c r="A78" s="25" t="s">
        <v>375</v>
      </c>
      <c r="B78" s="26" t="s">
        <v>376</v>
      </c>
      <c r="C78" s="27">
        <v>0</v>
      </c>
      <c r="D78" s="27">
        <v>104.1</v>
      </c>
      <c r="E78" s="67">
        <v>0</v>
      </c>
    </row>
    <row r="79" spans="1:5" ht="17.25" customHeight="1">
      <c r="A79" s="25" t="s">
        <v>377</v>
      </c>
      <c r="B79" s="26" t="s">
        <v>378</v>
      </c>
      <c r="C79" s="27">
        <v>0</v>
      </c>
      <c r="D79" s="27">
        <v>118.2</v>
      </c>
      <c r="E79" s="67">
        <v>0</v>
      </c>
    </row>
    <row r="80" spans="1:5" ht="25.5">
      <c r="A80" s="18" t="s">
        <v>127</v>
      </c>
      <c r="B80" s="16" t="s">
        <v>128</v>
      </c>
      <c r="C80" s="17">
        <f>C81+C84</f>
        <v>2891.2000000000003</v>
      </c>
      <c r="D80" s="17">
        <f>D81+D84</f>
        <v>1406.3999999999999</v>
      </c>
      <c r="E80" s="66">
        <f t="shared" si="0"/>
        <v>48.644161593801869</v>
      </c>
    </row>
    <row r="81" spans="1:5" ht="15" customHeight="1">
      <c r="A81" s="19" t="s">
        <v>129</v>
      </c>
      <c r="B81" s="20" t="s">
        <v>130</v>
      </c>
      <c r="C81" s="21">
        <f>C82</f>
        <v>203.8</v>
      </c>
      <c r="D81" s="21">
        <f>D82</f>
        <v>78.2</v>
      </c>
      <c r="E81" s="59">
        <f t="shared" si="0"/>
        <v>38.370951913640823</v>
      </c>
    </row>
    <row r="82" spans="1:5" ht="18.75" customHeight="1">
      <c r="A82" s="19" t="s">
        <v>131</v>
      </c>
      <c r="B82" s="20" t="s">
        <v>132</v>
      </c>
      <c r="C82" s="21">
        <f>C83</f>
        <v>203.8</v>
      </c>
      <c r="D82" s="21">
        <f>D83</f>
        <v>78.2</v>
      </c>
      <c r="E82" s="59">
        <f t="shared" si="0"/>
        <v>38.370951913640823</v>
      </c>
    </row>
    <row r="83" spans="1:5" ht="25.5">
      <c r="A83" s="25" t="s">
        <v>133</v>
      </c>
      <c r="B83" s="26" t="s">
        <v>134</v>
      </c>
      <c r="C83" s="27">
        <f>25+178.8</f>
        <v>203.8</v>
      </c>
      <c r="D83" s="27">
        <v>78.2</v>
      </c>
      <c r="E83" s="67">
        <f t="shared" ref="E83:E151" si="1">D83/C83*100</f>
        <v>38.370951913640823</v>
      </c>
    </row>
    <row r="84" spans="1:5" ht="16.5" customHeight="1">
      <c r="A84" s="19" t="s">
        <v>135</v>
      </c>
      <c r="B84" s="20" t="s">
        <v>136</v>
      </c>
      <c r="C84" s="21">
        <f>C85+C87</f>
        <v>2687.4</v>
      </c>
      <c r="D84" s="21">
        <f>D85+D87</f>
        <v>1328.1999999999998</v>
      </c>
      <c r="E84" s="59">
        <f t="shared" si="1"/>
        <v>49.42323435290615</v>
      </c>
    </row>
    <row r="85" spans="1:5" ht="25.5">
      <c r="A85" s="44" t="s">
        <v>137</v>
      </c>
      <c r="B85" s="20" t="s">
        <v>138</v>
      </c>
      <c r="C85" s="21">
        <f>C86</f>
        <v>592</v>
      </c>
      <c r="D85" s="21">
        <f>D86</f>
        <v>482.9</v>
      </c>
      <c r="E85" s="59">
        <f t="shared" si="1"/>
        <v>81.570945945945937</v>
      </c>
    </row>
    <row r="86" spans="1:5" ht="25.5">
      <c r="A86" s="38" t="s">
        <v>139</v>
      </c>
      <c r="B86" s="45" t="s">
        <v>140</v>
      </c>
      <c r="C86" s="43">
        <v>592</v>
      </c>
      <c r="D86" s="43">
        <v>482.9</v>
      </c>
      <c r="E86" s="67">
        <f t="shared" si="1"/>
        <v>81.570945945945937</v>
      </c>
    </row>
    <row r="87" spans="1:5" ht="18.75" customHeight="1">
      <c r="A87" s="19" t="s">
        <v>141</v>
      </c>
      <c r="B87" s="20" t="s">
        <v>142</v>
      </c>
      <c r="C87" s="21">
        <f>SUM(C88)</f>
        <v>2095.4</v>
      </c>
      <c r="D87" s="21">
        <f>SUM(D88)</f>
        <v>845.3</v>
      </c>
      <c r="E87" s="59">
        <f t="shared" si="1"/>
        <v>40.340746396869335</v>
      </c>
    </row>
    <row r="88" spans="1:5" s="28" customFormat="1" ht="18" customHeight="1">
      <c r="A88" s="25" t="s">
        <v>143</v>
      </c>
      <c r="B88" s="26" t="s">
        <v>144</v>
      </c>
      <c r="C88" s="27">
        <f>2067.1+28.3</f>
        <v>2095.4</v>
      </c>
      <c r="D88" s="27">
        <v>845.3</v>
      </c>
      <c r="E88" s="67">
        <f t="shared" si="1"/>
        <v>40.340746396869335</v>
      </c>
    </row>
    <row r="89" spans="1:5" ht="25.5">
      <c r="A89" s="18" t="s">
        <v>145</v>
      </c>
      <c r="B89" s="16" t="s">
        <v>146</v>
      </c>
      <c r="C89" s="17">
        <f>C90+C93+C96</f>
        <v>39275.4</v>
      </c>
      <c r="D89" s="17">
        <f>D90+D93+D96</f>
        <v>17021.500000000004</v>
      </c>
      <c r="E89" s="66">
        <f t="shared" si="1"/>
        <v>43.338832959053256</v>
      </c>
    </row>
    <row r="90" spans="1:5" ht="51">
      <c r="A90" s="19" t="s">
        <v>147</v>
      </c>
      <c r="B90" s="20" t="s">
        <v>148</v>
      </c>
      <c r="C90" s="21">
        <f>C91</f>
        <v>36555.4</v>
      </c>
      <c r="D90" s="21">
        <f>D91</f>
        <v>14565.2</v>
      </c>
      <c r="E90" s="59">
        <f t="shared" si="1"/>
        <v>39.844181707764101</v>
      </c>
    </row>
    <row r="91" spans="1:5" ht="63.75">
      <c r="A91" s="19" t="s">
        <v>149</v>
      </c>
      <c r="B91" s="20" t="s">
        <v>150</v>
      </c>
      <c r="C91" s="21">
        <f>C92</f>
        <v>36555.4</v>
      </c>
      <c r="D91" s="21">
        <f>D92</f>
        <v>14565.2</v>
      </c>
      <c r="E91" s="59">
        <f t="shared" si="1"/>
        <v>39.844181707764101</v>
      </c>
    </row>
    <row r="92" spans="1:5" ht="76.5">
      <c r="A92" s="25" t="s">
        <v>151</v>
      </c>
      <c r="B92" s="26" t="s">
        <v>152</v>
      </c>
      <c r="C92" s="27">
        <f>36505+50.4</f>
        <v>36555.4</v>
      </c>
      <c r="D92" s="27">
        <v>14565.2</v>
      </c>
      <c r="E92" s="67">
        <f t="shared" si="1"/>
        <v>39.844181707764101</v>
      </c>
    </row>
    <row r="93" spans="1:5" ht="25.5">
      <c r="A93" s="19" t="s">
        <v>153</v>
      </c>
      <c r="B93" s="20" t="s">
        <v>154</v>
      </c>
      <c r="C93" s="21">
        <f>C94</f>
        <v>2587.1999999999998</v>
      </c>
      <c r="D93" s="21">
        <f>D94</f>
        <v>2229.4</v>
      </c>
      <c r="E93" s="59">
        <f t="shared" si="1"/>
        <v>86.170377241805824</v>
      </c>
    </row>
    <row r="94" spans="1:5" ht="25.5">
      <c r="A94" s="19" t="s">
        <v>155</v>
      </c>
      <c r="B94" s="20" t="s">
        <v>156</v>
      </c>
      <c r="C94" s="21">
        <f>C95</f>
        <v>2587.1999999999998</v>
      </c>
      <c r="D94" s="21">
        <f>D95</f>
        <v>2229.4</v>
      </c>
      <c r="E94" s="59">
        <f t="shared" si="1"/>
        <v>86.170377241805824</v>
      </c>
    </row>
    <row r="95" spans="1:5" ht="38.25">
      <c r="A95" s="25" t="s">
        <v>157</v>
      </c>
      <c r="B95" s="26" t="s">
        <v>158</v>
      </c>
      <c r="C95" s="27">
        <v>2587.1999999999998</v>
      </c>
      <c r="D95" s="27">
        <v>2229.4</v>
      </c>
      <c r="E95" s="67">
        <f t="shared" si="1"/>
        <v>86.170377241805824</v>
      </c>
    </row>
    <row r="96" spans="1:5" ht="51">
      <c r="A96" s="19" t="s">
        <v>159</v>
      </c>
      <c r="B96" s="20" t="s">
        <v>160</v>
      </c>
      <c r="C96" s="21">
        <f>C97</f>
        <v>132.80000000000001</v>
      </c>
      <c r="D96" s="21">
        <f>D97</f>
        <v>226.9</v>
      </c>
      <c r="E96" s="69" t="s">
        <v>394</v>
      </c>
    </row>
    <row r="97" spans="1:5" ht="63.75">
      <c r="A97" s="25" t="s">
        <v>161</v>
      </c>
      <c r="B97" s="26" t="s">
        <v>162</v>
      </c>
      <c r="C97" s="27">
        <v>132.80000000000001</v>
      </c>
      <c r="D97" s="27">
        <v>226.9</v>
      </c>
      <c r="E97" s="70" t="s">
        <v>394</v>
      </c>
    </row>
    <row r="98" spans="1:5" ht="18" customHeight="1">
      <c r="A98" s="18" t="s">
        <v>163</v>
      </c>
      <c r="B98" s="16" t="s">
        <v>164</v>
      </c>
      <c r="C98" s="17">
        <f>C99+C129+C131+C134+C144+C137+C139</f>
        <v>3715</v>
      </c>
      <c r="D98" s="17">
        <f>D99+D129+D131+D134+D144+D137+D139</f>
        <v>3124.9999999999995</v>
      </c>
      <c r="E98" s="66">
        <f t="shared" si="1"/>
        <v>84.118438761776574</v>
      </c>
    </row>
    <row r="99" spans="1:5" ht="25.5">
      <c r="A99" s="18" t="s">
        <v>165</v>
      </c>
      <c r="B99" s="16" t="s">
        <v>166</v>
      </c>
      <c r="C99" s="17">
        <f>C100</f>
        <v>1796.2999999999997</v>
      </c>
      <c r="D99" s="17">
        <f>D100</f>
        <v>1541.1999999999998</v>
      </c>
      <c r="E99" s="66">
        <f t="shared" si="1"/>
        <v>85.798585982296942</v>
      </c>
    </row>
    <row r="100" spans="1:5" ht="25.5">
      <c r="A100" s="19" t="s">
        <v>165</v>
      </c>
      <c r="B100" s="20" t="s">
        <v>166</v>
      </c>
      <c r="C100" s="21">
        <f>C101+C103+C105+C110+C123+C127+C115+C118+C121+C108+C113</f>
        <v>1796.2999999999997</v>
      </c>
      <c r="D100" s="21">
        <f>D101+D103+D105+D110+D123+D127+D115+D118+D121+D108+D113</f>
        <v>1541.1999999999998</v>
      </c>
      <c r="E100" s="59">
        <f t="shared" si="1"/>
        <v>85.798585982296942</v>
      </c>
    </row>
    <row r="101" spans="1:5" ht="38.25">
      <c r="A101" s="19" t="s">
        <v>167</v>
      </c>
      <c r="B101" s="20" t="s">
        <v>168</v>
      </c>
      <c r="C101" s="21">
        <f>C102</f>
        <v>19.8</v>
      </c>
      <c r="D101" s="21">
        <f>D102</f>
        <v>13</v>
      </c>
      <c r="E101" s="59">
        <f t="shared" si="1"/>
        <v>65.656565656565661</v>
      </c>
    </row>
    <row r="102" spans="1:5" s="28" customFormat="1" ht="63.75">
      <c r="A102" s="25" t="s">
        <v>169</v>
      </c>
      <c r="B102" s="26" t="s">
        <v>170</v>
      </c>
      <c r="C102" s="27">
        <v>19.8</v>
      </c>
      <c r="D102" s="27">
        <v>13</v>
      </c>
      <c r="E102" s="67">
        <f t="shared" si="1"/>
        <v>65.656565656565661</v>
      </c>
    </row>
    <row r="103" spans="1:5" ht="51">
      <c r="A103" s="19" t="s">
        <v>171</v>
      </c>
      <c r="B103" s="20" t="s">
        <v>172</v>
      </c>
      <c r="C103" s="21">
        <f>C104</f>
        <v>36.700000000000003</v>
      </c>
      <c r="D103" s="21">
        <f>D104</f>
        <v>54.9</v>
      </c>
      <c r="E103" s="69" t="s">
        <v>395</v>
      </c>
    </row>
    <row r="104" spans="1:5" s="28" customFormat="1" ht="76.5">
      <c r="A104" s="25" t="s">
        <v>173</v>
      </c>
      <c r="B104" s="26" t="s">
        <v>174</v>
      </c>
      <c r="C104" s="27">
        <v>36.700000000000003</v>
      </c>
      <c r="D104" s="27">
        <v>54.9</v>
      </c>
      <c r="E104" s="70" t="s">
        <v>395</v>
      </c>
    </row>
    <row r="105" spans="1:5" ht="38.25">
      <c r="A105" s="23" t="s">
        <v>175</v>
      </c>
      <c r="B105" s="34" t="s">
        <v>176</v>
      </c>
      <c r="C105" s="21">
        <f>C107+C106</f>
        <v>25.3</v>
      </c>
      <c r="D105" s="21">
        <f>D107+D106</f>
        <v>8.6</v>
      </c>
      <c r="E105" s="59">
        <f t="shared" si="1"/>
        <v>33.992094861660078</v>
      </c>
    </row>
    <row r="106" spans="1:5" ht="76.5">
      <c r="A106" s="38" t="s">
        <v>177</v>
      </c>
      <c r="B106" s="42" t="s">
        <v>178</v>
      </c>
      <c r="C106" s="27">
        <v>3.3</v>
      </c>
      <c r="D106" s="27">
        <v>0.5</v>
      </c>
      <c r="E106" s="67">
        <f t="shared" si="1"/>
        <v>15.151515151515152</v>
      </c>
    </row>
    <row r="107" spans="1:5" s="28" customFormat="1" ht="63.75">
      <c r="A107" s="25" t="s">
        <v>179</v>
      </c>
      <c r="B107" s="42" t="s">
        <v>180</v>
      </c>
      <c r="C107" s="27">
        <v>22</v>
      </c>
      <c r="D107" s="27">
        <v>8.1</v>
      </c>
      <c r="E107" s="67">
        <f t="shared" si="1"/>
        <v>36.818181818181813</v>
      </c>
    </row>
    <row r="108" spans="1:5" s="28" customFormat="1" ht="51">
      <c r="A108" s="19" t="s">
        <v>181</v>
      </c>
      <c r="B108" s="40" t="s">
        <v>182</v>
      </c>
      <c r="C108" s="21">
        <f>C109</f>
        <v>151</v>
      </c>
      <c r="D108" s="21">
        <f>D109</f>
        <v>0</v>
      </c>
      <c r="E108" s="59">
        <f t="shared" si="1"/>
        <v>0</v>
      </c>
    </row>
    <row r="109" spans="1:5" s="28" customFormat="1" ht="76.5">
      <c r="A109" s="25" t="s">
        <v>183</v>
      </c>
      <c r="B109" s="42" t="s">
        <v>184</v>
      </c>
      <c r="C109" s="27">
        <v>151</v>
      </c>
      <c r="D109" s="27">
        <v>0</v>
      </c>
      <c r="E109" s="67">
        <f t="shared" si="1"/>
        <v>0</v>
      </c>
    </row>
    <row r="110" spans="1:5" ht="38.25">
      <c r="A110" s="19" t="s">
        <v>185</v>
      </c>
      <c r="B110" s="40" t="s">
        <v>186</v>
      </c>
      <c r="C110" s="21">
        <f>C111+C112</f>
        <v>34.299999999999997</v>
      </c>
      <c r="D110" s="21">
        <f>D111+D112</f>
        <v>2</v>
      </c>
      <c r="E110" s="59">
        <f t="shared" si="1"/>
        <v>5.8309037900874641</v>
      </c>
    </row>
    <row r="111" spans="1:5" ht="76.5">
      <c r="A111" s="25" t="s">
        <v>187</v>
      </c>
      <c r="B111" s="42" t="s">
        <v>188</v>
      </c>
      <c r="C111" s="27">
        <v>34.299999999999997</v>
      </c>
      <c r="D111" s="27">
        <v>0</v>
      </c>
      <c r="E111" s="67">
        <f t="shared" si="1"/>
        <v>0</v>
      </c>
    </row>
    <row r="112" spans="1:5" ht="68.25" customHeight="1">
      <c r="A112" s="25" t="s">
        <v>379</v>
      </c>
      <c r="B112" s="42" t="s">
        <v>380</v>
      </c>
      <c r="C112" s="27">
        <v>0</v>
      </c>
      <c r="D112" s="27">
        <v>2</v>
      </c>
      <c r="E112" s="67">
        <v>0</v>
      </c>
    </row>
    <row r="113" spans="1:5" ht="38.25">
      <c r="A113" s="19" t="s">
        <v>189</v>
      </c>
      <c r="B113" s="40" t="s">
        <v>190</v>
      </c>
      <c r="C113" s="21">
        <f>C114</f>
        <v>1.3</v>
      </c>
      <c r="D113" s="21">
        <f>D114</f>
        <v>0</v>
      </c>
      <c r="E113" s="59">
        <f t="shared" si="1"/>
        <v>0</v>
      </c>
    </row>
    <row r="114" spans="1:5" ht="63.75">
      <c r="A114" s="25" t="s">
        <v>191</v>
      </c>
      <c r="B114" s="42" t="s">
        <v>192</v>
      </c>
      <c r="C114" s="27">
        <v>1.3</v>
      </c>
      <c r="D114" s="27">
        <v>0</v>
      </c>
      <c r="E114" s="67">
        <f t="shared" si="1"/>
        <v>0</v>
      </c>
    </row>
    <row r="115" spans="1:5" ht="51">
      <c r="A115" s="19" t="s">
        <v>193</v>
      </c>
      <c r="B115" s="40" t="s">
        <v>194</v>
      </c>
      <c r="C115" s="21">
        <f>C117+C116</f>
        <v>186.29999999999998</v>
      </c>
      <c r="D115" s="21">
        <f>D117+D116</f>
        <v>62.5</v>
      </c>
      <c r="E115" s="59">
        <f t="shared" si="1"/>
        <v>33.548040794417609</v>
      </c>
    </row>
    <row r="116" spans="1:5" ht="89.25">
      <c r="A116" s="25" t="s">
        <v>195</v>
      </c>
      <c r="B116" s="42" t="s">
        <v>196</v>
      </c>
      <c r="C116" s="27">
        <v>141.69999999999999</v>
      </c>
      <c r="D116" s="27">
        <v>0</v>
      </c>
      <c r="E116" s="67">
        <f t="shared" si="1"/>
        <v>0</v>
      </c>
    </row>
    <row r="117" spans="1:5" ht="76.5">
      <c r="A117" s="25" t="s">
        <v>197</v>
      </c>
      <c r="B117" s="42" t="s">
        <v>198</v>
      </c>
      <c r="C117" s="27">
        <v>44.6</v>
      </c>
      <c r="D117" s="27">
        <v>62.5</v>
      </c>
      <c r="E117" s="70" t="s">
        <v>396</v>
      </c>
    </row>
    <row r="118" spans="1:5" ht="51">
      <c r="A118" s="19" t="s">
        <v>199</v>
      </c>
      <c r="B118" s="40" t="s">
        <v>200</v>
      </c>
      <c r="C118" s="21">
        <f>C119+C120</f>
        <v>19.600000000000001</v>
      </c>
      <c r="D118" s="21">
        <f>D119+D120</f>
        <v>21</v>
      </c>
      <c r="E118" s="59">
        <f t="shared" si="1"/>
        <v>107.14285714285714</v>
      </c>
    </row>
    <row r="119" spans="1:5" ht="89.25">
      <c r="A119" s="25" t="s">
        <v>201</v>
      </c>
      <c r="B119" s="42" t="s">
        <v>202</v>
      </c>
      <c r="C119" s="27">
        <v>19.600000000000001</v>
      </c>
      <c r="D119" s="27">
        <v>6</v>
      </c>
      <c r="E119" s="67">
        <f t="shared" si="1"/>
        <v>30.612244897959179</v>
      </c>
    </row>
    <row r="120" spans="1:5" ht="109.5" customHeight="1">
      <c r="A120" s="25" t="s">
        <v>381</v>
      </c>
      <c r="B120" s="42" t="s">
        <v>382</v>
      </c>
      <c r="C120" s="27">
        <v>0</v>
      </c>
      <c r="D120" s="27">
        <v>15</v>
      </c>
      <c r="E120" s="67">
        <v>0</v>
      </c>
    </row>
    <row r="121" spans="1:5" ht="38.25">
      <c r="A121" s="19" t="s">
        <v>203</v>
      </c>
      <c r="B121" s="40" t="s">
        <v>204</v>
      </c>
      <c r="C121" s="21">
        <f>C122</f>
        <v>5.6</v>
      </c>
      <c r="D121" s="21">
        <f>D122</f>
        <v>5</v>
      </c>
      <c r="E121" s="59">
        <f t="shared" si="1"/>
        <v>89.285714285714292</v>
      </c>
    </row>
    <row r="122" spans="1:5" ht="63.75">
      <c r="A122" s="25" t="s">
        <v>205</v>
      </c>
      <c r="B122" s="42" t="s">
        <v>206</v>
      </c>
      <c r="C122" s="27">
        <v>5.6</v>
      </c>
      <c r="D122" s="27">
        <v>5</v>
      </c>
      <c r="E122" s="67">
        <f t="shared" si="1"/>
        <v>89.285714285714292</v>
      </c>
    </row>
    <row r="123" spans="1:5" ht="38.25">
      <c r="A123" s="23" t="s">
        <v>207</v>
      </c>
      <c r="B123" s="40" t="s">
        <v>208</v>
      </c>
      <c r="C123" s="21">
        <f>C125+C126+C124</f>
        <v>156.6</v>
      </c>
      <c r="D123" s="21">
        <f>D125+D126+D124</f>
        <v>576.29999999999995</v>
      </c>
      <c r="E123" s="69" t="s">
        <v>397</v>
      </c>
    </row>
    <row r="124" spans="1:5" ht="76.5">
      <c r="A124" s="38" t="s">
        <v>209</v>
      </c>
      <c r="B124" s="42" t="s">
        <v>210</v>
      </c>
      <c r="C124" s="27">
        <v>10.5</v>
      </c>
      <c r="D124" s="27">
        <v>6</v>
      </c>
      <c r="E124" s="67">
        <f t="shared" si="1"/>
        <v>57.142857142857139</v>
      </c>
    </row>
    <row r="125" spans="1:5" ht="63.75">
      <c r="A125" s="25" t="s">
        <v>211</v>
      </c>
      <c r="B125" s="42" t="s">
        <v>212</v>
      </c>
      <c r="C125" s="27">
        <v>114.6</v>
      </c>
      <c r="D125" s="27">
        <v>570.29999999999995</v>
      </c>
      <c r="E125" s="70" t="s">
        <v>398</v>
      </c>
    </row>
    <row r="126" spans="1:5" s="28" customFormat="1" ht="51">
      <c r="A126" s="25" t="s">
        <v>213</v>
      </c>
      <c r="B126" s="42" t="s">
        <v>214</v>
      </c>
      <c r="C126" s="27">
        <v>31.5</v>
      </c>
      <c r="D126" s="27">
        <v>0</v>
      </c>
      <c r="E126" s="67">
        <f t="shared" si="1"/>
        <v>0</v>
      </c>
    </row>
    <row r="127" spans="1:5" ht="51">
      <c r="A127" s="19" t="s">
        <v>215</v>
      </c>
      <c r="B127" s="40" t="s">
        <v>216</v>
      </c>
      <c r="C127" s="21">
        <f>C128</f>
        <v>1159.8</v>
      </c>
      <c r="D127" s="21">
        <f>D128</f>
        <v>797.9</v>
      </c>
      <c r="E127" s="59">
        <f t="shared" si="1"/>
        <v>68.796344197275388</v>
      </c>
    </row>
    <row r="128" spans="1:5" s="28" customFormat="1" ht="63.75">
      <c r="A128" s="25" t="s">
        <v>217</v>
      </c>
      <c r="B128" s="36" t="s">
        <v>218</v>
      </c>
      <c r="C128" s="27">
        <v>1159.8</v>
      </c>
      <c r="D128" s="27">
        <v>797.9</v>
      </c>
      <c r="E128" s="67">
        <f t="shared" si="1"/>
        <v>68.796344197275388</v>
      </c>
    </row>
    <row r="129" spans="1:5" s="28" customFormat="1" ht="76.5">
      <c r="A129" s="19" t="s">
        <v>219</v>
      </c>
      <c r="B129" s="40" t="s">
        <v>220</v>
      </c>
      <c r="C129" s="21">
        <f>C130</f>
        <v>0.2</v>
      </c>
      <c r="D129" s="21">
        <f>D130</f>
        <v>75</v>
      </c>
      <c r="E129" s="69" t="s">
        <v>399</v>
      </c>
    </row>
    <row r="130" spans="1:5" s="28" customFormat="1" ht="102">
      <c r="A130" s="25" t="s">
        <v>221</v>
      </c>
      <c r="B130" s="42" t="s">
        <v>222</v>
      </c>
      <c r="C130" s="27">
        <v>0.2</v>
      </c>
      <c r="D130" s="27">
        <v>75</v>
      </c>
      <c r="E130" s="70" t="s">
        <v>399</v>
      </c>
    </row>
    <row r="131" spans="1:5" ht="25.5">
      <c r="A131" s="18" t="s">
        <v>223</v>
      </c>
      <c r="B131" s="46" t="s">
        <v>224</v>
      </c>
      <c r="C131" s="17">
        <f>C132+C133</f>
        <v>72</v>
      </c>
      <c r="D131" s="17">
        <f>D132+D133</f>
        <v>44</v>
      </c>
      <c r="E131" s="66">
        <f t="shared" si="1"/>
        <v>61.111111111111114</v>
      </c>
    </row>
    <row r="132" spans="1:5" s="28" customFormat="1" ht="38.25">
      <c r="A132" s="19" t="s">
        <v>225</v>
      </c>
      <c r="B132" s="34" t="s">
        <v>226</v>
      </c>
      <c r="C132" s="21">
        <v>72</v>
      </c>
      <c r="D132" s="21">
        <v>41</v>
      </c>
      <c r="E132" s="59">
        <f t="shared" si="1"/>
        <v>56.944444444444443</v>
      </c>
    </row>
    <row r="133" spans="1:5" s="28" customFormat="1" ht="38.25">
      <c r="A133" s="64" t="s">
        <v>383</v>
      </c>
      <c r="B133" s="65" t="s">
        <v>384</v>
      </c>
      <c r="C133" s="21">
        <v>0</v>
      </c>
      <c r="D133" s="21">
        <v>3</v>
      </c>
      <c r="E133" s="59">
        <v>0</v>
      </c>
    </row>
    <row r="134" spans="1:5" ht="76.5">
      <c r="A134" s="15" t="s">
        <v>227</v>
      </c>
      <c r="B134" s="10" t="s">
        <v>228</v>
      </c>
      <c r="C134" s="47">
        <f>C135</f>
        <v>767</v>
      </c>
      <c r="D134" s="47">
        <f>D135</f>
        <v>1132.2</v>
      </c>
      <c r="E134" s="68" t="s">
        <v>395</v>
      </c>
    </row>
    <row r="135" spans="1:5" ht="51">
      <c r="A135" s="48" t="s">
        <v>229</v>
      </c>
      <c r="B135" s="20" t="s">
        <v>230</v>
      </c>
      <c r="C135" s="21">
        <f>C136</f>
        <v>767</v>
      </c>
      <c r="D135" s="21">
        <f>D136</f>
        <v>1132.2</v>
      </c>
      <c r="E135" s="69" t="s">
        <v>395</v>
      </c>
    </row>
    <row r="136" spans="1:5" ht="51">
      <c r="A136" s="25" t="s">
        <v>231</v>
      </c>
      <c r="B136" s="26" t="s">
        <v>232</v>
      </c>
      <c r="C136" s="27">
        <f>400+243.2+123.8</f>
        <v>767</v>
      </c>
      <c r="D136" s="27">
        <v>1132.2</v>
      </c>
      <c r="E136" s="70" t="s">
        <v>395</v>
      </c>
    </row>
    <row r="137" spans="1:5" ht="51">
      <c r="A137" s="18" t="s">
        <v>233</v>
      </c>
      <c r="B137" s="10" t="s">
        <v>234</v>
      </c>
      <c r="C137" s="17">
        <f>C138</f>
        <v>165.1</v>
      </c>
      <c r="D137" s="17">
        <f>D138</f>
        <v>152.6</v>
      </c>
      <c r="E137" s="66">
        <f t="shared" si="1"/>
        <v>92.428831011508166</v>
      </c>
    </row>
    <row r="138" spans="1:5" ht="38.25">
      <c r="A138" s="19" t="s">
        <v>235</v>
      </c>
      <c r="B138" s="40" t="s">
        <v>236</v>
      </c>
      <c r="C138" s="21">
        <v>165.1</v>
      </c>
      <c r="D138" s="21">
        <v>152.6</v>
      </c>
      <c r="E138" s="59">
        <f t="shared" si="1"/>
        <v>92.428831011508166</v>
      </c>
    </row>
    <row r="139" spans="1:5" ht="20.25" customHeight="1">
      <c r="A139" s="18" t="s">
        <v>237</v>
      </c>
      <c r="B139" s="10" t="s">
        <v>238</v>
      </c>
      <c r="C139" s="17">
        <f>C140+C142</f>
        <v>130</v>
      </c>
      <c r="D139" s="17">
        <f>D140+D142</f>
        <v>123.3</v>
      </c>
      <c r="E139" s="66">
        <f t="shared" si="1"/>
        <v>94.84615384615384</v>
      </c>
    </row>
    <row r="140" spans="1:5" ht="66.75" customHeight="1">
      <c r="A140" s="19" t="s">
        <v>239</v>
      </c>
      <c r="B140" s="40" t="s">
        <v>240</v>
      </c>
      <c r="C140" s="21">
        <f>C141</f>
        <v>130</v>
      </c>
      <c r="D140" s="21">
        <f>D141</f>
        <v>130</v>
      </c>
      <c r="E140" s="59">
        <f t="shared" si="1"/>
        <v>100</v>
      </c>
    </row>
    <row r="141" spans="1:5" ht="48" customHeight="1">
      <c r="A141" s="19" t="s">
        <v>241</v>
      </c>
      <c r="B141" s="40" t="s">
        <v>242</v>
      </c>
      <c r="C141" s="21">
        <f>116+14</f>
        <v>130</v>
      </c>
      <c r="D141" s="21">
        <v>130</v>
      </c>
      <c r="E141" s="59">
        <f t="shared" si="1"/>
        <v>100</v>
      </c>
    </row>
    <row r="142" spans="1:5" ht="54.75" customHeight="1">
      <c r="A142" s="19" t="s">
        <v>385</v>
      </c>
      <c r="B142" s="40" t="s">
        <v>386</v>
      </c>
      <c r="C142" s="21">
        <f>C143</f>
        <v>0</v>
      </c>
      <c r="D142" s="21">
        <f>D143</f>
        <v>-6.7</v>
      </c>
      <c r="E142" s="59">
        <v>0</v>
      </c>
    </row>
    <row r="143" spans="1:5" ht="58.5" customHeight="1">
      <c r="A143" s="25" t="s">
        <v>387</v>
      </c>
      <c r="B143" s="40" t="s">
        <v>388</v>
      </c>
      <c r="C143" s="21">
        <v>0</v>
      </c>
      <c r="D143" s="21">
        <v>-6.7</v>
      </c>
      <c r="E143" s="59">
        <v>0</v>
      </c>
    </row>
    <row r="144" spans="1:5" s="49" customFormat="1" ht="25.5">
      <c r="A144" s="15" t="s">
        <v>243</v>
      </c>
      <c r="B144" s="10" t="s">
        <v>244</v>
      </c>
      <c r="C144" s="47">
        <f>C145</f>
        <v>784.4</v>
      </c>
      <c r="D144" s="47">
        <f>D145</f>
        <v>56.7</v>
      </c>
      <c r="E144" s="66">
        <f t="shared" si="1"/>
        <v>7.2284548699643043</v>
      </c>
    </row>
    <row r="145" spans="1:5" ht="25.5">
      <c r="A145" s="19" t="s">
        <v>245</v>
      </c>
      <c r="B145" s="20" t="s">
        <v>244</v>
      </c>
      <c r="C145" s="21">
        <f>C146</f>
        <v>784.4</v>
      </c>
      <c r="D145" s="21">
        <f>D146</f>
        <v>56.7</v>
      </c>
      <c r="E145" s="59">
        <f t="shared" si="1"/>
        <v>7.2284548699643043</v>
      </c>
    </row>
    <row r="146" spans="1:5" s="28" customFormat="1" ht="51">
      <c r="A146" s="25" t="s">
        <v>246</v>
      </c>
      <c r="B146" s="26" t="s">
        <v>247</v>
      </c>
      <c r="C146" s="27">
        <v>784.4</v>
      </c>
      <c r="D146" s="27">
        <v>56.7</v>
      </c>
      <c r="E146" s="67">
        <f t="shared" si="1"/>
        <v>7.2284548699643043</v>
      </c>
    </row>
    <row r="147" spans="1:5" s="28" customFormat="1" ht="18" customHeight="1">
      <c r="A147" s="18" t="s">
        <v>248</v>
      </c>
      <c r="B147" s="46" t="s">
        <v>249</v>
      </c>
      <c r="C147" s="17">
        <f>C148</f>
        <v>0</v>
      </c>
      <c r="D147" s="17">
        <f>D148</f>
        <v>48.2</v>
      </c>
      <c r="E147" s="66">
        <v>0</v>
      </c>
    </row>
    <row r="148" spans="1:5" s="28" customFormat="1" ht="17.25" customHeight="1">
      <c r="A148" s="19" t="s">
        <v>389</v>
      </c>
      <c r="B148" s="20" t="s">
        <v>390</v>
      </c>
      <c r="C148" s="21">
        <f>C149</f>
        <v>0</v>
      </c>
      <c r="D148" s="21">
        <f>D149</f>
        <v>48.2</v>
      </c>
      <c r="E148" s="59">
        <v>0</v>
      </c>
    </row>
    <row r="149" spans="1:5" s="28" customFormat="1" ht="22.5" customHeight="1">
      <c r="A149" s="25" t="s">
        <v>391</v>
      </c>
      <c r="B149" s="26" t="s">
        <v>392</v>
      </c>
      <c r="C149" s="27">
        <f>2339.5-2339.5</f>
        <v>0</v>
      </c>
      <c r="D149" s="27">
        <v>48.2</v>
      </c>
      <c r="E149" s="67">
        <v>0</v>
      </c>
    </row>
    <row r="150" spans="1:5" ht="18" customHeight="1">
      <c r="A150" s="15" t="s">
        <v>250</v>
      </c>
      <c r="B150" s="16" t="s">
        <v>251</v>
      </c>
      <c r="C150" s="17">
        <f>C151+C196+C199+C201</f>
        <v>4617041.6800000006</v>
      </c>
      <c r="D150" s="17">
        <f>D151+D196+D199+D201</f>
        <v>1688838.3</v>
      </c>
      <c r="E150" s="66">
        <f t="shared" si="1"/>
        <v>36.578363745678807</v>
      </c>
    </row>
    <row r="151" spans="1:5" ht="25.5">
      <c r="A151" s="19" t="s">
        <v>252</v>
      </c>
      <c r="B151" s="20" t="s">
        <v>253</v>
      </c>
      <c r="C151" s="21">
        <f>C152+C157+C180+C191</f>
        <v>4345197.4800000004</v>
      </c>
      <c r="D151" s="21">
        <f>D152+D157+D180+D191</f>
        <v>1490764.2</v>
      </c>
      <c r="E151" s="59">
        <f t="shared" si="1"/>
        <v>34.308318709602119</v>
      </c>
    </row>
    <row r="152" spans="1:5" ht="25.5">
      <c r="A152" s="18" t="s">
        <v>254</v>
      </c>
      <c r="B152" s="16" t="s">
        <v>255</v>
      </c>
      <c r="C152" s="17">
        <f>C153</f>
        <v>648358</v>
      </c>
      <c r="D152" s="17">
        <f>D153</f>
        <v>321366.59999999998</v>
      </c>
      <c r="E152" s="66">
        <f t="shared" ref="E152:E204" si="2">D152/C152*100</f>
        <v>49.566227300349496</v>
      </c>
    </row>
    <row r="153" spans="1:5" ht="17.25" customHeight="1">
      <c r="A153" s="19" t="s">
        <v>256</v>
      </c>
      <c r="B153" s="20" t="s">
        <v>257</v>
      </c>
      <c r="C153" s="21">
        <f>C154+C155</f>
        <v>648358</v>
      </c>
      <c r="D153" s="21">
        <f>D154+D155</f>
        <v>321366.59999999998</v>
      </c>
      <c r="E153" s="59">
        <f t="shared" si="2"/>
        <v>49.566227300349496</v>
      </c>
    </row>
    <row r="154" spans="1:5" ht="25.5">
      <c r="A154" s="25" t="s">
        <v>258</v>
      </c>
      <c r="B154" s="26" t="s">
        <v>259</v>
      </c>
      <c r="C154" s="27">
        <v>505555.1</v>
      </c>
      <c r="D154" s="27">
        <v>252777.60000000001</v>
      </c>
      <c r="E154" s="67">
        <f t="shared" si="2"/>
        <v>50.000009890118804</v>
      </c>
    </row>
    <row r="155" spans="1:5" ht="25.5">
      <c r="A155" s="19" t="s">
        <v>260</v>
      </c>
      <c r="B155" s="20" t="s">
        <v>261</v>
      </c>
      <c r="C155" s="21">
        <f>SUM(C156)</f>
        <v>142802.9</v>
      </c>
      <c r="D155" s="21">
        <f>SUM(D156)</f>
        <v>68589</v>
      </c>
      <c r="E155" s="59">
        <f t="shared" si="2"/>
        <v>48.030537194972936</v>
      </c>
    </row>
    <row r="156" spans="1:5" ht="25.5">
      <c r="A156" s="25" t="s">
        <v>262</v>
      </c>
      <c r="B156" s="26" t="s">
        <v>263</v>
      </c>
      <c r="C156" s="27">
        <v>142802.9</v>
      </c>
      <c r="D156" s="27">
        <v>68589</v>
      </c>
      <c r="E156" s="67">
        <f t="shared" si="2"/>
        <v>48.030537194972936</v>
      </c>
    </row>
    <row r="157" spans="1:5" ht="25.5">
      <c r="A157" s="18" t="s">
        <v>264</v>
      </c>
      <c r="B157" s="16" t="s">
        <v>265</v>
      </c>
      <c r="C157" s="17">
        <f>C158+C166+C162+C164+C168+C172+C174+C176+C178+C170+C160</f>
        <v>2034351.7799999998</v>
      </c>
      <c r="D157" s="17">
        <f>D158+D166+D162+D164+D168+D172+D174+D176+D178+D170+D160</f>
        <v>310996.59999999998</v>
      </c>
      <c r="E157" s="66">
        <f t="shared" si="2"/>
        <v>15.28725774261126</v>
      </c>
    </row>
    <row r="158" spans="1:5" ht="38.25">
      <c r="A158" s="19" t="s">
        <v>266</v>
      </c>
      <c r="B158" s="20" t="s">
        <v>267</v>
      </c>
      <c r="C158" s="21">
        <f>C159</f>
        <v>46850.6</v>
      </c>
      <c r="D158" s="21">
        <f>D159</f>
        <v>2367.5</v>
      </c>
      <c r="E158" s="59">
        <f t="shared" si="2"/>
        <v>5.0532970762380849</v>
      </c>
    </row>
    <row r="159" spans="1:5" ht="51">
      <c r="A159" s="25" t="s">
        <v>268</v>
      </c>
      <c r="B159" s="26" t="s">
        <v>269</v>
      </c>
      <c r="C159" s="27">
        <f>2625.1+44225.5</f>
        <v>46850.6</v>
      </c>
      <c r="D159" s="27">
        <v>2367.5</v>
      </c>
      <c r="E159" s="67">
        <f t="shared" si="2"/>
        <v>5.0532970762380849</v>
      </c>
    </row>
    <row r="160" spans="1:5" ht="25.5">
      <c r="A160" s="19" t="s">
        <v>270</v>
      </c>
      <c r="B160" s="40" t="s">
        <v>271</v>
      </c>
      <c r="C160" s="21">
        <f>C161</f>
        <v>1144183.3999999997</v>
      </c>
      <c r="D160" s="21">
        <f>D161</f>
        <v>0</v>
      </c>
      <c r="E160" s="59">
        <f t="shared" si="2"/>
        <v>0</v>
      </c>
    </row>
    <row r="161" spans="1:5" ht="33" customHeight="1">
      <c r="A161" s="25" t="s">
        <v>272</v>
      </c>
      <c r="B161" s="42" t="s">
        <v>273</v>
      </c>
      <c r="C161" s="27">
        <f>817865.6+295785.3+11907.7+18624.9-0.1</f>
        <v>1144183.3999999997</v>
      </c>
      <c r="D161" s="27">
        <v>0</v>
      </c>
      <c r="E161" s="67">
        <f t="shared" si="2"/>
        <v>0</v>
      </c>
    </row>
    <row r="162" spans="1:5" ht="51">
      <c r="A162" s="19" t="s">
        <v>274</v>
      </c>
      <c r="B162" s="40" t="s">
        <v>275</v>
      </c>
      <c r="C162" s="21">
        <f>C163</f>
        <v>6592</v>
      </c>
      <c r="D162" s="21">
        <f>D163</f>
        <v>0</v>
      </c>
      <c r="E162" s="59">
        <f t="shared" si="2"/>
        <v>0</v>
      </c>
    </row>
    <row r="163" spans="1:5" ht="51">
      <c r="A163" s="25" t="s">
        <v>276</v>
      </c>
      <c r="B163" s="42" t="s">
        <v>277</v>
      </c>
      <c r="C163" s="27">
        <v>6592</v>
      </c>
      <c r="D163" s="27">
        <v>0</v>
      </c>
      <c r="E163" s="67">
        <f t="shared" si="2"/>
        <v>0</v>
      </c>
    </row>
    <row r="164" spans="1:5" ht="38.25">
      <c r="A164" s="19" t="s">
        <v>278</v>
      </c>
      <c r="B164" s="20" t="s">
        <v>279</v>
      </c>
      <c r="C164" s="21">
        <f>C165</f>
        <v>9887.6</v>
      </c>
      <c r="D164" s="21">
        <f>D165</f>
        <v>0</v>
      </c>
      <c r="E164" s="59">
        <f t="shared" si="2"/>
        <v>0</v>
      </c>
    </row>
    <row r="165" spans="1:5" ht="38.25">
      <c r="A165" s="25" t="s">
        <v>280</v>
      </c>
      <c r="B165" s="26" t="s">
        <v>281</v>
      </c>
      <c r="C165" s="27">
        <v>9887.6</v>
      </c>
      <c r="D165" s="27">
        <v>0</v>
      </c>
      <c r="E165" s="67">
        <f t="shared" si="2"/>
        <v>0</v>
      </c>
    </row>
    <row r="166" spans="1:5" ht="51">
      <c r="A166" s="19" t="s">
        <v>282</v>
      </c>
      <c r="B166" s="40" t="s">
        <v>283</v>
      </c>
      <c r="C166" s="21">
        <f>C167</f>
        <v>2917.1</v>
      </c>
      <c r="D166" s="21">
        <f>D167</f>
        <v>1481.7</v>
      </c>
      <c r="E166" s="59">
        <f t="shared" si="2"/>
        <v>50.793596379966409</v>
      </c>
    </row>
    <row r="167" spans="1:5" ht="51">
      <c r="A167" s="25" t="s">
        <v>284</v>
      </c>
      <c r="B167" s="42" t="s">
        <v>285</v>
      </c>
      <c r="C167" s="27">
        <v>2917.1</v>
      </c>
      <c r="D167" s="27">
        <v>1481.7</v>
      </c>
      <c r="E167" s="67">
        <f t="shared" si="2"/>
        <v>50.793596379966409</v>
      </c>
    </row>
    <row r="168" spans="1:5" ht="38.25">
      <c r="A168" s="19" t="s">
        <v>286</v>
      </c>
      <c r="B168" s="20" t="s">
        <v>287</v>
      </c>
      <c r="C168" s="21">
        <f>C169</f>
        <v>39371.800000000003</v>
      </c>
      <c r="D168" s="21">
        <f>D169</f>
        <v>16461.5</v>
      </c>
      <c r="E168" s="59">
        <f t="shared" si="2"/>
        <v>41.81038205009677</v>
      </c>
    </row>
    <row r="169" spans="1:5" ht="51">
      <c r="A169" s="25" t="s">
        <v>288</v>
      </c>
      <c r="B169" s="26" t="s">
        <v>289</v>
      </c>
      <c r="C169" s="27">
        <v>39371.800000000003</v>
      </c>
      <c r="D169" s="27">
        <v>16461.5</v>
      </c>
      <c r="E169" s="67">
        <f t="shared" si="2"/>
        <v>41.81038205009677</v>
      </c>
    </row>
    <row r="170" spans="1:5" ht="38.25">
      <c r="A170" s="19" t="s">
        <v>290</v>
      </c>
      <c r="B170" s="20" t="s">
        <v>291</v>
      </c>
      <c r="C170" s="21">
        <f>C171</f>
        <v>274793.19999999995</v>
      </c>
      <c r="D170" s="21">
        <f>D171</f>
        <v>0</v>
      </c>
      <c r="E170" s="59">
        <f t="shared" si="2"/>
        <v>0</v>
      </c>
    </row>
    <row r="171" spans="1:5" ht="38.25">
      <c r="A171" s="25" t="s">
        <v>292</v>
      </c>
      <c r="B171" s="26" t="s">
        <v>293</v>
      </c>
      <c r="C171" s="27">
        <f>186248.7+119077-18624.9-11907.7+0.1</f>
        <v>274793.19999999995</v>
      </c>
      <c r="D171" s="27">
        <v>0</v>
      </c>
      <c r="E171" s="67">
        <f t="shared" si="2"/>
        <v>0</v>
      </c>
    </row>
    <row r="172" spans="1:5" ht="25.5">
      <c r="A172" s="19" t="s">
        <v>294</v>
      </c>
      <c r="B172" s="20" t="s">
        <v>295</v>
      </c>
      <c r="C172" s="21">
        <f>C173</f>
        <v>22024.100000000002</v>
      </c>
      <c r="D172" s="21">
        <f>D173</f>
        <v>18432.599999999999</v>
      </c>
      <c r="E172" s="59">
        <f t="shared" si="2"/>
        <v>83.69286372655408</v>
      </c>
    </row>
    <row r="173" spans="1:5" ht="25.5">
      <c r="A173" s="25" t="s">
        <v>296</v>
      </c>
      <c r="B173" s="26" t="s">
        <v>297</v>
      </c>
      <c r="C173" s="27">
        <f>20633.4+1754.3-335.1-28.5</f>
        <v>22024.100000000002</v>
      </c>
      <c r="D173" s="27">
        <v>18432.599999999999</v>
      </c>
      <c r="E173" s="67">
        <f t="shared" si="2"/>
        <v>83.69286372655408</v>
      </c>
    </row>
    <row r="174" spans="1:5" ht="19.5" customHeight="1">
      <c r="A174" s="19" t="s">
        <v>298</v>
      </c>
      <c r="B174" s="20" t="s">
        <v>299</v>
      </c>
      <c r="C174" s="21">
        <f>C175</f>
        <v>136.9</v>
      </c>
      <c r="D174" s="21">
        <f>D175</f>
        <v>136.9</v>
      </c>
      <c r="E174" s="59">
        <f t="shared" si="2"/>
        <v>100</v>
      </c>
    </row>
    <row r="175" spans="1:5" ht="25.5">
      <c r="A175" s="25" t="s">
        <v>300</v>
      </c>
      <c r="B175" s="26" t="s">
        <v>301</v>
      </c>
      <c r="C175" s="27">
        <f>75.3+61.6</f>
        <v>136.9</v>
      </c>
      <c r="D175" s="27">
        <v>136.9</v>
      </c>
      <c r="E175" s="67">
        <f t="shared" si="2"/>
        <v>100</v>
      </c>
    </row>
    <row r="176" spans="1:5" ht="25.5">
      <c r="A176" s="19" t="s">
        <v>302</v>
      </c>
      <c r="B176" s="20" t="s">
        <v>303</v>
      </c>
      <c r="C176" s="21">
        <f>C177</f>
        <v>14720.08</v>
      </c>
      <c r="D176" s="21">
        <f>D177</f>
        <v>6554.8</v>
      </c>
      <c r="E176" s="59">
        <f t="shared" si="2"/>
        <v>44.529649295384267</v>
      </c>
    </row>
    <row r="177" spans="1:5" ht="25.5">
      <c r="A177" s="25" t="s">
        <v>304</v>
      </c>
      <c r="B177" s="26" t="s">
        <v>305</v>
      </c>
      <c r="C177" s="27">
        <f>14720.1-0.02</f>
        <v>14720.08</v>
      </c>
      <c r="D177" s="27">
        <v>6554.8</v>
      </c>
      <c r="E177" s="67">
        <f t="shared" si="2"/>
        <v>44.529649295384267</v>
      </c>
    </row>
    <row r="178" spans="1:5" ht="19.5" customHeight="1">
      <c r="A178" s="19" t="s">
        <v>306</v>
      </c>
      <c r="B178" s="20" t="s">
        <v>307</v>
      </c>
      <c r="C178" s="21">
        <f>C179</f>
        <v>472875.00000000006</v>
      </c>
      <c r="D178" s="21">
        <f>D179</f>
        <v>265561.59999999998</v>
      </c>
      <c r="E178" s="59">
        <f t="shared" si="2"/>
        <v>56.158942638117878</v>
      </c>
    </row>
    <row r="179" spans="1:5" ht="19.5" customHeight="1">
      <c r="A179" s="25" t="s">
        <v>308</v>
      </c>
      <c r="B179" s="26" t="s">
        <v>309</v>
      </c>
      <c r="C179" s="27">
        <f>196610.9+275780.4+483.7</f>
        <v>472875.00000000006</v>
      </c>
      <c r="D179" s="27">
        <v>265561.59999999998</v>
      </c>
      <c r="E179" s="67">
        <f t="shared" si="2"/>
        <v>56.158942638117878</v>
      </c>
    </row>
    <row r="180" spans="1:5" ht="25.5">
      <c r="A180" s="18" t="s">
        <v>310</v>
      </c>
      <c r="B180" s="16" t="s">
        <v>311</v>
      </c>
      <c r="C180" s="17">
        <f>C181+C183+C185+C189+C187</f>
        <v>1608215.2000000002</v>
      </c>
      <c r="D180" s="17">
        <f>D181+D183+D185+D189+D187</f>
        <v>817235.7</v>
      </c>
      <c r="E180" s="66">
        <f t="shared" si="2"/>
        <v>50.816314881242249</v>
      </c>
    </row>
    <row r="181" spans="1:5" ht="25.5">
      <c r="A181" s="19" t="s">
        <v>312</v>
      </c>
      <c r="B181" s="20" t="s">
        <v>313</v>
      </c>
      <c r="C181" s="21">
        <f>SUM(C182)</f>
        <v>1566557.1</v>
      </c>
      <c r="D181" s="21">
        <f>SUM(D182)</f>
        <v>796447.5</v>
      </c>
      <c r="E181" s="59">
        <f t="shared" si="2"/>
        <v>50.840630067043193</v>
      </c>
    </row>
    <row r="182" spans="1:5" ht="25.5">
      <c r="A182" s="25" t="s">
        <v>314</v>
      </c>
      <c r="B182" s="26" t="s">
        <v>315</v>
      </c>
      <c r="C182" s="27">
        <v>1566557.1</v>
      </c>
      <c r="D182" s="27">
        <v>796447.5</v>
      </c>
      <c r="E182" s="67">
        <f t="shared" si="2"/>
        <v>50.840630067043193</v>
      </c>
    </row>
    <row r="183" spans="1:5" ht="51">
      <c r="A183" s="19" t="s">
        <v>316</v>
      </c>
      <c r="B183" s="20" t="s">
        <v>317</v>
      </c>
      <c r="C183" s="21">
        <f>C184</f>
        <v>32751</v>
      </c>
      <c r="D183" s="21">
        <f>D184</f>
        <v>16709.599999999999</v>
      </c>
      <c r="E183" s="59">
        <f t="shared" si="2"/>
        <v>51.020121523006921</v>
      </c>
    </row>
    <row r="184" spans="1:5" ht="51">
      <c r="A184" s="25" t="s">
        <v>318</v>
      </c>
      <c r="B184" s="26" t="s">
        <v>319</v>
      </c>
      <c r="C184" s="27">
        <v>32751</v>
      </c>
      <c r="D184" s="27">
        <v>16709.599999999999</v>
      </c>
      <c r="E184" s="67">
        <f t="shared" si="2"/>
        <v>51.020121523006921</v>
      </c>
    </row>
    <row r="185" spans="1:5" ht="38.25">
      <c r="A185" s="19" t="s">
        <v>320</v>
      </c>
      <c r="B185" s="20" t="s">
        <v>321</v>
      </c>
      <c r="C185" s="21">
        <f>C186</f>
        <v>4.9000000000000004</v>
      </c>
      <c r="D185" s="21">
        <f>D186</f>
        <v>0</v>
      </c>
      <c r="E185" s="59">
        <f t="shared" si="2"/>
        <v>0</v>
      </c>
    </row>
    <row r="186" spans="1:5" ht="38.25">
      <c r="A186" s="25" t="s">
        <v>322</v>
      </c>
      <c r="B186" s="26" t="s">
        <v>323</v>
      </c>
      <c r="C186" s="27">
        <v>4.9000000000000004</v>
      </c>
      <c r="D186" s="27">
        <v>0</v>
      </c>
      <c r="E186" s="67">
        <f t="shared" si="2"/>
        <v>0</v>
      </c>
    </row>
    <row r="187" spans="1:5" ht="51">
      <c r="A187" s="19" t="s">
        <v>324</v>
      </c>
      <c r="B187" s="40" t="s">
        <v>325</v>
      </c>
      <c r="C187" s="21">
        <f>C188</f>
        <v>2046.6</v>
      </c>
      <c r="D187" s="21">
        <f>D188</f>
        <v>0</v>
      </c>
      <c r="E187" s="59">
        <f t="shared" si="2"/>
        <v>0</v>
      </c>
    </row>
    <row r="188" spans="1:5" ht="51">
      <c r="A188" s="25" t="s">
        <v>326</v>
      </c>
      <c r="B188" s="42" t="s">
        <v>327</v>
      </c>
      <c r="C188" s="27">
        <v>2046.6</v>
      </c>
      <c r="D188" s="27">
        <v>0</v>
      </c>
      <c r="E188" s="67">
        <f t="shared" si="2"/>
        <v>0</v>
      </c>
    </row>
    <row r="189" spans="1:5" ht="25.5">
      <c r="A189" s="19" t="s">
        <v>328</v>
      </c>
      <c r="B189" s="20" t="s">
        <v>329</v>
      </c>
      <c r="C189" s="21">
        <f>C190</f>
        <v>6855.6</v>
      </c>
      <c r="D189" s="21">
        <f>D190</f>
        <v>4078.6</v>
      </c>
      <c r="E189" s="59">
        <f t="shared" si="2"/>
        <v>59.492969251414898</v>
      </c>
    </row>
    <row r="190" spans="1:5" ht="25.5">
      <c r="A190" s="25" t="s">
        <v>330</v>
      </c>
      <c r="B190" s="26" t="s">
        <v>331</v>
      </c>
      <c r="C190" s="27">
        <v>6855.6</v>
      </c>
      <c r="D190" s="27">
        <v>4078.6</v>
      </c>
      <c r="E190" s="67">
        <f t="shared" si="2"/>
        <v>59.492969251414898</v>
      </c>
    </row>
    <row r="191" spans="1:5" ht="18.75" customHeight="1">
      <c r="A191" s="18" t="s">
        <v>332</v>
      </c>
      <c r="B191" s="16" t="s">
        <v>333</v>
      </c>
      <c r="C191" s="17">
        <f>C194+C192</f>
        <v>54272.5</v>
      </c>
      <c r="D191" s="17">
        <f>D194+D192</f>
        <v>41165.299999999996</v>
      </c>
      <c r="E191" s="66">
        <f t="shared" si="2"/>
        <v>75.849279100833741</v>
      </c>
    </row>
    <row r="192" spans="1:5" ht="76.5">
      <c r="A192" s="19" t="s">
        <v>334</v>
      </c>
      <c r="B192" s="40" t="s">
        <v>335</v>
      </c>
      <c r="C192" s="21">
        <f>C193</f>
        <v>40049.5</v>
      </c>
      <c r="D192" s="21">
        <f>D193</f>
        <v>33397.199999999997</v>
      </c>
      <c r="E192" s="59">
        <f t="shared" si="2"/>
        <v>83.389805116168731</v>
      </c>
    </row>
    <row r="193" spans="1:5" ht="89.25">
      <c r="A193" s="38" t="s">
        <v>336</v>
      </c>
      <c r="B193" s="42" t="s">
        <v>337</v>
      </c>
      <c r="C193" s="27">
        <f>34372.8+5676.7</f>
        <v>40049.5</v>
      </c>
      <c r="D193" s="27">
        <v>33397.199999999997</v>
      </c>
      <c r="E193" s="67">
        <f t="shared" si="2"/>
        <v>83.389805116168731</v>
      </c>
    </row>
    <row r="194" spans="1:5" ht="19.5" customHeight="1">
      <c r="A194" s="23" t="s">
        <v>338</v>
      </c>
      <c r="B194" s="20" t="s">
        <v>339</v>
      </c>
      <c r="C194" s="21">
        <f>SUM(C195)</f>
        <v>14223</v>
      </c>
      <c r="D194" s="21">
        <f>SUM(D195)</f>
        <v>7768.1</v>
      </c>
      <c r="E194" s="59">
        <f t="shared" si="2"/>
        <v>54.61646628699993</v>
      </c>
    </row>
    <row r="195" spans="1:5" ht="25.5">
      <c r="A195" s="38" t="s">
        <v>340</v>
      </c>
      <c r="B195" s="26" t="s">
        <v>341</v>
      </c>
      <c r="C195" s="27">
        <f>8981.8+1410+2551.2+700+400+60+120</f>
        <v>14223</v>
      </c>
      <c r="D195" s="27">
        <v>7768.1</v>
      </c>
      <c r="E195" s="67">
        <f t="shared" si="2"/>
        <v>54.61646628699993</v>
      </c>
    </row>
    <row r="196" spans="1:5" ht="15.75" customHeight="1">
      <c r="A196" s="18" t="s">
        <v>342</v>
      </c>
      <c r="B196" s="16" t="s">
        <v>343</v>
      </c>
      <c r="C196" s="17">
        <f>C197</f>
        <v>277069</v>
      </c>
      <c r="D196" s="17">
        <f>D197</f>
        <v>203298.8</v>
      </c>
      <c r="E196" s="66">
        <f t="shared" si="2"/>
        <v>73.374791117014169</v>
      </c>
    </row>
    <row r="197" spans="1:5" ht="18" customHeight="1">
      <c r="A197" s="19" t="s">
        <v>344</v>
      </c>
      <c r="B197" s="20" t="s">
        <v>345</v>
      </c>
      <c r="C197" s="21">
        <f>C198</f>
        <v>277069</v>
      </c>
      <c r="D197" s="21">
        <f>D198</f>
        <v>203298.8</v>
      </c>
      <c r="E197" s="59">
        <f t="shared" si="2"/>
        <v>73.374791117014169</v>
      </c>
    </row>
    <row r="198" spans="1:5" ht="17.25" customHeight="1">
      <c r="A198" s="25" t="s">
        <v>346</v>
      </c>
      <c r="B198" s="26" t="s">
        <v>347</v>
      </c>
      <c r="C198" s="27">
        <f>51850+276700-51850+369</f>
        <v>277069</v>
      </c>
      <c r="D198" s="27">
        <v>203298.8</v>
      </c>
      <c r="E198" s="67">
        <f t="shared" si="2"/>
        <v>73.374791117014169</v>
      </c>
    </row>
    <row r="199" spans="1:5" ht="51" customHeight="1">
      <c r="A199" s="18" t="s">
        <v>348</v>
      </c>
      <c r="B199" s="10" t="s">
        <v>349</v>
      </c>
      <c r="C199" s="17">
        <f>C200</f>
        <v>12.8</v>
      </c>
      <c r="D199" s="17">
        <f>D200</f>
        <v>12.8</v>
      </c>
      <c r="E199" s="66">
        <f t="shared" si="2"/>
        <v>100</v>
      </c>
    </row>
    <row r="200" spans="1:5" ht="36" customHeight="1">
      <c r="A200" s="19" t="s">
        <v>350</v>
      </c>
      <c r="B200" s="20" t="s">
        <v>351</v>
      </c>
      <c r="C200" s="21">
        <v>12.8</v>
      </c>
      <c r="D200" s="21">
        <v>12.8</v>
      </c>
      <c r="E200" s="59">
        <f t="shared" si="2"/>
        <v>100</v>
      </c>
    </row>
    <row r="201" spans="1:5" ht="39" customHeight="1">
      <c r="A201" s="15" t="s">
        <v>352</v>
      </c>
      <c r="B201" s="10" t="s">
        <v>353</v>
      </c>
      <c r="C201" s="50">
        <f>C203+C202</f>
        <v>-5237.6000000000004</v>
      </c>
      <c r="D201" s="50">
        <f>D203+D202</f>
        <v>-5237.5</v>
      </c>
      <c r="E201" s="66">
        <f t="shared" si="2"/>
        <v>99.998090728577978</v>
      </c>
    </row>
    <row r="202" spans="1:5" ht="39" customHeight="1">
      <c r="A202" s="51" t="s">
        <v>354</v>
      </c>
      <c r="B202" s="40" t="s">
        <v>355</v>
      </c>
      <c r="C202" s="52">
        <v>-12.8</v>
      </c>
      <c r="D202" s="52">
        <v>-12.8</v>
      </c>
      <c r="E202" s="59">
        <f t="shared" si="2"/>
        <v>100</v>
      </c>
    </row>
    <row r="203" spans="1:5" ht="38.25">
      <c r="A203" s="23" t="s">
        <v>356</v>
      </c>
      <c r="B203" s="40" t="s">
        <v>357</v>
      </c>
      <c r="C203" s="52">
        <f>-5224.8</f>
        <v>-5224.8</v>
      </c>
      <c r="D203" s="52">
        <f>-5224.7</f>
        <v>-5224.7</v>
      </c>
      <c r="E203" s="59">
        <f t="shared" si="2"/>
        <v>99.998086051140717</v>
      </c>
    </row>
    <row r="204" spans="1:5" s="53" customFormat="1" ht="21.75" customHeight="1">
      <c r="A204" s="15" t="s">
        <v>358</v>
      </c>
      <c r="B204" s="16"/>
      <c r="C204" s="17">
        <f>C9+C150</f>
        <v>5851035.7800000003</v>
      </c>
      <c r="D204" s="17">
        <f>D9+D150</f>
        <v>2356410</v>
      </c>
      <c r="E204" s="66">
        <f t="shared" si="2"/>
        <v>40.273382160038679</v>
      </c>
    </row>
    <row r="208" spans="1:5">
      <c r="C208" s="54"/>
    </row>
  </sheetData>
  <mergeCells count="4">
    <mergeCell ref="A5:E5"/>
    <mergeCell ref="B1:E1"/>
    <mergeCell ref="B2:E2"/>
    <mergeCell ref="C3:E3"/>
  </mergeCells>
  <pageMargins left="0.70866141732283472" right="0.19685039370078741" top="0.39370078740157483" bottom="0.39370078740157483" header="0.31496062992125984" footer="0.31496062992125984"/>
  <pageSetup paperSize="9" scale="72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1-2024 год</vt:lpstr>
      <vt:lpstr>'Приложение 1-2024 год'!Заголовки_для_печати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cp:lastPrinted>2024-07-16T04:42:09Z</cp:lastPrinted>
  <dcterms:created xsi:type="dcterms:W3CDTF">2024-06-13T04:04:02Z</dcterms:created>
  <dcterms:modified xsi:type="dcterms:W3CDTF">2024-07-31T06:28:53Z</dcterms:modified>
</cp:coreProperties>
</file>