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360" windowWidth="9720" windowHeight="7080"/>
  </bookViews>
  <sheets>
    <sheet name="таблица 2" sheetId="51" r:id="rId1"/>
  </sheets>
  <definedNames>
    <definedName name="_xlnm.Print_Titles" localSheetId="0">'таблица 2'!$4:$6</definedName>
  </definedNames>
  <calcPr calcId="125725"/>
</workbook>
</file>

<file path=xl/calcChain.xml><?xml version="1.0" encoding="utf-8"?>
<calcChain xmlns="http://schemas.openxmlformats.org/spreadsheetml/2006/main">
  <c r="E71" i="51"/>
  <c r="F11"/>
  <c r="G11"/>
  <c r="H11"/>
  <c r="D11"/>
  <c r="E15"/>
  <c r="B15" s="1"/>
  <c r="E17" l="1"/>
  <c r="E12"/>
  <c r="E11" s="1"/>
  <c r="E72"/>
  <c r="B60"/>
  <c r="E56"/>
  <c r="D56"/>
  <c r="B59"/>
  <c r="E61"/>
  <c r="F61"/>
  <c r="G61"/>
  <c r="H61"/>
  <c r="D61"/>
  <c r="B62"/>
  <c r="B61" s="1"/>
  <c r="F53"/>
  <c r="G53"/>
  <c r="H53"/>
  <c r="D53"/>
  <c r="B55"/>
  <c r="F46" l="1"/>
  <c r="G46"/>
  <c r="H46"/>
  <c r="D46"/>
  <c r="E47"/>
  <c r="E46" s="1"/>
  <c r="E44"/>
  <c r="F44"/>
  <c r="G44"/>
  <c r="H44"/>
  <c r="D44"/>
  <c r="B45"/>
  <c r="B44" s="1"/>
  <c r="F8"/>
  <c r="G8"/>
  <c r="H8"/>
  <c r="H7" s="1"/>
  <c r="D8"/>
  <c r="B74"/>
  <c r="B37"/>
  <c r="E35"/>
  <c r="F35"/>
  <c r="F31" s="1"/>
  <c r="G35"/>
  <c r="H35"/>
  <c r="H31" s="1"/>
  <c r="D35"/>
  <c r="B36"/>
  <c r="B35" s="1"/>
  <c r="E48"/>
  <c r="B50"/>
  <c r="F77"/>
  <c r="E77"/>
  <c r="E33"/>
  <c r="D31"/>
  <c r="G31"/>
  <c r="E63"/>
  <c r="F63"/>
  <c r="G63"/>
  <c r="H63"/>
  <c r="D63"/>
  <c r="B65"/>
  <c r="E66"/>
  <c r="D66"/>
  <c r="F66"/>
  <c r="G66"/>
  <c r="H66"/>
  <c r="B58"/>
  <c r="F56"/>
  <c r="G56"/>
  <c r="H56"/>
  <c r="E54"/>
  <c r="E53" s="1"/>
  <c r="B73"/>
  <c r="B72"/>
  <c r="F48"/>
  <c r="G48"/>
  <c r="H48"/>
  <c r="D48"/>
  <c r="B49"/>
  <c r="B48" s="1"/>
  <c r="F51"/>
  <c r="G51"/>
  <c r="H51"/>
  <c r="D51"/>
  <c r="E52"/>
  <c r="E51" s="1"/>
  <c r="H75"/>
  <c r="H40"/>
  <c r="H38"/>
  <c r="H27"/>
  <c r="H20"/>
  <c r="B14"/>
  <c r="B13"/>
  <c r="E16"/>
  <c r="F16"/>
  <c r="G16"/>
  <c r="D16"/>
  <c r="E40"/>
  <c r="D40"/>
  <c r="B42"/>
  <c r="B43"/>
  <c r="E34"/>
  <c r="B34" s="1"/>
  <c r="B71"/>
  <c r="B33"/>
  <c r="F40"/>
  <c r="G40"/>
  <c r="B41"/>
  <c r="B70"/>
  <c r="D38"/>
  <c r="D75"/>
  <c r="B69"/>
  <c r="B68"/>
  <c r="B67"/>
  <c r="B76"/>
  <c r="B66" l="1"/>
  <c r="H30"/>
  <c r="H79" s="1"/>
  <c r="D30"/>
  <c r="B47"/>
  <c r="B46" s="1"/>
  <c r="B52"/>
  <c r="B51" s="1"/>
  <c r="B54"/>
  <c r="B53" s="1"/>
  <c r="E31"/>
  <c r="B77"/>
  <c r="B40"/>
  <c r="G78"/>
  <c r="E78"/>
  <c r="F22"/>
  <c r="G22"/>
  <c r="D22"/>
  <c r="E25"/>
  <c r="F25"/>
  <c r="G25"/>
  <c r="D25"/>
  <c r="B26"/>
  <c r="B25" s="1"/>
  <c r="B24"/>
  <c r="G20" l="1"/>
  <c r="D20"/>
  <c r="F20"/>
  <c r="E18" l="1"/>
  <c r="F18"/>
  <c r="F7" s="1"/>
  <c r="G18"/>
  <c r="G7" s="1"/>
  <c r="D18"/>
  <c r="D7" s="1"/>
  <c r="B19"/>
  <c r="B18" s="1"/>
  <c r="B12" l="1"/>
  <c r="B11" s="1"/>
  <c r="B17"/>
  <c r="B16" s="1"/>
  <c r="E10" l="1"/>
  <c r="E8" s="1"/>
  <c r="E7" s="1"/>
  <c r="B9"/>
  <c r="B10" l="1"/>
  <c r="B8" s="1"/>
  <c r="B7" s="1"/>
  <c r="D27" l="1"/>
  <c r="D79" s="1"/>
  <c r="E23"/>
  <c r="E21"/>
  <c r="B21" s="1"/>
  <c r="B23" l="1"/>
  <c r="B22" s="1"/>
  <c r="B20" s="1"/>
  <c r="E22"/>
  <c r="E20" s="1"/>
  <c r="B78" l="1"/>
  <c r="B39"/>
  <c r="B32"/>
  <c r="B31" s="1"/>
  <c r="B29"/>
  <c r="G75" l="1"/>
  <c r="F38"/>
  <c r="G38"/>
  <c r="G30" s="1"/>
  <c r="E38" l="1"/>
  <c r="E28" l="1"/>
  <c r="E27" s="1"/>
  <c r="F75"/>
  <c r="F30" s="1"/>
  <c r="E75" l="1"/>
  <c r="E30" s="1"/>
  <c r="E79" l="1"/>
  <c r="B64"/>
  <c r="B63" s="1"/>
  <c r="B57"/>
  <c r="B56" s="1"/>
  <c r="F28"/>
  <c r="F27" s="1"/>
  <c r="F79" s="1"/>
  <c r="G28"/>
  <c r="G27" s="1"/>
  <c r="G79" s="1"/>
  <c r="B28" l="1"/>
  <c r="B27" s="1"/>
  <c r="B38" l="1"/>
  <c r="B75" l="1"/>
  <c r="B30" s="1"/>
  <c r="B79" l="1"/>
  <c r="B81" s="1"/>
</calcChain>
</file>

<file path=xl/sharedStrings.xml><?xml version="1.0" encoding="utf-8"?>
<sst xmlns="http://schemas.openxmlformats.org/spreadsheetml/2006/main" count="160" uniqueCount="154">
  <si>
    <t>1.</t>
  </si>
  <si>
    <t>2.</t>
  </si>
  <si>
    <t>3.</t>
  </si>
  <si>
    <t>1.1.</t>
  </si>
  <si>
    <t>3.1.</t>
  </si>
  <si>
    <t>1.2.</t>
  </si>
  <si>
    <t>2.1.</t>
  </si>
  <si>
    <t>Муниципальная программа "Развитие образования и молодежной политики в городе Урай" на 2019-2030 годы</t>
  </si>
  <si>
    <t>№ п/п</t>
  </si>
  <si>
    <t xml:space="preserve">Сумма корректировки  </t>
  </si>
  <si>
    <t>На какие цели</t>
  </si>
  <si>
    <t>ГРБС</t>
  </si>
  <si>
    <t>Администрация города Урай</t>
  </si>
  <si>
    <t>Итого расходов</t>
  </si>
  <si>
    <t>Местный бюджет</t>
  </si>
  <si>
    <t>Муниципальная программа "Развитие жилищно-коммунального комплекса и повышение энергетической эффективности в городе Урай" на 2019-2030 годы"</t>
  </si>
  <si>
    <t>Муниципальная программа «Совершенствование и развитие муниципального управления в городе Урай» на 2018-2030 годы</t>
  </si>
  <si>
    <t xml:space="preserve">Непрограммные направления деятельности </t>
  </si>
  <si>
    <t>Муниципальная программа "Улучшение жилищных условий жителей, проживающих на территории муниципального образования город Урай" на 2019-2030 годы</t>
  </si>
  <si>
    <t>Таблица 2 к пояснительной записке</t>
  </si>
  <si>
    <t>Управление образования администрации города Урай</t>
  </si>
  <si>
    <t xml:space="preserve">Муниципальная программа «Культура города Урай»  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</si>
  <si>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</si>
  <si>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Муниципальная программа «Формирование комфортной  городской среды города Урай»</t>
  </si>
  <si>
    <t xml:space="preserve">Корректировка расходов бюджета к проекту решения Думы города Урай "О внесении изменений в бюджет городского округа Урай Ханты-Мансийского автономного округа – Югры на 2024 год и на плановый период 2025 и 2026 годов"                                                     </t>
  </si>
  <si>
    <t>Комитет по финансам администрации города Урай</t>
  </si>
  <si>
    <t>Иные межбюджетные трансферты</t>
  </si>
  <si>
    <t>Дума города Урай</t>
  </si>
  <si>
    <t>(тыс.рублей)</t>
  </si>
  <si>
    <t xml:space="preserve">Средства ООО "ЛУКОЙЛ - Западная Сибирь" </t>
  </si>
  <si>
    <t>Муниципальная программа «Развитие образования и молодежной политики в городе Урай» на 2019-2030 годы</t>
  </si>
  <si>
    <t xml:space="preserve">Именные премии для учащихся общеобразовательных учреждений г.Урай </t>
  </si>
  <si>
    <t>4.</t>
  </si>
  <si>
    <t>Субсидии ОБ</t>
  </si>
  <si>
    <t>Субсидия на организацию деятельности молодежных трудовых отрядов (победитель окружного конкурсного отбора по реализации проекта по организации деятельности молодежных трудовых отрядов "Лето с пользой!"</t>
  </si>
  <si>
    <t>1.3.</t>
  </si>
  <si>
    <t>1.4.</t>
  </si>
  <si>
    <t>Поощрение мобилизационных групп городского округа Урай</t>
  </si>
  <si>
    <t>Поощрение управленческой команды за эффективную реализацию отдельных полномочий ОМС</t>
  </si>
  <si>
    <t>2.2.</t>
  </si>
  <si>
    <t>2.3.</t>
  </si>
  <si>
    <t>2.2.1.</t>
  </si>
  <si>
    <t>2.2.2.</t>
  </si>
  <si>
    <t>Премия по результатам проведения конкурса "Лучший городской округ по цифровой трансформации" (приобретение оборудования и расходных материалов в сфере ИКТ)</t>
  </si>
  <si>
    <t xml:space="preserve">Реализация наказов избирателей депутатам Думы Ханты-Мансийского автономного округа - Югры  - 2 квартал 2024 года (МАУ ДО"СШ "Старт" - оказание финансовой помощи на приобретение боксерского ринга)  </t>
  </si>
  <si>
    <t>Перераспределения средств, предусмотренных на обеспечение доли софинансирования местного бюджета для участия в региональном конкурсе по реализации инициативных проектов (проекты не прошли отбор)</t>
  </si>
  <si>
    <t>4.1.</t>
  </si>
  <si>
    <t>4.2.</t>
  </si>
  <si>
    <t>4.3.</t>
  </si>
  <si>
    <t>4.4.</t>
  </si>
  <si>
    <t>4.5.</t>
  </si>
  <si>
    <t>Решение Думы от 22.02.2024 №6</t>
  </si>
  <si>
    <t>Выполнение работ по восстановлению барьерного ограждения по ул.Ленина со стороны магазина дом Хлеба (страховой случай)</t>
  </si>
  <si>
    <t>Выполнение работ по ремонту светофорного объекта и дорожного знака по ул.Ленина район МБОУ СОШ №12 (страховой случай)</t>
  </si>
  <si>
    <t>4.6.</t>
  </si>
  <si>
    <t xml:space="preserve">Перераспределение средств (экономия в результате конкурсных процедур) объект "Устройство тротуара по ул.Толстого" </t>
  </si>
  <si>
    <t>Итого расходы бюджета города с учетом корректировки на июнь 2024 года</t>
  </si>
  <si>
    <t xml:space="preserve"> </t>
  </si>
  <si>
    <t>4.7.</t>
  </si>
  <si>
    <t>Уточнение получателя средств (организация лагеря с дневным пребыванием детей)</t>
  </si>
  <si>
    <t>Перераспределение экономии средств в результате конкурсных процедур по содержанию детских городков, городских кладбищ, содержание контейнерных площадок, объектов внешнего благоустройства</t>
  </si>
  <si>
    <t>Уточнение исполнителя мероприятия по выполнению работ по обследованию здания МБОУ СОШ №12 специализированной организацией с целью получения отчета о техническом состоянии конструкций здания</t>
  </si>
  <si>
    <t>Перераспределение средств в рамках единой субсидии (приобретение жилья, доля софинансирования местного бюджета)</t>
  </si>
  <si>
    <t>Увеличение ассигнований на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 (доля софинансирования местного бюджета)</t>
  </si>
  <si>
    <t>Контрольно-счетная палата города</t>
  </si>
  <si>
    <t>Муниципальная программа «Обеспечение градостроительной деятельности на территории города Урай» на  2018-2030 годы</t>
  </si>
  <si>
    <t>4.8.</t>
  </si>
  <si>
    <t>Муниципальная программа «Развитие транспортной системы города Урай»</t>
  </si>
  <si>
    <t>4.9.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</si>
  <si>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</si>
  <si>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Перераспределение экономии средств от проведенного мероприятия "Предприниматель года"</t>
  </si>
  <si>
    <t>Перераспределение средств между муниципальными программами, согласно уточненного перечня наказов избирателей депутатам Думы города Урай</t>
  </si>
  <si>
    <t>4.10.</t>
  </si>
  <si>
    <t>4.11.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</si>
  <si>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</si>
  <si>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Муниципальная программа «Профилактика правонарушений на территории города Урай» на 2018-2030 годы</t>
  </si>
  <si>
    <t xml:space="preserve">Уменьшение ассигнований в результате конкурсных процедур по системе звукового обеспечения (улица Ленина) </t>
  </si>
  <si>
    <t>Муниципальная программа «Информационное общество – Урай» на 2019-2030 годы</t>
  </si>
  <si>
    <t>Перераспределение экономии средств в результате заключения договора по информационному обслуживанию ОМС</t>
  </si>
  <si>
    <t>4.12.</t>
  </si>
  <si>
    <t>4.13.</t>
  </si>
  <si>
    <t>4.14.</t>
  </si>
  <si>
    <t>Перераспределение экономии средств по содержанию администрации города</t>
  </si>
  <si>
    <t>Перераспределение экономии средств по результатам уточненного расчета НМЦК объект "Устройство сетей наружного освещения по улицам 9 мая и Хвойная"</t>
  </si>
  <si>
    <t>1.1.1.</t>
  </si>
  <si>
    <t>1.1.2.</t>
  </si>
  <si>
    <t>1.2.1.</t>
  </si>
  <si>
    <t>1.2.2.</t>
  </si>
  <si>
    <t>1.2.3.</t>
  </si>
  <si>
    <t>1.3.1.</t>
  </si>
  <si>
    <t>1.4.1.</t>
  </si>
  <si>
    <t>2.3.1.</t>
  </si>
  <si>
    <t>3.1.1.</t>
  </si>
  <si>
    <t>4.1.1.</t>
  </si>
  <si>
    <t>4.1.2.</t>
  </si>
  <si>
    <t>4.1.3.</t>
  </si>
  <si>
    <t>4.2.1.</t>
  </si>
  <si>
    <t>4.2.2.</t>
  </si>
  <si>
    <t>4.3.1.</t>
  </si>
  <si>
    <t>4.4.1.</t>
  </si>
  <si>
    <t>4.4.2.</t>
  </si>
  <si>
    <t>4.4.3.</t>
  </si>
  <si>
    <t>4.5.1.</t>
  </si>
  <si>
    <t>4.6.1.</t>
  </si>
  <si>
    <t>4.7.1.</t>
  </si>
  <si>
    <t>4.8.1.</t>
  </si>
  <si>
    <t>4.9.1.</t>
  </si>
  <si>
    <t>4.9.2.</t>
  </si>
  <si>
    <t>4.10.1.</t>
  </si>
  <si>
    <t>4.10.2.</t>
  </si>
  <si>
    <t>4.10.3.</t>
  </si>
  <si>
    <t>4.10.4.</t>
  </si>
  <si>
    <t>4.11.1.</t>
  </si>
  <si>
    <t>4.12.1.</t>
  </si>
  <si>
    <t>4.13.1.</t>
  </si>
  <si>
    <t>4.13.2.</t>
  </si>
  <si>
    <t>4.13.3.</t>
  </si>
  <si>
    <t>4.13.4.</t>
  </si>
  <si>
    <t>4.13.5.</t>
  </si>
  <si>
    <t>4.13.6.</t>
  </si>
  <si>
    <t>4.13.7.</t>
  </si>
  <si>
    <t>4.13.8.</t>
  </si>
  <si>
    <t>4.14.1.</t>
  </si>
  <si>
    <t>4.14.2.</t>
  </si>
  <si>
    <t>4.14.3.</t>
  </si>
  <si>
    <t xml:space="preserve">Уменьшение плановых ассигнований на реализацию программы </t>
  </si>
  <si>
    <t>1.2.4.</t>
  </si>
  <si>
    <t>Уменьшение годового объема бюджетных ассигнований на реализацию мероприятий по обеспечению жильем молодых семей (согласно фактической потребности) (ФБ,ОБ)</t>
  </si>
  <si>
    <t>Использование (перераспределение) средств резервного фонда администрации города Урай (оказание разовой материальной помощи, пострадавшим от пожара "+" 300,0 т.р., услуги по продвижению сайта "хмао-контракт.рф" "+"345,0 т.р., расходы связанные с СВО "+" 459,0 т.р. , судебные расходы "+" 115,6 т.р., компенсация морального вреда "+" 70,0 т.р. оплата ущерба по несоблюдению безопасности дорожного движения"+"143,4 т.р., возврат неиспользованных средств"+" 20,5 т.р.)</t>
  </si>
  <si>
    <t>Приобретение и доставка ограждения для спортивной площадки, расположенной в мкр.2  ж/дома №96 (уточнение перечня наказов избирателей депутатам Думы города Урай)</t>
  </si>
  <si>
    <t>Призовой фонд победителю конкурса на разработку логотипа юбилея города Урай (перераспределено за счет экономии средств в результате конкурсных)</t>
  </si>
  <si>
    <t>На строительство школы в мкр.1А</t>
  </si>
  <si>
    <t>На реализацию 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(единая субсидия)</t>
  </si>
  <si>
    <t>На выплату возмещения за жилые помещения (единая субсидия)</t>
  </si>
  <si>
    <t>На реализацию полномочий в области строительства и жилищных отношений (мероприятие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строительства)</t>
  </si>
  <si>
    <t>На реализацию мероприятия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 (единая субсидия)</t>
  </si>
  <si>
    <t>Приобретение и доставка автобусной остановки мкр.Солнечный, приобретение и доставка малых архитектурных форм для детской дворовой площадки в районе д.22 ул.Урусова, мкр.Западный в районе д.19; асфальтирование площадки в мкр.3 районе ж/домов 28,29,56,57(уточнение перечня наказов избирателей депутатам Думы города Урай)</t>
  </si>
  <si>
    <t xml:space="preserve">Увеличение ассигнований на проведение городского конкурса рисунков на противопожарную, спасательную тематику среди детей дошкольного возраста (перераспределение средств с муниципальной программы «Профилактика правонарушений на территории города Урай» на 2018-2030 годы экономия по системе звукового обеспечения (улица Ленина) </t>
  </si>
  <si>
    <t>4.7.2.</t>
  </si>
  <si>
    <t>Оказание услуг по технологическому присоединению объекта "Объездная автомобильная дорога в г.Урай" (перераспределение средств с муниципальной программы «Обеспечение градостроительной деятельности на территории города Урай» на  2018-2030 годы по результатам уточненного расчета НМЦК объект "Устройство сетей наружного освещения по улицам 9 мая и Хвойная")</t>
  </si>
  <si>
    <t>Награждение участников городского конкурса детского рисунка "Безопасный труд глазами детей" (перераспределение экономии средств с муниципальной программы «Информационное общество – Урай» на 2019-2030 годы в результате заключения договора по информационному обслуживанию ОМС на меньшую сумму)</t>
  </si>
  <si>
    <t>4.12.2.</t>
  </si>
  <si>
    <t>Подготовка образовательных организаций к новому учебному году (устранение нарушений по антитеррористической защищенности на объектах образования,  устранение предписаний надзорных органов, а также выполнением мероприятий по повышению энергоэффективности) (за счет перераспределения общей экономии средств)</t>
  </si>
  <si>
    <t xml:space="preserve">Выполнение работ по технологическому присоединению объекта спортивной площадки в мкр.1 в районе ж/д №5 (перераспределение средств с муниципальной программы "Развитие жилищно-коммунального комплекса и повышение энергетической эффективности в городе Урай" на 2019-2030 годы", экономия в результате конкурсных процедур по объекту "Устройство тротуара по ул.Толстого") </t>
  </si>
  <si>
    <t>Увеличение ассигнований на выплату возмещения за жилые помещения (перераспределение средств с муниципальной программы "Развитие жилищно-коммунального комплекса и повышение энергетической эффективности в городе Урай" на 2019-2030 годы"в пределах единой субсидии, экономия от проведения конкурсных процедур по мероприятию по освобождению земельных участков для жилищного строительства)</t>
  </si>
  <si>
    <t>Увеличение ассигнований на проведение конкурса на предоставление гранта в форме субсидии субъектам креативных индустрий (перераспределение средств за счет экономии)</t>
  </si>
  <si>
    <t>Выплата пенсии за выслугу лет с 15 июня 2022 г. Александровой Г.П.(за счет перераспределения общей экономии средств)</t>
  </si>
  <si>
    <t>Приобретение и вручение памятного подарка победителю конкурса "Команда лучших умов безопасности" (перераспределение средств с муниципальной программы «Развитие малого и среднего предпринимательства, потребительского рынка и сельскохозяйственных товаропроизводителей города Урай» экономии средств от проведенного мероприятия "Предприниматель года")</t>
  </si>
  <si>
    <t>Выполнение проектных и изыскательских работ объект "Пешеходная зона в микрорайоне 1А (вдоль территории новой школы)"(перераспределение средств за счет экономии)</t>
  </si>
  <si>
    <t xml:space="preserve">Увеличение ассигнований на выполнение работ по изготовлению проекта ледового городка (перераспределение средств с муниципальной программы "Развитие жилищно-коммунального комплекса и повышение энергетической эффективности в городе Урай" на 2019-2030 годы", экономия в результате конкурсных процедур по объекту "Устройство тротуара по ул.Толстого") </t>
  </si>
  <si>
    <t>Организация ремонта муниципального жилищного фонда (перераспределение средств за счет экономии)</t>
  </si>
  <si>
    <t>Оказание услуг по отлову безнадзорных животных (перераспределение средств за счет экономии)</t>
  </si>
  <si>
    <t>Единовременная выплата при назначении пенсии за выслугу лет (перераспределение средств за счет экономии)</t>
  </si>
  <si>
    <t>Перераспределение средств в пределах единой субсидии между муниципальными программами (мероприятие по освобождению земельных участков для жилищного строительства экономия по результатам конкурсных процедур)</t>
  </si>
</sst>
</file>

<file path=xl/styles.xml><?xml version="1.0" encoding="utf-8"?>
<styleSheet xmlns="http://schemas.openxmlformats.org/spreadsheetml/2006/main">
  <numFmts count="10">
    <numFmt numFmtId="43" formatCode="_-* #,##0.00\ _₽_-;\-* #,##0.00\ _₽_-;_-* &quot;-&quot;??\ _₽_-;_-@_-"/>
    <numFmt numFmtId="164" formatCode="_(* #,##0.00_);_(* \(#,##0.00\);_(* &quot;-&quot;??_);_(@_)"/>
    <numFmt numFmtId="165" formatCode="#,##0.0"/>
    <numFmt numFmtId="166" formatCode="000\.00\.000\.0"/>
    <numFmt numFmtId="167" formatCode="&quot;+&quot;\ #,##0.0;&quot;-&quot;\ #,##0.0;&quot;&quot;\ 0.0"/>
    <numFmt numFmtId="168" formatCode="0000000000"/>
    <numFmt numFmtId="169" formatCode="&quot;+&quot;\ #,##0;&quot;-&quot;\ #,##0;&quot;&quot;\ 0"/>
    <numFmt numFmtId="170" formatCode="&quot;+&quot;\ #,##0.00;&quot;-&quot;\ #,##0.00;&quot;&quot;\ 0.00"/>
    <numFmt numFmtId="171" formatCode="_-* #,##0.0\ _₽_-;\-* #,##0.0\ _₽_-;_-* &quot;-&quot;??\ _₽_-;_-@_-"/>
    <numFmt numFmtId="172" formatCode="0.0"/>
  </numFmts>
  <fonts count="19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0" fontId="4" fillId="0" borderId="0"/>
    <xf numFmtId="0" fontId="4" fillId="0" borderId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2" borderId="1">
      <alignment horizontal="left" vertical="top" wrapText="1"/>
    </xf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13" fillId="0" borderId="0"/>
    <xf numFmtId="43" fontId="14" fillId="0" borderId="0" applyFont="0" applyFill="0" applyBorder="0" applyAlignment="0" applyProtection="0"/>
    <xf numFmtId="43" fontId="18" fillId="0" borderId="0" applyFont="0" applyFill="0" applyBorder="0" applyAlignment="0" applyProtection="0"/>
  </cellStyleXfs>
  <cellXfs count="91">
    <xf numFmtId="0" fontId="0" fillId="0" borderId="0" xfId="0"/>
    <xf numFmtId="0" fontId="10" fillId="3" borderId="0" xfId="0" applyFont="1" applyFill="1"/>
    <xf numFmtId="0" fontId="7" fillId="3" borderId="0" xfId="0" applyFont="1" applyFill="1"/>
    <xf numFmtId="0" fontId="8" fillId="3" borderId="2" xfId="0" applyFont="1" applyFill="1" applyBorder="1" applyAlignment="1">
      <alignment horizontal="center"/>
    </xf>
    <xf numFmtId="167" fontId="8" fillId="3" borderId="2" xfId="0" applyNumberFormat="1" applyFont="1" applyFill="1" applyBorder="1" applyAlignment="1">
      <alignment horizontal="right"/>
    </xf>
    <xf numFmtId="4" fontId="8" fillId="3" borderId="2" xfId="0" applyNumberFormat="1" applyFont="1" applyFill="1" applyBorder="1" applyAlignment="1">
      <alignment horizontal="left" wrapText="1"/>
    </xf>
    <xf numFmtId="0" fontId="8" fillId="3" borderId="0" xfId="0" applyFont="1" applyFill="1"/>
    <xf numFmtId="0" fontId="8" fillId="3" borderId="2" xfId="0" applyFont="1" applyFill="1" applyBorder="1" applyAlignment="1">
      <alignment wrapText="1"/>
    </xf>
    <xf numFmtId="167" fontId="8" fillId="3" borderId="2" xfId="0" applyNumberFormat="1" applyFont="1" applyFill="1" applyBorder="1"/>
    <xf numFmtId="0" fontId="8" fillId="3" borderId="2" xfId="8" applyFont="1" applyFill="1" applyBorder="1" applyAlignment="1">
      <alignment wrapText="1"/>
    </xf>
    <xf numFmtId="167" fontId="8" fillId="3" borderId="2" xfId="1" applyNumberFormat="1" applyFont="1" applyFill="1" applyBorder="1" applyAlignment="1" applyProtection="1">
      <alignment horizontal="right" wrapText="1"/>
      <protection hidden="1"/>
    </xf>
    <xf numFmtId="0" fontId="8" fillId="3" borderId="2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7" fillId="3" borderId="2" xfId="0" applyFont="1" applyFill="1" applyBorder="1" applyAlignment="1">
      <alignment horizontal="center" vertical="top" wrapText="1"/>
    </xf>
    <xf numFmtId="167" fontId="9" fillId="4" borderId="2" xfId="0" applyNumberFormat="1" applyFont="1" applyFill="1" applyBorder="1"/>
    <xf numFmtId="0" fontId="9" fillId="4" borderId="2" xfId="0" applyFont="1" applyFill="1" applyBorder="1" applyAlignment="1">
      <alignment horizontal="left" vertical="top" wrapText="1"/>
    </xf>
    <xf numFmtId="0" fontId="9" fillId="4" borderId="2" xfId="8" applyFont="1" applyFill="1" applyBorder="1" applyAlignment="1">
      <alignment wrapText="1"/>
    </xf>
    <xf numFmtId="167" fontId="9" fillId="4" borderId="2" xfId="8" applyNumberFormat="1" applyFont="1" applyFill="1" applyBorder="1" applyAlignment="1">
      <alignment wrapText="1"/>
    </xf>
    <xf numFmtId="168" fontId="9" fillId="4" borderId="2" xfId="8" applyNumberFormat="1" applyFont="1" applyFill="1" applyBorder="1" applyAlignment="1" applyProtection="1">
      <alignment wrapText="1"/>
      <protection hidden="1"/>
    </xf>
    <xf numFmtId="0" fontId="9" fillId="4" borderId="2" xfId="0" applyFont="1" applyFill="1" applyBorder="1" applyAlignment="1">
      <alignment horizontal="left" wrapText="1"/>
    </xf>
    <xf numFmtId="0" fontId="10" fillId="3" borderId="0" xfId="0" applyFont="1" applyFill="1" applyAlignment="1"/>
    <xf numFmtId="165" fontId="8" fillId="3" borderId="0" xfId="0" applyNumberFormat="1" applyFont="1" applyFill="1"/>
    <xf numFmtId="168" fontId="9" fillId="4" borderId="2" xfId="0" applyNumberFormat="1" applyFont="1" applyFill="1" applyBorder="1" applyAlignment="1" applyProtection="1">
      <alignment wrapText="1"/>
      <protection hidden="1"/>
    </xf>
    <xf numFmtId="0" fontId="7" fillId="3" borderId="0" xfId="0" applyFont="1" applyFill="1" applyAlignment="1"/>
    <xf numFmtId="0" fontId="9" fillId="3" borderId="2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166" fontId="9" fillId="4" borderId="2" xfId="10" applyNumberFormat="1" applyFont="1" applyFill="1" applyBorder="1" applyAlignment="1" applyProtection="1">
      <alignment wrapText="1"/>
      <protection hidden="1"/>
    </xf>
    <xf numFmtId="167" fontId="9" fillId="3" borderId="2" xfId="0" applyNumberFormat="1" applyFont="1" applyFill="1" applyBorder="1"/>
    <xf numFmtId="0" fontId="8" fillId="3" borderId="2" xfId="8" applyFont="1" applyFill="1" applyBorder="1" applyAlignment="1">
      <alignment horizontal="left" wrapText="1"/>
    </xf>
    <xf numFmtId="0" fontId="15" fillId="5" borderId="2" xfId="0" applyFont="1" applyFill="1" applyBorder="1" applyAlignment="1">
      <alignment horizontal="left" wrapText="1"/>
    </xf>
    <xf numFmtId="0" fontId="8" fillId="3" borderId="2" xfId="0" applyFont="1" applyFill="1" applyBorder="1" applyAlignment="1">
      <alignment horizontal="left" wrapText="1"/>
    </xf>
    <xf numFmtId="0" fontId="9" fillId="5" borderId="2" xfId="0" applyFont="1" applyFill="1" applyBorder="1" applyAlignment="1">
      <alignment horizontal="center"/>
    </xf>
    <xf numFmtId="167" fontId="9" fillId="5" borderId="2" xfId="0" applyNumberFormat="1" applyFont="1" applyFill="1" applyBorder="1" applyAlignment="1">
      <alignment horizontal="right"/>
    </xf>
    <xf numFmtId="166" fontId="9" fillId="3" borderId="2" xfId="10" applyNumberFormat="1" applyFont="1" applyFill="1" applyBorder="1" applyAlignment="1" applyProtection="1">
      <alignment wrapText="1"/>
      <protection hidden="1"/>
    </xf>
    <xf numFmtId="0" fontId="11" fillId="3" borderId="2" xfId="0" applyNumberFormat="1" applyFont="1" applyFill="1" applyBorder="1" applyAlignment="1">
      <alignment horizontal="left" vertical="center" wrapText="1"/>
    </xf>
    <xf numFmtId="14" fontId="8" fillId="3" borderId="2" xfId="0" applyNumberFormat="1" applyFont="1" applyFill="1" applyBorder="1" applyAlignment="1">
      <alignment horizontal="center"/>
    </xf>
    <xf numFmtId="167" fontId="9" fillId="5" borderId="2" xfId="0" applyNumberFormat="1" applyFont="1" applyFill="1" applyBorder="1"/>
    <xf numFmtId="0" fontId="9" fillId="5" borderId="2" xfId="0" applyFont="1" applyFill="1" applyBorder="1"/>
    <xf numFmtId="0" fontId="11" fillId="3" borderId="2" xfId="0" applyFont="1" applyFill="1" applyBorder="1" applyAlignment="1">
      <alignment horizontal="left" wrapText="1"/>
    </xf>
    <xf numFmtId="0" fontId="16" fillId="3" borderId="2" xfId="0" applyFont="1" applyFill="1" applyBorder="1" applyAlignment="1">
      <alignment horizontal="center"/>
    </xf>
    <xf numFmtId="0" fontId="17" fillId="5" borderId="2" xfId="0" applyFont="1" applyFill="1" applyBorder="1" applyAlignment="1">
      <alignment horizontal="left" wrapText="1"/>
    </xf>
    <xf numFmtId="0" fontId="17" fillId="3" borderId="2" xfId="0" applyFont="1" applyFill="1" applyBorder="1" applyAlignment="1">
      <alignment horizontal="left" wrapText="1"/>
    </xf>
    <xf numFmtId="0" fontId="7" fillId="3" borderId="2" xfId="0" applyFont="1" applyFill="1" applyBorder="1" applyAlignment="1">
      <alignment horizontal="center" vertical="center" wrapText="1"/>
    </xf>
    <xf numFmtId="167" fontId="9" fillId="3" borderId="2" xfId="0" applyNumberFormat="1" applyFont="1" applyFill="1" applyBorder="1" applyAlignment="1">
      <alignment horizontal="right"/>
    </xf>
    <xf numFmtId="0" fontId="8" fillId="3" borderId="2" xfId="0" applyFont="1" applyFill="1" applyBorder="1" applyAlignment="1">
      <alignment horizontal="left"/>
    </xf>
    <xf numFmtId="0" fontId="9" fillId="3" borderId="0" xfId="0" applyFont="1" applyFill="1"/>
    <xf numFmtId="170" fontId="8" fillId="3" borderId="2" xfId="0" applyNumberFormat="1" applyFont="1" applyFill="1" applyBorder="1" applyAlignment="1">
      <alignment horizontal="right"/>
    </xf>
    <xf numFmtId="167" fontId="15" fillId="5" borderId="2" xfId="0" applyNumberFormat="1" applyFont="1" applyFill="1" applyBorder="1" applyAlignment="1">
      <alignment horizontal="right" wrapText="1"/>
    </xf>
    <xf numFmtId="167" fontId="9" fillId="5" borderId="2" xfId="8" applyNumberFormat="1" applyFont="1" applyFill="1" applyBorder="1" applyAlignment="1">
      <alignment horizontal="right" wrapText="1"/>
    </xf>
    <xf numFmtId="171" fontId="15" fillId="3" borderId="2" xfId="24" applyNumberFormat="1" applyFont="1" applyFill="1" applyBorder="1" applyAlignment="1">
      <alignment horizontal="right" wrapText="1"/>
    </xf>
    <xf numFmtId="167" fontId="15" fillId="3" borderId="2" xfId="24" applyNumberFormat="1" applyFont="1" applyFill="1" applyBorder="1" applyAlignment="1">
      <alignment horizontal="right" wrapText="1"/>
    </xf>
    <xf numFmtId="169" fontId="8" fillId="3" borderId="2" xfId="1" applyNumberFormat="1" applyFont="1" applyFill="1" applyBorder="1" applyAlignment="1" applyProtection="1">
      <alignment horizontal="right" wrapText="1"/>
      <protection hidden="1"/>
    </xf>
    <xf numFmtId="167" fontId="8" fillId="3" borderId="2" xfId="8" applyNumberFormat="1" applyFont="1" applyFill="1" applyBorder="1" applyAlignment="1">
      <alignment wrapText="1"/>
    </xf>
    <xf numFmtId="0" fontId="10" fillId="3" borderId="2" xfId="0" applyFont="1" applyFill="1" applyBorder="1"/>
    <xf numFmtId="0" fontId="7" fillId="3" borderId="2" xfId="0" applyFont="1" applyFill="1" applyBorder="1"/>
    <xf numFmtId="0" fontId="8" fillId="3" borderId="2" xfId="0" applyFont="1" applyFill="1" applyBorder="1"/>
    <xf numFmtId="0" fontId="10" fillId="3" borderId="2" xfId="0" applyFont="1" applyFill="1" applyBorder="1" applyAlignment="1">
      <alignment horizontal="center"/>
    </xf>
    <xf numFmtId="16" fontId="9" fillId="4" borderId="2" xfId="0" applyNumberFormat="1" applyFont="1" applyFill="1" applyBorder="1" applyAlignment="1">
      <alignment horizontal="center"/>
    </xf>
    <xf numFmtId="166" fontId="9" fillId="4" borderId="2" xfId="1" applyNumberFormat="1" applyFont="1" applyFill="1" applyBorder="1" applyAlignment="1" applyProtection="1">
      <alignment horizontal="left" wrapText="1"/>
      <protection hidden="1"/>
    </xf>
    <xf numFmtId="167" fontId="9" fillId="4" borderId="2" xfId="1" applyNumberFormat="1" applyFont="1" applyFill="1" applyBorder="1" applyAlignment="1" applyProtection="1">
      <alignment horizontal="right" wrapText="1"/>
      <protection hidden="1"/>
    </xf>
    <xf numFmtId="0" fontId="8" fillId="4" borderId="2" xfId="0" applyFont="1" applyFill="1" applyBorder="1" applyAlignment="1">
      <alignment horizontal="center"/>
    </xf>
    <xf numFmtId="0" fontId="7" fillId="4" borderId="2" xfId="0" applyFont="1" applyFill="1" applyBorder="1"/>
    <xf numFmtId="0" fontId="9" fillId="4" borderId="2" xfId="0" applyFont="1" applyFill="1" applyBorder="1" applyAlignment="1">
      <alignment horizontal="right" wrapText="1"/>
    </xf>
    <xf numFmtId="0" fontId="9" fillId="4" borderId="2" xfId="8" applyFont="1" applyFill="1" applyBorder="1" applyAlignment="1">
      <alignment horizontal="left" wrapText="1"/>
    </xf>
    <xf numFmtId="167" fontId="9" fillId="4" borderId="2" xfId="8" applyNumberFormat="1" applyFont="1" applyFill="1" applyBorder="1" applyAlignment="1">
      <alignment horizontal="right" wrapText="1"/>
    </xf>
    <xf numFmtId="0" fontId="9" fillId="4" borderId="2" xfId="8" applyFont="1" applyFill="1" applyBorder="1" applyAlignment="1">
      <alignment horizontal="right" wrapText="1"/>
    </xf>
    <xf numFmtId="172" fontId="9" fillId="4" borderId="2" xfId="8" applyNumberFormat="1" applyFont="1" applyFill="1" applyBorder="1" applyAlignment="1">
      <alignment horizontal="right" wrapText="1"/>
    </xf>
    <xf numFmtId="14" fontId="9" fillId="4" borderId="2" xfId="0" applyNumberFormat="1" applyFont="1" applyFill="1" applyBorder="1" applyAlignment="1">
      <alignment horizontal="center"/>
    </xf>
    <xf numFmtId="167" fontId="9" fillId="4" borderId="2" xfId="0" applyNumberFormat="1" applyFont="1" applyFill="1" applyBorder="1" applyAlignment="1"/>
    <xf numFmtId="165" fontId="7" fillId="4" borderId="2" xfId="0" applyNumberFormat="1" applyFont="1" applyFill="1" applyBorder="1" applyAlignment="1"/>
    <xf numFmtId="0" fontId="9" fillId="4" borderId="2" xfId="8" applyFont="1" applyFill="1" applyBorder="1" applyAlignment="1"/>
    <xf numFmtId="0" fontId="9" fillId="4" borderId="2" xfId="0" applyFont="1" applyFill="1" applyBorder="1" applyAlignment="1"/>
    <xf numFmtId="0" fontId="10" fillId="4" borderId="2" xfId="0" applyFont="1" applyFill="1" applyBorder="1" applyAlignment="1"/>
    <xf numFmtId="0" fontId="8" fillId="4" borderId="2" xfId="0" applyFont="1" applyFill="1" applyBorder="1" applyAlignment="1"/>
    <xf numFmtId="167" fontId="9" fillId="4" borderId="2" xfId="0" applyNumberFormat="1" applyFont="1" applyFill="1" applyBorder="1" applyAlignment="1">
      <alignment horizontal="right"/>
    </xf>
    <xf numFmtId="0" fontId="8" fillId="4" borderId="2" xfId="0" applyFont="1" applyFill="1" applyBorder="1"/>
    <xf numFmtId="0" fontId="9" fillId="4" borderId="2" xfId="0" applyFont="1" applyFill="1" applyBorder="1"/>
    <xf numFmtId="170" fontId="9" fillId="4" borderId="2" xfId="0" applyNumberFormat="1" applyFont="1" applyFill="1" applyBorder="1" applyAlignment="1">
      <alignment horizontal="right"/>
    </xf>
    <xf numFmtId="167" fontId="15" fillId="4" borderId="2" xfId="0" applyNumberFormat="1" applyFont="1" applyFill="1" applyBorder="1" applyAlignment="1">
      <alignment horizontal="right" wrapText="1"/>
    </xf>
    <xf numFmtId="167" fontId="10" fillId="3" borderId="2" xfId="0" applyNumberFormat="1" applyFont="1" applyFill="1" applyBorder="1"/>
    <xf numFmtId="167" fontId="8" fillId="3" borderId="2" xfId="8" applyNumberFormat="1" applyFont="1" applyFill="1" applyBorder="1" applyAlignment="1">
      <alignment horizontal="left" wrapText="1"/>
    </xf>
    <xf numFmtId="172" fontId="9" fillId="4" borderId="2" xfId="0" applyNumberFormat="1" applyFont="1" applyFill="1" applyBorder="1" applyAlignment="1">
      <alignment horizontal="right" wrapText="1"/>
    </xf>
    <xf numFmtId="0" fontId="8" fillId="3" borderId="0" xfId="0" applyFont="1" applyFill="1" applyAlignment="1">
      <alignment horizontal="right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wrapText="1"/>
    </xf>
  </cellXfs>
  <cellStyles count="25">
    <cellStyle name="Обычный" xfId="0" builtinId="0"/>
    <cellStyle name="Обычный 2" xfId="1"/>
    <cellStyle name="Обычный 2 2" xfId="8"/>
    <cellStyle name="Обычный 2 3" xfId="21"/>
    <cellStyle name="Обычный 2 4" xfId="20"/>
    <cellStyle name="Обычный 3" xfId="2"/>
    <cellStyle name="Обычный 3 2" xfId="9"/>
    <cellStyle name="Обычный 3 3" xfId="14"/>
    <cellStyle name="Обычный 3 3 2" xfId="22"/>
    <cellStyle name="Обычный 4" xfId="6"/>
    <cellStyle name="Обычный 5" xfId="7"/>
    <cellStyle name="Обычный 5 2" xfId="19"/>
    <cellStyle name="Обычный_tmp 2" xfId="10"/>
    <cellStyle name="Финансовый" xfId="24" builtinId="3"/>
    <cellStyle name="Финансовый 2" xfId="3"/>
    <cellStyle name="Финансовый 2 2" xfId="12"/>
    <cellStyle name="Финансовый 2 2 2" xfId="17"/>
    <cellStyle name="Финансовый 3" xfId="4"/>
    <cellStyle name="Финансовый 3 2" xfId="13"/>
    <cellStyle name="Финансовый 3 2 2" xfId="18"/>
    <cellStyle name="Финансовый 4" xfId="11"/>
    <cellStyle name="Финансовый 4 2" xfId="16"/>
    <cellStyle name="Финансовый 5" xfId="15"/>
    <cellStyle name="Финансовый 6" xfId="23"/>
    <cellStyle name="Элементы осей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3"/>
  <sheetViews>
    <sheetView tabSelected="1" zoomScale="85" zoomScaleNormal="85" workbookViewId="0">
      <pane xSplit="2" ySplit="6" topLeftCell="C71" activePane="bottomRight" state="frozen"/>
      <selection pane="topRight" activeCell="E1" sqref="E1"/>
      <selection pane="bottomLeft" activeCell="A7" sqref="A7"/>
      <selection pane="bottomRight" activeCell="C84" sqref="C84"/>
    </sheetView>
  </sheetViews>
  <sheetFormatPr defaultRowHeight="15.75"/>
  <cols>
    <col min="1" max="1" width="8.85546875" style="6" customWidth="1"/>
    <col min="2" max="2" width="16.140625" style="6" customWidth="1"/>
    <col min="3" max="3" width="81.85546875" style="6" customWidth="1"/>
    <col min="4" max="4" width="16.7109375" style="6" customWidth="1"/>
    <col min="5" max="5" width="16.42578125" style="6" customWidth="1"/>
    <col min="6" max="6" width="14.28515625" style="6" customWidth="1"/>
    <col min="7" max="7" width="14.5703125" style="6" customWidth="1"/>
    <col min="8" max="8" width="15" style="1" customWidth="1"/>
    <col min="9" max="16384" width="9.140625" style="1"/>
  </cols>
  <sheetData>
    <row r="1" spans="1:8">
      <c r="E1" s="82" t="s">
        <v>19</v>
      </c>
      <c r="F1" s="82"/>
      <c r="G1" s="82"/>
      <c r="H1" s="82"/>
    </row>
    <row r="2" spans="1:8" s="23" customFormat="1" ht="33.75" customHeight="1">
      <c r="A2" s="90" t="s">
        <v>24</v>
      </c>
      <c r="B2" s="90"/>
      <c r="C2" s="90"/>
      <c r="D2" s="90"/>
      <c r="E2" s="90"/>
      <c r="F2" s="90"/>
      <c r="G2" s="90"/>
      <c r="H2" s="90"/>
    </row>
    <row r="3" spans="1:8">
      <c r="G3" s="6" t="s">
        <v>28</v>
      </c>
    </row>
    <row r="4" spans="1:8" ht="15" customHeight="1">
      <c r="A4" s="83" t="s">
        <v>8</v>
      </c>
      <c r="B4" s="85" t="s">
        <v>9</v>
      </c>
      <c r="C4" s="84" t="s">
        <v>10</v>
      </c>
      <c r="D4" s="87" t="s">
        <v>11</v>
      </c>
      <c r="E4" s="88"/>
      <c r="F4" s="88"/>
      <c r="G4" s="88"/>
      <c r="H4" s="89"/>
    </row>
    <row r="5" spans="1:8" ht="71.25">
      <c r="A5" s="83"/>
      <c r="B5" s="86"/>
      <c r="C5" s="84"/>
      <c r="D5" s="42" t="s">
        <v>27</v>
      </c>
      <c r="E5" s="13" t="s">
        <v>12</v>
      </c>
      <c r="F5" s="13" t="s">
        <v>25</v>
      </c>
      <c r="G5" s="13" t="s">
        <v>20</v>
      </c>
      <c r="H5" s="42" t="s">
        <v>64</v>
      </c>
    </row>
    <row r="6" spans="1:8" ht="15">
      <c r="A6" s="39">
        <v>1</v>
      </c>
      <c r="B6" s="39">
        <v>2</v>
      </c>
      <c r="C6" s="39">
        <v>3</v>
      </c>
      <c r="D6" s="39">
        <v>4</v>
      </c>
      <c r="E6" s="39">
        <v>5</v>
      </c>
      <c r="F6" s="39">
        <v>6</v>
      </c>
      <c r="G6" s="39">
        <v>7</v>
      </c>
      <c r="H6" s="56">
        <v>8</v>
      </c>
    </row>
    <row r="7" spans="1:8" s="2" customFormat="1">
      <c r="A7" s="25" t="s">
        <v>0</v>
      </c>
      <c r="B7" s="74">
        <f>B8+B11+B16+B18</f>
        <v>571685.78</v>
      </c>
      <c r="C7" s="19" t="s">
        <v>33</v>
      </c>
      <c r="D7" s="74">
        <f>D8+D11+D16+D18</f>
        <v>0</v>
      </c>
      <c r="E7" s="74">
        <f>E8+E11+E16+E18</f>
        <v>571685.78</v>
      </c>
      <c r="F7" s="74">
        <f>F8+F11+F16+F18</f>
        <v>0</v>
      </c>
      <c r="G7" s="74">
        <f>G8+G11+G16+G18</f>
        <v>0</v>
      </c>
      <c r="H7" s="74">
        <f>H8+H11+H16+H18</f>
        <v>0</v>
      </c>
    </row>
    <row r="8" spans="1:8" s="6" customFormat="1" ht="31.5">
      <c r="A8" s="25" t="s">
        <v>3</v>
      </c>
      <c r="B8" s="74">
        <f>SUM(B9:B10)</f>
        <v>296269</v>
      </c>
      <c r="C8" s="26" t="s">
        <v>7</v>
      </c>
      <c r="D8" s="74">
        <f>SUM(D9:D10)</f>
        <v>0</v>
      </c>
      <c r="E8" s="74">
        <f t="shared" ref="E8:H8" si="0">SUM(E9:E10)</f>
        <v>296269</v>
      </c>
      <c r="F8" s="74">
        <f t="shared" si="0"/>
        <v>0</v>
      </c>
      <c r="G8" s="74">
        <f t="shared" si="0"/>
        <v>0</v>
      </c>
      <c r="H8" s="74">
        <f t="shared" si="0"/>
        <v>0</v>
      </c>
    </row>
    <row r="9" spans="1:8" s="6" customFormat="1" ht="47.25">
      <c r="A9" s="3" t="s">
        <v>84</v>
      </c>
      <c r="B9" s="4">
        <f>D9+E9+F9+G9</f>
        <v>483.7</v>
      </c>
      <c r="C9" s="30" t="s">
        <v>34</v>
      </c>
      <c r="D9" s="4"/>
      <c r="E9" s="4">
        <v>483.7</v>
      </c>
      <c r="F9" s="4"/>
      <c r="G9" s="4"/>
      <c r="H9" s="55"/>
    </row>
    <row r="10" spans="1:8" s="6" customFormat="1">
      <c r="A10" s="3" t="s">
        <v>85</v>
      </c>
      <c r="B10" s="4">
        <f>D10+E10+F10+G10</f>
        <v>295785.3</v>
      </c>
      <c r="C10" s="44" t="s">
        <v>131</v>
      </c>
      <c r="D10" s="4"/>
      <c r="E10" s="4">
        <f>326317.9-18624.9-11907.7</f>
        <v>295785.3</v>
      </c>
      <c r="F10" s="4"/>
      <c r="G10" s="4"/>
      <c r="H10" s="55"/>
    </row>
    <row r="11" spans="1:8" s="6" customFormat="1" ht="47.25">
      <c r="A11" s="25" t="s">
        <v>5</v>
      </c>
      <c r="B11" s="74">
        <f>SUM(B12:B15)</f>
        <v>267963</v>
      </c>
      <c r="C11" s="15" t="s">
        <v>18</v>
      </c>
      <c r="D11" s="74">
        <f>SUM(D12:D15)</f>
        <v>0</v>
      </c>
      <c r="E11" s="74">
        <f t="shared" ref="E11:H11" si="1">SUM(E12:E15)</f>
        <v>267963</v>
      </c>
      <c r="F11" s="74">
        <f t="shared" si="1"/>
        <v>0</v>
      </c>
      <c r="G11" s="74">
        <f t="shared" si="1"/>
        <v>0</v>
      </c>
      <c r="H11" s="74">
        <f t="shared" si="1"/>
        <v>0</v>
      </c>
    </row>
    <row r="12" spans="1:8" s="6" customFormat="1" ht="47.25">
      <c r="A12" s="3" t="s">
        <v>86</v>
      </c>
      <c r="B12" s="4">
        <f>D12+E12+F12+G12</f>
        <v>220946.09999999998</v>
      </c>
      <c r="C12" s="30" t="s">
        <v>132</v>
      </c>
      <c r="D12" s="4"/>
      <c r="E12" s="4">
        <f>260780.4-39834.3</f>
        <v>220946.09999999998</v>
      </c>
      <c r="F12" s="4"/>
      <c r="G12" s="4"/>
      <c r="H12" s="55"/>
    </row>
    <row r="13" spans="1:8" s="6" customFormat="1">
      <c r="A13" s="3" t="s">
        <v>87</v>
      </c>
      <c r="B13" s="4">
        <f>D13+E13+F13+G13</f>
        <v>7546.2</v>
      </c>
      <c r="C13" s="28" t="s">
        <v>133</v>
      </c>
      <c r="D13" s="4"/>
      <c r="E13" s="4">
        <v>7546.2</v>
      </c>
      <c r="F13" s="4"/>
      <c r="G13" s="4"/>
      <c r="H13" s="55"/>
    </row>
    <row r="14" spans="1:8" s="6" customFormat="1" ht="78.75">
      <c r="A14" s="3" t="s">
        <v>88</v>
      </c>
      <c r="B14" s="4">
        <f t="shared" ref="B14:B15" si="2">D14+E14+F14+G14</f>
        <v>39834.300000000003</v>
      </c>
      <c r="C14" s="28" t="s">
        <v>135</v>
      </c>
      <c r="D14" s="4"/>
      <c r="E14" s="4">
        <v>39834.300000000003</v>
      </c>
      <c r="F14" s="4"/>
      <c r="G14" s="4"/>
      <c r="H14" s="55"/>
    </row>
    <row r="15" spans="1:8" s="6" customFormat="1" ht="47.25">
      <c r="A15" s="3" t="s">
        <v>126</v>
      </c>
      <c r="B15" s="4">
        <f t="shared" si="2"/>
        <v>-363.6</v>
      </c>
      <c r="C15" s="30" t="s">
        <v>127</v>
      </c>
      <c r="D15" s="4"/>
      <c r="E15" s="4">
        <f>-28.5-335.1</f>
        <v>-363.6</v>
      </c>
      <c r="F15" s="4"/>
      <c r="G15" s="4"/>
      <c r="H15" s="55"/>
    </row>
    <row r="16" spans="1:8" s="45" customFormat="1" ht="47.25">
      <c r="A16" s="25" t="s">
        <v>35</v>
      </c>
      <c r="B16" s="74">
        <f>SUM(B17:B17)</f>
        <v>7453.8</v>
      </c>
      <c r="C16" s="18" t="s">
        <v>15</v>
      </c>
      <c r="D16" s="74">
        <f>SUM(D17:D17)</f>
        <v>0</v>
      </c>
      <c r="E16" s="74">
        <f>SUM(E17:E17)</f>
        <v>7453.8</v>
      </c>
      <c r="F16" s="74">
        <f>SUM(F17:F17)</f>
        <v>0</v>
      </c>
      <c r="G16" s="74">
        <f>SUM(G17:G17)</f>
        <v>0</v>
      </c>
      <c r="H16" s="76"/>
    </row>
    <row r="17" spans="1:8" s="6" customFormat="1" ht="63">
      <c r="A17" s="3" t="s">
        <v>89</v>
      </c>
      <c r="B17" s="4">
        <f>D17+E17+F17+G17</f>
        <v>7453.8</v>
      </c>
      <c r="C17" s="30" t="s">
        <v>134</v>
      </c>
      <c r="D17" s="4"/>
      <c r="E17" s="4">
        <f>15000-7546.2</f>
        <v>7453.8</v>
      </c>
      <c r="F17" s="4"/>
      <c r="G17" s="4"/>
      <c r="H17" s="55"/>
    </row>
    <row r="18" spans="1:8" s="6" customFormat="1" ht="31.5">
      <c r="A18" s="25" t="s">
        <v>36</v>
      </c>
      <c r="B18" s="77">
        <f>B19</f>
        <v>-0.02</v>
      </c>
      <c r="C18" s="15" t="s">
        <v>23</v>
      </c>
      <c r="D18" s="74">
        <f>D19</f>
        <v>0</v>
      </c>
      <c r="E18" s="77">
        <f t="shared" ref="E18:G18" si="3">E19</f>
        <v>-0.02</v>
      </c>
      <c r="F18" s="74">
        <f t="shared" si="3"/>
        <v>0</v>
      </c>
      <c r="G18" s="74">
        <f t="shared" si="3"/>
        <v>0</v>
      </c>
      <c r="H18" s="75"/>
    </row>
    <row r="19" spans="1:8" s="6" customFormat="1">
      <c r="A19" s="3" t="s">
        <v>90</v>
      </c>
      <c r="B19" s="46">
        <f>D19+E19+F19+G19</f>
        <v>-0.02</v>
      </c>
      <c r="C19" s="30" t="s">
        <v>125</v>
      </c>
      <c r="D19" s="4"/>
      <c r="E19" s="46">
        <v>-0.02</v>
      </c>
      <c r="F19" s="4"/>
      <c r="G19" s="4"/>
      <c r="H19" s="55"/>
    </row>
    <row r="20" spans="1:8" s="2" customFormat="1">
      <c r="A20" s="31" t="s">
        <v>1</v>
      </c>
      <c r="B20" s="32">
        <f>B21+B22+B25</f>
        <v>3831.2</v>
      </c>
      <c r="C20" s="29" t="s">
        <v>26</v>
      </c>
      <c r="D20" s="47">
        <f>D21+D22+D25</f>
        <v>0</v>
      </c>
      <c r="E20" s="47">
        <f t="shared" ref="E20:H20" si="4">E21+E22+E25</f>
        <v>3754.6</v>
      </c>
      <c r="F20" s="47">
        <f t="shared" si="4"/>
        <v>0</v>
      </c>
      <c r="G20" s="47">
        <f t="shared" si="4"/>
        <v>76.599999999999994</v>
      </c>
      <c r="H20" s="47">
        <f t="shared" si="4"/>
        <v>0</v>
      </c>
    </row>
    <row r="21" spans="1:8" s="2" customFormat="1" ht="31.5">
      <c r="A21" s="3" t="s">
        <v>6</v>
      </c>
      <c r="B21" s="4">
        <f>D21+E21+F21+G21</f>
        <v>2551.1999999999998</v>
      </c>
      <c r="C21" s="34" t="s">
        <v>38</v>
      </c>
      <c r="D21" s="34"/>
      <c r="E21" s="4">
        <f>2551.2-76.6</f>
        <v>2474.6</v>
      </c>
      <c r="F21" s="4"/>
      <c r="G21" s="4">
        <v>76.599999999999994</v>
      </c>
      <c r="H21" s="54"/>
    </row>
    <row r="22" spans="1:8" s="2" customFormat="1" ht="31.5">
      <c r="A22" s="25" t="s">
        <v>39</v>
      </c>
      <c r="B22" s="74">
        <f>B23+B24</f>
        <v>880</v>
      </c>
      <c r="C22" s="16" t="s">
        <v>16</v>
      </c>
      <c r="D22" s="78">
        <f>D23+D24</f>
        <v>0</v>
      </c>
      <c r="E22" s="78">
        <f t="shared" ref="E22:G22" si="5">E23+E24</f>
        <v>880</v>
      </c>
      <c r="F22" s="78">
        <f t="shared" si="5"/>
        <v>0</v>
      </c>
      <c r="G22" s="78">
        <f t="shared" si="5"/>
        <v>0</v>
      </c>
      <c r="H22" s="61"/>
    </row>
    <row r="23" spans="1:8" s="2" customFormat="1">
      <c r="A23" s="3" t="s">
        <v>41</v>
      </c>
      <c r="B23" s="4">
        <f>D23+E23+F23+G23</f>
        <v>180</v>
      </c>
      <c r="C23" s="34" t="s">
        <v>37</v>
      </c>
      <c r="D23" s="34"/>
      <c r="E23" s="4">
        <f>60+60+60</f>
        <v>180</v>
      </c>
      <c r="F23" s="4"/>
      <c r="G23" s="4"/>
      <c r="H23" s="54"/>
    </row>
    <row r="24" spans="1:8" s="2" customFormat="1" ht="47.25">
      <c r="A24" s="3" t="s">
        <v>42</v>
      </c>
      <c r="B24" s="4">
        <f>D24+E24+F24+G24</f>
        <v>700</v>
      </c>
      <c r="C24" s="34" t="s">
        <v>43</v>
      </c>
      <c r="D24" s="34"/>
      <c r="E24" s="4">
        <v>700</v>
      </c>
      <c r="F24" s="4"/>
      <c r="G24" s="4"/>
      <c r="H24" s="54"/>
    </row>
    <row r="25" spans="1:8" s="2" customFormat="1" ht="47.25">
      <c r="A25" s="24" t="s">
        <v>40</v>
      </c>
      <c r="B25" s="43">
        <f>B26</f>
        <v>400</v>
      </c>
      <c r="C25" s="19" t="s">
        <v>22</v>
      </c>
      <c r="D25" s="49">
        <f>D26</f>
        <v>0</v>
      </c>
      <c r="E25" s="50">
        <f t="shared" ref="E25:G25" si="6">E26</f>
        <v>400</v>
      </c>
      <c r="F25" s="49">
        <f t="shared" si="6"/>
        <v>0</v>
      </c>
      <c r="G25" s="49">
        <f t="shared" si="6"/>
        <v>0</v>
      </c>
      <c r="H25" s="54"/>
    </row>
    <row r="26" spans="1:8" s="2" customFormat="1" ht="47.25">
      <c r="A26" s="3" t="s">
        <v>91</v>
      </c>
      <c r="B26" s="4">
        <f>D26+E26+F26+G26</f>
        <v>400</v>
      </c>
      <c r="C26" s="34" t="s">
        <v>44</v>
      </c>
      <c r="D26" s="34"/>
      <c r="E26" s="4">
        <v>400</v>
      </c>
      <c r="F26" s="4"/>
      <c r="G26" s="4"/>
      <c r="H26" s="54"/>
    </row>
    <row r="27" spans="1:8">
      <c r="A27" s="31" t="s">
        <v>2</v>
      </c>
      <c r="B27" s="32">
        <f>B28</f>
        <v>369</v>
      </c>
      <c r="C27" s="40" t="s">
        <v>29</v>
      </c>
      <c r="D27" s="48">
        <f>D28</f>
        <v>0</v>
      </c>
      <c r="E27" s="48">
        <f t="shared" ref="E27:H27" si="7">E28</f>
        <v>0</v>
      </c>
      <c r="F27" s="48">
        <f t="shared" si="7"/>
        <v>0</v>
      </c>
      <c r="G27" s="48">
        <f t="shared" si="7"/>
        <v>369</v>
      </c>
      <c r="H27" s="48">
        <f t="shared" si="7"/>
        <v>0</v>
      </c>
    </row>
    <row r="28" spans="1:8" ht="31.5">
      <c r="A28" s="24" t="s">
        <v>4</v>
      </c>
      <c r="B28" s="27">
        <f>SUM(B29:B29)</f>
        <v>369</v>
      </c>
      <c r="C28" s="41" t="s">
        <v>30</v>
      </c>
      <c r="D28" s="33"/>
      <c r="E28" s="27">
        <f>SUM(E29:E29)</f>
        <v>0</v>
      </c>
      <c r="F28" s="27">
        <f t="shared" ref="F28:G28" si="8">F29</f>
        <v>0</v>
      </c>
      <c r="G28" s="27">
        <f t="shared" si="8"/>
        <v>369</v>
      </c>
      <c r="H28" s="53"/>
    </row>
    <row r="29" spans="1:8">
      <c r="A29" s="3" t="s">
        <v>92</v>
      </c>
      <c r="B29" s="8">
        <f>E29+G29</f>
        <v>369</v>
      </c>
      <c r="C29" s="30" t="s">
        <v>31</v>
      </c>
      <c r="D29" s="28"/>
      <c r="E29" s="8"/>
      <c r="F29" s="8"/>
      <c r="G29" s="8">
        <v>369</v>
      </c>
      <c r="H29" s="53"/>
    </row>
    <row r="30" spans="1:8">
      <c r="A30" s="31" t="s">
        <v>32</v>
      </c>
      <c r="B30" s="36">
        <f>B31+B35+B38+B40+B44+B48+B46+B61+B53+B56+B63+B51+B66+B75</f>
        <v>-2085.7000000000007</v>
      </c>
      <c r="C30" s="37" t="s">
        <v>14</v>
      </c>
      <c r="D30" s="36">
        <f>D31+D35+D38+D40+D44+D48+D46+D61+D53+D56+D63+D51+D66+D75</f>
        <v>949.8</v>
      </c>
      <c r="E30" s="36">
        <f>E31+E35+E38+E40+E44+E48+E46+E61+E53+E56+E63+E51+E66+E75</f>
        <v>-76.699999999999818</v>
      </c>
      <c r="F30" s="36">
        <f>F31+F35+F38+F40+F44+F48+F46+F61+F53+F56+F63+F51+F66+F75</f>
        <v>-1412.5</v>
      </c>
      <c r="G30" s="36">
        <f>G31+G35+G38+G40+G44+G48+G46+G61+G53+G56+G63+G51+G66+G75</f>
        <v>-1616.2999999999997</v>
      </c>
      <c r="H30" s="36">
        <f>H31+H35+H38+H40+H44+H48+H46+H61+H53+H56+H63+H51+H66+H75</f>
        <v>70</v>
      </c>
    </row>
    <row r="31" spans="1:8" ht="31.5">
      <c r="A31" s="25" t="s">
        <v>46</v>
      </c>
      <c r="B31" s="14">
        <f>SUM(B32:B34)</f>
        <v>3238.3</v>
      </c>
      <c r="C31" s="26" t="s">
        <v>7</v>
      </c>
      <c r="D31" s="14">
        <f>SUM(D32:D36)</f>
        <v>0</v>
      </c>
      <c r="E31" s="14">
        <f>SUM(E32:E34)</f>
        <v>1738.1999999999998</v>
      </c>
      <c r="F31" s="14">
        <f t="shared" ref="F31:H31" si="9">SUM(F32:F36)</f>
        <v>0</v>
      </c>
      <c r="G31" s="14">
        <f t="shared" si="9"/>
        <v>1500.1000000000004</v>
      </c>
      <c r="H31" s="14">
        <f t="shared" si="9"/>
        <v>0</v>
      </c>
    </row>
    <row r="32" spans="1:8" ht="78.75">
      <c r="A32" s="35" t="s">
        <v>93</v>
      </c>
      <c r="B32" s="8">
        <f t="shared" ref="B32:B34" si="10">E32+F32+G32</f>
        <v>3238.3</v>
      </c>
      <c r="C32" s="28" t="s">
        <v>142</v>
      </c>
      <c r="D32" s="28"/>
      <c r="E32" s="8"/>
      <c r="F32" s="8"/>
      <c r="G32" s="8">
        <v>3238.3</v>
      </c>
      <c r="H32" s="53"/>
    </row>
    <row r="33" spans="1:8" ht="31.5">
      <c r="A33" s="35" t="s">
        <v>94</v>
      </c>
      <c r="B33" s="8">
        <f t="shared" si="10"/>
        <v>0</v>
      </c>
      <c r="C33" s="28" t="s">
        <v>59</v>
      </c>
      <c r="D33" s="28"/>
      <c r="E33" s="8">
        <f>2278.2</f>
        <v>2278.1999999999998</v>
      </c>
      <c r="F33" s="8"/>
      <c r="G33" s="8">
        <v>-2278.1999999999998</v>
      </c>
      <c r="H33" s="53"/>
    </row>
    <row r="34" spans="1:8" ht="47.25">
      <c r="A34" s="35" t="s">
        <v>95</v>
      </c>
      <c r="B34" s="8">
        <f t="shared" si="10"/>
        <v>0</v>
      </c>
      <c r="C34" s="28" t="s">
        <v>61</v>
      </c>
      <c r="D34" s="28"/>
      <c r="E34" s="8">
        <f>-540</f>
        <v>-540</v>
      </c>
      <c r="F34" s="8"/>
      <c r="G34" s="8">
        <v>540</v>
      </c>
      <c r="H34" s="53"/>
    </row>
    <row r="35" spans="1:8" ht="47.25">
      <c r="A35" s="67" t="s">
        <v>47</v>
      </c>
      <c r="B35" s="14">
        <f>SUM(B36:B37)</f>
        <v>627.4</v>
      </c>
      <c r="C35" s="63" t="s">
        <v>22</v>
      </c>
      <c r="D35" s="64">
        <f>SUM(D36:D37)</f>
        <v>0</v>
      </c>
      <c r="E35" s="64">
        <f t="shared" ref="E35:H35" si="11">SUM(E36:E37)</f>
        <v>627.4</v>
      </c>
      <c r="F35" s="64">
        <f t="shared" si="11"/>
        <v>0</v>
      </c>
      <c r="G35" s="64">
        <f t="shared" si="11"/>
        <v>0</v>
      </c>
      <c r="H35" s="64">
        <f t="shared" si="11"/>
        <v>0</v>
      </c>
    </row>
    <row r="36" spans="1:8" ht="94.5">
      <c r="A36" s="35" t="s">
        <v>96</v>
      </c>
      <c r="B36" s="8">
        <f>D36+E36+F36+G36+H36</f>
        <v>27.4</v>
      </c>
      <c r="C36" s="28" t="s">
        <v>143</v>
      </c>
      <c r="D36" s="80"/>
      <c r="E36" s="8">
        <v>27.4</v>
      </c>
      <c r="F36" s="8"/>
      <c r="G36" s="8"/>
      <c r="H36" s="79"/>
    </row>
    <row r="37" spans="1:8" ht="47.25">
      <c r="A37" s="35" t="s">
        <v>97</v>
      </c>
      <c r="B37" s="8">
        <f>D37+E37+F37+G37+H37</f>
        <v>600</v>
      </c>
      <c r="C37" s="28" t="s">
        <v>129</v>
      </c>
      <c r="D37" s="80"/>
      <c r="E37" s="8">
        <v>600</v>
      </c>
      <c r="F37" s="8"/>
      <c r="G37" s="8"/>
      <c r="H37" s="79"/>
    </row>
    <row r="38" spans="1:8" s="2" customFormat="1">
      <c r="A38" s="25" t="s">
        <v>48</v>
      </c>
      <c r="B38" s="14">
        <f>SUM(B39:B39)</f>
        <v>50</v>
      </c>
      <c r="C38" s="22" t="s">
        <v>21</v>
      </c>
      <c r="D38" s="14">
        <f>SUM(D39:D39)</f>
        <v>0</v>
      </c>
      <c r="E38" s="14">
        <f>SUM(E39:E39)</f>
        <v>50</v>
      </c>
      <c r="F38" s="14">
        <f>SUM(F39:F39)</f>
        <v>0</v>
      </c>
      <c r="G38" s="14">
        <f>SUM(G39:G39)</f>
        <v>0</v>
      </c>
      <c r="H38" s="14">
        <f>SUM(H39:H39)</f>
        <v>0</v>
      </c>
    </row>
    <row r="39" spans="1:8" ht="31.5">
      <c r="A39" s="3" t="s">
        <v>98</v>
      </c>
      <c r="B39" s="8">
        <f>E39+G39</f>
        <v>50</v>
      </c>
      <c r="C39" s="28" t="s">
        <v>130</v>
      </c>
      <c r="D39" s="80"/>
      <c r="E39" s="8">
        <v>50</v>
      </c>
      <c r="F39" s="8"/>
      <c r="G39" s="8"/>
      <c r="H39" s="79"/>
    </row>
    <row r="40" spans="1:8" s="2" customFormat="1" ht="47.25">
      <c r="A40" s="25" t="s">
        <v>49</v>
      </c>
      <c r="B40" s="14">
        <f>SUM(B41:B43)</f>
        <v>397.29999999999995</v>
      </c>
      <c r="C40" s="15" t="s">
        <v>18</v>
      </c>
      <c r="D40" s="64">
        <f>SUM(D41:D43)</f>
        <v>0</v>
      </c>
      <c r="E40" s="64">
        <f>SUM(E41:E43)</f>
        <v>397.29999999999995</v>
      </c>
      <c r="F40" s="64">
        <f t="shared" ref="F40:H40" si="12">F41</f>
        <v>0</v>
      </c>
      <c r="G40" s="64">
        <f t="shared" si="12"/>
        <v>0</v>
      </c>
      <c r="H40" s="64">
        <f t="shared" si="12"/>
        <v>0</v>
      </c>
    </row>
    <row r="41" spans="1:8" ht="94.5">
      <c r="A41" s="3" t="s">
        <v>99</v>
      </c>
      <c r="B41" s="8">
        <f>D41+E41+F41+G41</f>
        <v>397.3</v>
      </c>
      <c r="C41" s="28" t="s">
        <v>144</v>
      </c>
      <c r="D41" s="28"/>
      <c r="E41" s="8">
        <v>397.3</v>
      </c>
      <c r="F41" s="8"/>
      <c r="G41" s="8"/>
      <c r="H41" s="53"/>
    </row>
    <row r="42" spans="1:8" ht="31.5">
      <c r="A42" s="3" t="s">
        <v>100</v>
      </c>
      <c r="B42" s="8">
        <f t="shared" ref="B42:B43" si="13">D42+E42+F42+G42</f>
        <v>-2096.5</v>
      </c>
      <c r="C42" s="28" t="s">
        <v>62</v>
      </c>
      <c r="D42" s="28"/>
      <c r="E42" s="8">
        <v>-2096.5</v>
      </c>
      <c r="F42" s="8"/>
      <c r="G42" s="8"/>
      <c r="H42" s="53"/>
    </row>
    <row r="43" spans="1:8" ht="78.75">
      <c r="A43" s="3" t="s">
        <v>101</v>
      </c>
      <c r="B43" s="8">
        <f t="shared" si="13"/>
        <v>2096.5</v>
      </c>
      <c r="C43" s="28" t="s">
        <v>63</v>
      </c>
      <c r="D43" s="28"/>
      <c r="E43" s="8">
        <v>2096.5</v>
      </c>
      <c r="F43" s="8"/>
      <c r="G43" s="8"/>
      <c r="H43" s="53"/>
    </row>
    <row r="44" spans="1:8" ht="47.25">
      <c r="A44" s="25" t="s">
        <v>50</v>
      </c>
      <c r="B44" s="14">
        <f>B45</f>
        <v>0.3</v>
      </c>
      <c r="C44" s="63" t="s">
        <v>74</v>
      </c>
      <c r="D44" s="64">
        <f>D45</f>
        <v>0</v>
      </c>
      <c r="E44" s="64">
        <f t="shared" ref="E44:H44" si="14">E45</f>
        <v>0.3</v>
      </c>
      <c r="F44" s="64">
        <f t="shared" si="14"/>
        <v>0</v>
      </c>
      <c r="G44" s="64">
        <f t="shared" si="14"/>
        <v>0</v>
      </c>
      <c r="H44" s="64">
        <f t="shared" si="14"/>
        <v>0</v>
      </c>
    </row>
    <row r="45" spans="1:8" ht="78.75">
      <c r="A45" s="3" t="s">
        <v>102</v>
      </c>
      <c r="B45" s="8">
        <f>D45+E45+F45+G45+H45</f>
        <v>0.3</v>
      </c>
      <c r="C45" s="28" t="s">
        <v>137</v>
      </c>
      <c r="D45" s="28"/>
      <c r="E45" s="8">
        <v>0.3</v>
      </c>
      <c r="F45" s="8"/>
      <c r="G45" s="8"/>
      <c r="H45" s="53"/>
    </row>
    <row r="46" spans="1:8" ht="31.5">
      <c r="A46" s="25" t="s">
        <v>54</v>
      </c>
      <c r="B46" s="14">
        <f>B47</f>
        <v>-0.3</v>
      </c>
      <c r="C46" s="63" t="s">
        <v>75</v>
      </c>
      <c r="D46" s="64">
        <f>D47</f>
        <v>0</v>
      </c>
      <c r="E46" s="65">
        <f t="shared" ref="E46:H46" si="15">E47</f>
        <v>-0.3</v>
      </c>
      <c r="F46" s="64">
        <f t="shared" si="15"/>
        <v>0</v>
      </c>
      <c r="G46" s="64">
        <f t="shared" si="15"/>
        <v>0</v>
      </c>
      <c r="H46" s="64">
        <f t="shared" si="15"/>
        <v>0</v>
      </c>
    </row>
    <row r="47" spans="1:8" ht="31.5">
      <c r="A47" s="3" t="s">
        <v>103</v>
      </c>
      <c r="B47" s="8">
        <f>D47+E47+F47+G47+H47</f>
        <v>-0.3</v>
      </c>
      <c r="C47" s="28" t="s">
        <v>76</v>
      </c>
      <c r="D47" s="28"/>
      <c r="E47" s="8">
        <f>-0.3</f>
        <v>-0.3</v>
      </c>
      <c r="F47" s="8"/>
      <c r="G47" s="8"/>
      <c r="H47" s="53"/>
    </row>
    <row r="48" spans="1:8" ht="31.5">
      <c r="A48" s="25" t="s">
        <v>58</v>
      </c>
      <c r="B48" s="14">
        <f>SUM(B49:B50)</f>
        <v>-2488.1999999999998</v>
      </c>
      <c r="C48" s="63" t="s">
        <v>67</v>
      </c>
      <c r="D48" s="64">
        <f>D49</f>
        <v>0</v>
      </c>
      <c r="E48" s="64">
        <f>SUM(E49:E50)</f>
        <v>-2488.1999999999998</v>
      </c>
      <c r="F48" s="64">
        <f t="shared" ref="F48:H48" si="16">F49</f>
        <v>0</v>
      </c>
      <c r="G48" s="64">
        <f t="shared" si="16"/>
        <v>0</v>
      </c>
      <c r="H48" s="64">
        <f t="shared" si="16"/>
        <v>0</v>
      </c>
    </row>
    <row r="49" spans="1:8" ht="78.75">
      <c r="A49" s="3" t="s">
        <v>104</v>
      </c>
      <c r="B49" s="8">
        <f>D49+E49+F49+G49+H49</f>
        <v>111.8</v>
      </c>
      <c r="C49" s="28" t="s">
        <v>139</v>
      </c>
      <c r="D49" s="80"/>
      <c r="E49" s="8">
        <v>111.8</v>
      </c>
      <c r="F49" s="8"/>
      <c r="G49" s="8"/>
      <c r="H49" s="79"/>
    </row>
    <row r="50" spans="1:8" ht="31.5">
      <c r="A50" s="3" t="s">
        <v>138</v>
      </c>
      <c r="B50" s="8">
        <f>D50+E50+F50+G50+H50</f>
        <v>-2600</v>
      </c>
      <c r="C50" s="28" t="s">
        <v>71</v>
      </c>
      <c r="D50" s="80"/>
      <c r="E50" s="8">
        <v>-2600</v>
      </c>
      <c r="F50" s="8"/>
      <c r="G50" s="8"/>
      <c r="H50" s="79"/>
    </row>
    <row r="51" spans="1:8" ht="31.5">
      <c r="A51" s="25" t="s">
        <v>66</v>
      </c>
      <c r="B51" s="14">
        <f>B52</f>
        <v>-111.8</v>
      </c>
      <c r="C51" s="15" t="s">
        <v>65</v>
      </c>
      <c r="D51" s="81">
        <f>D52</f>
        <v>0</v>
      </c>
      <c r="E51" s="62">
        <f t="shared" ref="E51:H51" si="17">E52</f>
        <v>-111.8</v>
      </c>
      <c r="F51" s="81">
        <f t="shared" si="17"/>
        <v>0</v>
      </c>
      <c r="G51" s="81">
        <f t="shared" si="17"/>
        <v>0</v>
      </c>
      <c r="H51" s="81">
        <f t="shared" si="17"/>
        <v>0</v>
      </c>
    </row>
    <row r="52" spans="1:8" ht="43.5" customHeight="1">
      <c r="A52" s="3" t="s">
        <v>105</v>
      </c>
      <c r="B52" s="8">
        <f>D52+E52+F52+G52+H52</f>
        <v>-111.8</v>
      </c>
      <c r="C52" s="11" t="s">
        <v>83</v>
      </c>
      <c r="D52" s="11"/>
      <c r="E52" s="8">
        <f>-111.8</f>
        <v>-111.8</v>
      </c>
      <c r="F52" s="8"/>
      <c r="G52" s="8"/>
      <c r="H52" s="53"/>
    </row>
    <row r="53" spans="1:8" ht="47.25">
      <c r="A53" s="25" t="s">
        <v>68</v>
      </c>
      <c r="B53" s="14">
        <f>SUM(B54:B55)</f>
        <v>60</v>
      </c>
      <c r="C53" s="63" t="s">
        <v>69</v>
      </c>
      <c r="D53" s="66">
        <f>SUM(D54:D55)</f>
        <v>0</v>
      </c>
      <c r="E53" s="66">
        <f t="shared" ref="E53:H53" si="18">SUM(E54:E55)</f>
        <v>60</v>
      </c>
      <c r="F53" s="66">
        <f t="shared" si="18"/>
        <v>0</v>
      </c>
      <c r="G53" s="66">
        <f t="shared" si="18"/>
        <v>0</v>
      </c>
      <c r="H53" s="66">
        <f t="shared" si="18"/>
        <v>0</v>
      </c>
    </row>
    <row r="54" spans="1:8" ht="31.5">
      <c r="A54" s="3" t="s">
        <v>106</v>
      </c>
      <c r="B54" s="8">
        <f>D54+E54+F54+G54+H54</f>
        <v>-10</v>
      </c>
      <c r="C54" s="28" t="s">
        <v>70</v>
      </c>
      <c r="D54" s="28"/>
      <c r="E54" s="8">
        <f>-10</f>
        <v>-10</v>
      </c>
      <c r="F54" s="8"/>
      <c r="G54" s="8"/>
      <c r="H54" s="53"/>
    </row>
    <row r="55" spans="1:8" ht="47.25">
      <c r="A55" s="3" t="s">
        <v>107</v>
      </c>
      <c r="B55" s="8">
        <f>D55+E55+F55+G55+H55</f>
        <v>70</v>
      </c>
      <c r="C55" s="28" t="s">
        <v>145</v>
      </c>
      <c r="D55" s="28"/>
      <c r="E55" s="8">
        <v>70</v>
      </c>
      <c r="F55" s="8"/>
      <c r="G55" s="8"/>
      <c r="H55" s="53"/>
    </row>
    <row r="56" spans="1:8" s="2" customFormat="1" ht="31.5">
      <c r="A56" s="25" t="s">
        <v>72</v>
      </c>
      <c r="B56" s="14">
        <f>SUM(B57:B60)</f>
        <v>2498.8000000000002</v>
      </c>
      <c r="C56" s="16" t="s">
        <v>16</v>
      </c>
      <c r="D56" s="17">
        <f>SUM(D57:D59)</f>
        <v>0</v>
      </c>
      <c r="E56" s="17">
        <f>SUM(E57:E60)</f>
        <v>2498.8000000000002</v>
      </c>
      <c r="F56" s="17">
        <f t="shared" ref="F56:H56" si="19">SUM(F57:F58)</f>
        <v>0</v>
      </c>
      <c r="G56" s="17">
        <f t="shared" si="19"/>
        <v>0</v>
      </c>
      <c r="H56" s="17">
        <f t="shared" si="19"/>
        <v>0</v>
      </c>
    </row>
    <row r="57" spans="1:8" ht="31.5">
      <c r="A57" s="3" t="s">
        <v>108</v>
      </c>
      <c r="B57" s="8">
        <f>E57+G57</f>
        <v>2553.8000000000002</v>
      </c>
      <c r="C57" s="12" t="s">
        <v>146</v>
      </c>
      <c r="D57" s="12"/>
      <c r="E57" s="8">
        <v>2553.8000000000002</v>
      </c>
      <c r="F57" s="8"/>
      <c r="G57" s="8"/>
      <c r="H57" s="53"/>
    </row>
    <row r="58" spans="1:8" ht="83.25" customHeight="1">
      <c r="A58" s="3" t="s">
        <v>109</v>
      </c>
      <c r="B58" s="8">
        <f>E58+G58</f>
        <v>10</v>
      </c>
      <c r="C58" s="12" t="s">
        <v>147</v>
      </c>
      <c r="D58" s="12"/>
      <c r="E58" s="8">
        <v>10</v>
      </c>
      <c r="F58" s="8"/>
      <c r="G58" s="8"/>
      <c r="H58" s="53"/>
    </row>
    <row r="59" spans="1:8">
      <c r="A59" s="3" t="s">
        <v>110</v>
      </c>
      <c r="B59" s="8">
        <f>E59+G59</f>
        <v>-70</v>
      </c>
      <c r="C59" s="12" t="s">
        <v>82</v>
      </c>
      <c r="D59" s="12"/>
      <c r="E59" s="8">
        <v>-70</v>
      </c>
      <c r="F59" s="8"/>
      <c r="G59" s="8"/>
      <c r="H59" s="53"/>
    </row>
    <row r="60" spans="1:8" ht="78.75">
      <c r="A60" s="3" t="s">
        <v>111</v>
      </c>
      <c r="B60" s="8">
        <f>E60+G60</f>
        <v>5</v>
      </c>
      <c r="C60" s="12" t="s">
        <v>140</v>
      </c>
      <c r="D60" s="12"/>
      <c r="E60" s="8">
        <v>5</v>
      </c>
      <c r="F60" s="8"/>
      <c r="G60" s="8"/>
      <c r="H60" s="53"/>
    </row>
    <row r="61" spans="1:8" ht="31.5">
      <c r="A61" s="25" t="s">
        <v>73</v>
      </c>
      <c r="B61" s="14">
        <f>B62</f>
        <v>-5</v>
      </c>
      <c r="C61" s="63" t="s">
        <v>77</v>
      </c>
      <c r="D61" s="66">
        <f>D62</f>
        <v>0</v>
      </c>
      <c r="E61" s="66">
        <f t="shared" ref="E61:H61" si="20">E62</f>
        <v>-5</v>
      </c>
      <c r="F61" s="66">
        <f t="shared" si="20"/>
        <v>0</v>
      </c>
      <c r="G61" s="66">
        <f t="shared" si="20"/>
        <v>0</v>
      </c>
      <c r="H61" s="66">
        <f t="shared" si="20"/>
        <v>0</v>
      </c>
    </row>
    <row r="62" spans="1:8" ht="31.5">
      <c r="A62" s="3" t="s">
        <v>112</v>
      </c>
      <c r="B62" s="8">
        <f>D62+E62+F62+G62+H62</f>
        <v>-5</v>
      </c>
      <c r="C62" s="28" t="s">
        <v>78</v>
      </c>
      <c r="D62" s="28"/>
      <c r="E62" s="8">
        <v>-5</v>
      </c>
      <c r="F62" s="8"/>
      <c r="G62" s="8"/>
      <c r="H62" s="53"/>
    </row>
    <row r="63" spans="1:8" ht="31.5">
      <c r="A63" s="25" t="s">
        <v>79</v>
      </c>
      <c r="B63" s="14">
        <f>SUM(B64:B65)</f>
        <v>1462</v>
      </c>
      <c r="C63" s="15" t="s">
        <v>23</v>
      </c>
      <c r="D63" s="14">
        <f>SUM(D64:D65)</f>
        <v>0</v>
      </c>
      <c r="E63" s="14">
        <f t="shared" ref="E63:H63" si="21">SUM(E64:E65)</f>
        <v>1462</v>
      </c>
      <c r="F63" s="14">
        <f t="shared" si="21"/>
        <v>0</v>
      </c>
      <c r="G63" s="14">
        <f t="shared" si="21"/>
        <v>0</v>
      </c>
      <c r="H63" s="14">
        <f t="shared" si="21"/>
        <v>0</v>
      </c>
    </row>
    <row r="64" spans="1:8" ht="47.25">
      <c r="A64" s="3" t="s">
        <v>113</v>
      </c>
      <c r="B64" s="8">
        <f>E64+G64</f>
        <v>1437</v>
      </c>
      <c r="C64" s="11" t="s">
        <v>148</v>
      </c>
      <c r="D64" s="11"/>
      <c r="E64" s="8">
        <v>1437</v>
      </c>
      <c r="F64" s="8"/>
      <c r="G64" s="8"/>
      <c r="H64" s="53"/>
    </row>
    <row r="65" spans="1:12" ht="78.75">
      <c r="A65" s="3" t="s">
        <v>141</v>
      </c>
      <c r="B65" s="8">
        <f>E65+G65</f>
        <v>25</v>
      </c>
      <c r="C65" s="11" t="s">
        <v>149</v>
      </c>
      <c r="D65" s="11"/>
      <c r="E65" s="8">
        <v>25</v>
      </c>
      <c r="F65" s="8"/>
      <c r="G65" s="8"/>
      <c r="H65" s="53"/>
    </row>
    <row r="66" spans="1:12" ht="47.25">
      <c r="A66" s="25" t="s">
        <v>80</v>
      </c>
      <c r="B66" s="14">
        <f>SUM(B67:B74)</f>
        <v>1622.9000000000003</v>
      </c>
      <c r="C66" s="18" t="s">
        <v>15</v>
      </c>
      <c r="D66" s="14">
        <f>SUM(D67:D73)</f>
        <v>0</v>
      </c>
      <c r="E66" s="14">
        <f>SUM(E67:E74)</f>
        <v>1622.9000000000003</v>
      </c>
      <c r="F66" s="14">
        <f>SUM(F67:F73)</f>
        <v>0</v>
      </c>
      <c r="G66" s="14">
        <f>SUM(G67:G73)</f>
        <v>0</v>
      </c>
      <c r="H66" s="14">
        <f>SUM(H67:H73)</f>
        <v>0</v>
      </c>
    </row>
    <row r="67" spans="1:12" ht="31.5">
      <c r="A67" s="3" t="s">
        <v>114</v>
      </c>
      <c r="B67" s="8">
        <f>D67+E67+F67+G67</f>
        <v>14</v>
      </c>
      <c r="C67" s="30" t="s">
        <v>52</v>
      </c>
      <c r="D67" s="11"/>
      <c r="E67" s="8">
        <v>14</v>
      </c>
      <c r="F67" s="8"/>
      <c r="G67" s="8"/>
      <c r="H67" s="53"/>
    </row>
    <row r="68" spans="1:12" ht="31.5">
      <c r="A68" s="3" t="s">
        <v>115</v>
      </c>
      <c r="B68" s="8">
        <f>D68+E68+F68+G68</f>
        <v>239.8</v>
      </c>
      <c r="C68" s="30" t="s">
        <v>53</v>
      </c>
      <c r="D68" s="11"/>
      <c r="E68" s="8">
        <v>239.8</v>
      </c>
      <c r="F68" s="8"/>
      <c r="G68" s="8"/>
      <c r="H68" s="53"/>
    </row>
    <row r="69" spans="1:12" ht="31.5">
      <c r="A69" s="3" t="s">
        <v>116</v>
      </c>
      <c r="B69" s="8">
        <f>D69+E69+F69+G69</f>
        <v>-181.2</v>
      </c>
      <c r="C69" s="7" t="s">
        <v>55</v>
      </c>
      <c r="D69" s="11"/>
      <c r="E69" s="8">
        <v>-181.2</v>
      </c>
      <c r="F69" s="8"/>
      <c r="G69" s="8"/>
      <c r="H69" s="53"/>
    </row>
    <row r="70" spans="1:12" ht="63">
      <c r="A70" s="3" t="s">
        <v>117</v>
      </c>
      <c r="B70" s="8">
        <f>D70+E70+F70+G70</f>
        <v>-397.3</v>
      </c>
      <c r="C70" s="7" t="s">
        <v>153</v>
      </c>
      <c r="D70" s="11"/>
      <c r="E70" s="8">
        <v>-397.3</v>
      </c>
      <c r="F70" s="8"/>
      <c r="G70" s="8"/>
      <c r="H70" s="53"/>
    </row>
    <row r="71" spans="1:12" ht="47.25">
      <c r="A71" s="3" t="s">
        <v>118</v>
      </c>
      <c r="B71" s="8">
        <f t="shared" ref="B71:B74" si="22">D71+E71+F71+G71</f>
        <v>-1918.6</v>
      </c>
      <c r="C71" s="7" t="s">
        <v>60</v>
      </c>
      <c r="D71" s="11"/>
      <c r="E71" s="8">
        <f>-706.6-961-52.4-198.6</f>
        <v>-1918.6</v>
      </c>
      <c r="F71" s="8"/>
      <c r="G71" s="8"/>
      <c r="H71" s="53"/>
    </row>
    <row r="72" spans="1:12" ht="31.5">
      <c r="A72" s="3" t="s">
        <v>119</v>
      </c>
      <c r="B72" s="8">
        <f t="shared" si="22"/>
        <v>643.70000000000005</v>
      </c>
      <c r="C72" s="7" t="s">
        <v>150</v>
      </c>
      <c r="D72" s="11"/>
      <c r="E72" s="8">
        <f>445.1+198.6</f>
        <v>643.70000000000005</v>
      </c>
      <c r="F72" s="8"/>
      <c r="G72" s="8"/>
      <c r="H72" s="53"/>
    </row>
    <row r="73" spans="1:12" ht="31.5">
      <c r="A73" s="3" t="s">
        <v>120</v>
      </c>
      <c r="B73" s="8">
        <f t="shared" si="22"/>
        <v>1222.5</v>
      </c>
      <c r="C73" s="7" t="s">
        <v>151</v>
      </c>
      <c r="D73" s="11"/>
      <c r="E73" s="8">
        <v>1222.5</v>
      </c>
      <c r="F73" s="8"/>
      <c r="G73" s="8"/>
      <c r="H73" s="53"/>
    </row>
    <row r="74" spans="1:12" ht="78.75">
      <c r="A74" s="3" t="s">
        <v>121</v>
      </c>
      <c r="B74" s="8">
        <f t="shared" si="22"/>
        <v>2000</v>
      </c>
      <c r="C74" s="7" t="s">
        <v>136</v>
      </c>
      <c r="D74" s="11"/>
      <c r="E74" s="8">
        <v>2000</v>
      </c>
      <c r="F74" s="8"/>
      <c r="G74" s="8"/>
      <c r="H74" s="53"/>
    </row>
    <row r="75" spans="1:12">
      <c r="A75" s="57" t="s">
        <v>81</v>
      </c>
      <c r="B75" s="14">
        <f>SUM(B76:B78)</f>
        <v>-9437.4000000000015</v>
      </c>
      <c r="C75" s="58" t="s">
        <v>17</v>
      </c>
      <c r="D75" s="59">
        <f>D76+D77+D78</f>
        <v>949.8</v>
      </c>
      <c r="E75" s="59">
        <f>SUM(E76:E78)</f>
        <v>-5928.3</v>
      </c>
      <c r="F75" s="59">
        <f>SUM(F76:F78)</f>
        <v>-1412.5</v>
      </c>
      <c r="G75" s="59">
        <f>SUM(G76:G78)</f>
        <v>-3116.4</v>
      </c>
      <c r="H75" s="59">
        <f>SUM(H76:H78)</f>
        <v>70</v>
      </c>
    </row>
    <row r="76" spans="1:12" ht="31.5">
      <c r="A76" s="3" t="s">
        <v>122</v>
      </c>
      <c r="B76" s="8">
        <f>D76+E76+F76+G76</f>
        <v>949.8</v>
      </c>
      <c r="C76" s="9" t="s">
        <v>152</v>
      </c>
      <c r="D76" s="52">
        <v>949.8</v>
      </c>
      <c r="E76" s="51"/>
      <c r="F76" s="51"/>
      <c r="G76" s="51"/>
      <c r="H76" s="53"/>
    </row>
    <row r="77" spans="1:12" ht="110.25">
      <c r="A77" s="3" t="s">
        <v>123</v>
      </c>
      <c r="B77" s="8">
        <f>D77+E77+F77+G77+H77</f>
        <v>0</v>
      </c>
      <c r="C77" s="5" t="s">
        <v>128</v>
      </c>
      <c r="D77" s="5"/>
      <c r="E77" s="10">
        <f>300+345+60+45.3+55+324+20+50.3+20+143.4-20.5</f>
        <v>1342.5</v>
      </c>
      <c r="F77" s="10">
        <f>-300-345-60-45.3-55-324-20-70-50.3-20-143.4+20.5</f>
        <v>-1412.5</v>
      </c>
      <c r="G77" s="10"/>
      <c r="H77" s="79">
        <v>70</v>
      </c>
    </row>
    <row r="78" spans="1:12" ht="47.25">
      <c r="A78" s="3" t="s">
        <v>124</v>
      </c>
      <c r="B78" s="8">
        <f t="shared" ref="B78" si="23">E78+G78</f>
        <v>-10387.200000000001</v>
      </c>
      <c r="C78" s="38" t="s">
        <v>45</v>
      </c>
      <c r="D78" s="38"/>
      <c r="E78" s="10">
        <f>-7270.8</f>
        <v>-7270.8</v>
      </c>
      <c r="F78" s="10"/>
      <c r="G78" s="10">
        <f>-3116.4</f>
        <v>-3116.4</v>
      </c>
      <c r="H78" s="53"/>
      <c r="L78" s="1" t="s">
        <v>57</v>
      </c>
    </row>
    <row r="79" spans="1:12" s="20" customFormat="1">
      <c r="A79" s="25"/>
      <c r="B79" s="68">
        <f>B7+B20+B27+B30</f>
        <v>573800.28</v>
      </c>
      <c r="C79" s="63" t="s">
        <v>13</v>
      </c>
      <c r="D79" s="64">
        <f>D7+D20+D27+D30</f>
        <v>949.8</v>
      </c>
      <c r="E79" s="64">
        <f>E7+E20+E27+E30</f>
        <v>575363.68000000005</v>
      </c>
      <c r="F79" s="64">
        <f>F7+F20+F27+F30</f>
        <v>-1412.5</v>
      </c>
      <c r="G79" s="64">
        <f>G7+G20+G27+G30</f>
        <v>-1170.6999999999998</v>
      </c>
      <c r="H79" s="64">
        <f>H7+H20+H27+H30</f>
        <v>70</v>
      </c>
    </row>
    <row r="80" spans="1:12" s="20" customFormat="1">
      <c r="A80" s="25"/>
      <c r="B80" s="69">
        <v>5631289.2999999998</v>
      </c>
      <c r="C80" s="70" t="s">
        <v>51</v>
      </c>
      <c r="D80" s="70"/>
      <c r="E80" s="71"/>
      <c r="F80" s="71"/>
      <c r="G80" s="71"/>
      <c r="H80" s="72"/>
    </row>
    <row r="81" spans="1:8" s="20" customFormat="1">
      <c r="A81" s="60"/>
      <c r="B81" s="69">
        <f>B80+B79</f>
        <v>6205089.5800000001</v>
      </c>
      <c r="C81" s="70" t="s">
        <v>56</v>
      </c>
      <c r="D81" s="70"/>
      <c r="E81" s="73"/>
      <c r="F81" s="73"/>
      <c r="G81" s="73"/>
      <c r="H81" s="72"/>
    </row>
    <row r="82" spans="1:8">
      <c r="B82" s="21"/>
    </row>
    <row r="83" spans="1:8">
      <c r="B83" s="21"/>
    </row>
  </sheetData>
  <mergeCells count="6">
    <mergeCell ref="E1:H1"/>
    <mergeCell ref="A4:A5"/>
    <mergeCell ref="C4:C5"/>
    <mergeCell ref="B4:B5"/>
    <mergeCell ref="D4:H4"/>
    <mergeCell ref="A2:H2"/>
  </mergeCells>
  <pageMargins left="0.19685039370078741" right="0.19685039370078741" top="0.19685039370078741" bottom="0.19685039370078741" header="0.31496062992125984" footer="0.31496062992125984"/>
  <pageSetup paperSize="9" scale="80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 2</vt:lpstr>
      <vt:lpstr>'таблица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ZorinaLV</cp:lastModifiedBy>
  <cp:lastPrinted>2024-06-14T10:48:24Z</cp:lastPrinted>
  <dcterms:created xsi:type="dcterms:W3CDTF">1996-10-08T23:32:33Z</dcterms:created>
  <dcterms:modified xsi:type="dcterms:W3CDTF">2024-06-14T10:57:21Z</dcterms:modified>
</cp:coreProperties>
</file>