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Print_Titles" localSheetId="0">'таблица 2'!$4:$6</definedName>
  </definedNames>
  <calcPr calcId="125725"/>
</workbook>
</file>

<file path=xl/calcChain.xml><?xml version="1.0" encoding="utf-8"?>
<calcChain xmlns="http://schemas.openxmlformats.org/spreadsheetml/2006/main">
  <c r="F36" i="51"/>
  <c r="F83"/>
  <c r="B81"/>
  <c r="F30" l="1"/>
  <c r="F55"/>
  <c r="F53" l="1"/>
  <c r="F27" l="1"/>
  <c r="F78" l="1"/>
  <c r="F24"/>
  <c r="F66"/>
  <c r="F71"/>
  <c r="F59"/>
  <c r="F39"/>
  <c r="B87"/>
  <c r="B89"/>
  <c r="B90"/>
  <c r="B86"/>
  <c r="B79"/>
  <c r="B80"/>
  <c r="B82"/>
  <c r="B83"/>
  <c r="B84"/>
  <c r="B67"/>
  <c r="B68"/>
  <c r="B69"/>
  <c r="B70"/>
  <c r="B63"/>
  <c r="B64"/>
  <c r="B60"/>
  <c r="B59"/>
  <c r="B56"/>
  <c r="B57"/>
  <c r="B53"/>
  <c r="B54"/>
  <c r="B47"/>
  <c r="B48"/>
  <c r="B50"/>
  <c r="B51"/>
  <c r="B46"/>
  <c r="B43"/>
  <c r="B44"/>
  <c r="B40"/>
  <c r="B38"/>
  <c r="B32"/>
  <c r="B30"/>
  <c r="B29"/>
  <c r="B24"/>
  <c r="B25"/>
  <c r="B26"/>
  <c r="B27"/>
  <c r="B20"/>
  <c r="B19"/>
  <c r="B17"/>
  <c r="B16"/>
  <c r="B11"/>
  <c r="B9"/>
  <c r="B36"/>
  <c r="B55" l="1"/>
  <c r="F23"/>
  <c r="B23" s="1"/>
  <c r="H85"/>
  <c r="B78"/>
  <c r="C74"/>
  <c r="D74"/>
  <c r="G74"/>
  <c r="H74"/>
  <c r="C58"/>
  <c r="D58"/>
  <c r="G58"/>
  <c r="H58"/>
  <c r="F58"/>
  <c r="F73"/>
  <c r="B73" s="1"/>
  <c r="C55"/>
  <c r="D55"/>
  <c r="C65"/>
  <c r="D65"/>
  <c r="G65"/>
  <c r="H65"/>
  <c r="F72"/>
  <c r="B72" s="1"/>
  <c r="B71"/>
  <c r="G52"/>
  <c r="H52"/>
  <c r="C52"/>
  <c r="D52"/>
  <c r="F52"/>
  <c r="G41"/>
  <c r="H41"/>
  <c r="C41"/>
  <c r="D41"/>
  <c r="C45"/>
  <c r="D45"/>
  <c r="G45"/>
  <c r="H45"/>
  <c r="F49"/>
  <c r="C37"/>
  <c r="D37"/>
  <c r="C35"/>
  <c r="D35"/>
  <c r="G35"/>
  <c r="H35"/>
  <c r="G37"/>
  <c r="H37"/>
  <c r="B39"/>
  <c r="C31"/>
  <c r="D31"/>
  <c r="G31"/>
  <c r="H31"/>
  <c r="F34"/>
  <c r="B34" s="1"/>
  <c r="F33"/>
  <c r="B33" s="1"/>
  <c r="C22"/>
  <c r="D22"/>
  <c r="G22"/>
  <c r="H22"/>
  <c r="G28"/>
  <c r="H28"/>
  <c r="F28"/>
  <c r="F45" l="1"/>
  <c r="B49"/>
  <c r="F37"/>
  <c r="D21"/>
  <c r="B52"/>
  <c r="C21"/>
  <c r="F31"/>
  <c r="F22" l="1"/>
  <c r="F18"/>
  <c r="F15"/>
  <c r="G88"/>
  <c r="G85" s="1"/>
  <c r="F88"/>
  <c r="B88" l="1"/>
  <c r="F14"/>
  <c r="F85"/>
  <c r="F42" l="1"/>
  <c r="B42" s="1"/>
  <c r="G55"/>
  <c r="G21" s="1"/>
  <c r="H55"/>
  <c r="H21" s="1"/>
  <c r="B37"/>
  <c r="F77"/>
  <c r="B77" s="1"/>
  <c r="F76"/>
  <c r="B76" s="1"/>
  <c r="F75"/>
  <c r="F62"/>
  <c r="B62" s="1"/>
  <c r="F74" l="1"/>
  <c r="B75"/>
  <c r="F65"/>
  <c r="B66"/>
  <c r="B61"/>
  <c r="F61"/>
  <c r="F41"/>
  <c r="B41"/>
  <c r="B28"/>
  <c r="B18"/>
  <c r="C18"/>
  <c r="D18"/>
  <c r="C15"/>
  <c r="C14" s="1"/>
  <c r="D15"/>
  <c r="D14" s="1"/>
  <c r="C12"/>
  <c r="D12"/>
  <c r="C10"/>
  <c r="D10"/>
  <c r="C8"/>
  <c r="D8"/>
  <c r="D7" s="1"/>
  <c r="C7"/>
  <c r="G15"/>
  <c r="G14" s="1"/>
  <c r="H15"/>
  <c r="H14" s="1"/>
  <c r="B22" l="1"/>
  <c r="F13"/>
  <c r="F12" s="1"/>
  <c r="G12"/>
  <c r="H12"/>
  <c r="G10"/>
  <c r="H10"/>
  <c r="F10"/>
  <c r="G8"/>
  <c r="H8"/>
  <c r="F8"/>
  <c r="B10"/>
  <c r="B8"/>
  <c r="B13" l="1"/>
  <c r="B12" s="1"/>
  <c r="B7" s="1"/>
  <c r="H7"/>
  <c r="H91" s="1"/>
  <c r="G7"/>
  <c r="G91" s="1"/>
  <c r="F7"/>
  <c r="B15" l="1"/>
  <c r="B14" l="1"/>
  <c r="B58"/>
  <c r="B31" l="1"/>
  <c r="B74" l="1"/>
  <c r="B65"/>
  <c r="B45"/>
  <c r="B35"/>
  <c r="F35"/>
  <c r="F21" s="1"/>
  <c r="B85" l="1"/>
  <c r="B21" l="1"/>
  <c r="B91" s="1"/>
  <c r="B93" s="1"/>
  <c r="F91" l="1"/>
</calcChain>
</file>

<file path=xl/sharedStrings.xml><?xml version="1.0" encoding="utf-8"?>
<sst xmlns="http://schemas.openxmlformats.org/spreadsheetml/2006/main" count="179" uniqueCount="177">
  <si>
    <t>1.</t>
  </si>
  <si>
    <t>2.</t>
  </si>
  <si>
    <t>3.</t>
  </si>
  <si>
    <t>1.1.</t>
  </si>
  <si>
    <t>3.1.</t>
  </si>
  <si>
    <t>1.2.</t>
  </si>
  <si>
    <t>2.1.</t>
  </si>
  <si>
    <t>Муниципальная программа "Развитие образования и молодежной политики в городе Урай" на 2019-2030 годы</t>
  </si>
  <si>
    <t>Муниципальная программа "Обеспечение градостроительной деятельности на территории города Урай" на 2018-2030 годы</t>
  </si>
  <si>
    <t>№ п/п</t>
  </si>
  <si>
    <t xml:space="preserve">Сумма корректировки  </t>
  </si>
  <si>
    <t>На какие цели</t>
  </si>
  <si>
    <t>ГРБС</t>
  </si>
  <si>
    <t>Администрация города Урай</t>
  </si>
  <si>
    <t>Итого расходов</t>
  </si>
  <si>
    <t>Местный бюджет</t>
  </si>
  <si>
    <t>Муниципальная программа "Развитие жилищно-коммунального комплекса и повышение энергетической эффективности в городе Урай" на 2019-2030 годы"</t>
  </si>
  <si>
    <t>2.3.</t>
  </si>
  <si>
    <t>2024 год</t>
  </si>
  <si>
    <t>Муниципальная программа «Развитие транспортной системы города Урай»</t>
  </si>
  <si>
    <t>Муниципальная программа «Совершенствование и развитие муниципального управления в городе Урай» на 2018-2030 годы</t>
  </si>
  <si>
    <t xml:space="preserve">Непрограммные направления деятельности </t>
  </si>
  <si>
    <t>3.2.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</si>
  <si>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</si>
  <si>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Таблица 2 к пояснительной записке</t>
  </si>
  <si>
    <t>Управление образования администрации города Урай</t>
  </si>
  <si>
    <t xml:space="preserve">Муниципальная программа «Культура города Урай»  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</si>
  <si>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</si>
  <si>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Муниципальная программа "Формирование комфортной городской среды города Урай"</t>
  </si>
  <si>
    <t>Муниципальная программа «Формирование комфортной  городской среды города Урай»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</si>
  <si>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2024 год и на плановый период 2025 и 2026 годов"                                                     </t>
  </si>
  <si>
    <t>Комитет по финансам администрации города Урай</t>
  </si>
  <si>
    <t>2025 год</t>
  </si>
  <si>
    <t>Иные межбюджетные трансферты</t>
  </si>
  <si>
    <t>Муниципальная программа "Развитие физической культуры, спорта и туризма в городе Урай и укрепление здоровья граждан города Урай" на 2019-2030 годы</t>
  </si>
  <si>
    <t xml:space="preserve">Муниципальная программа "Культура города Урай"  </t>
  </si>
  <si>
    <t>Реализация наказов избирателей депутатам Думы Ханты-Мансийского автономного округа - Югры - 1 квартал 2024 года (МАУ "ЦМИГИ" -  оказание финансовой помощи на приобретение интерактивной панели)</t>
  </si>
  <si>
    <t>2026 год</t>
  </si>
  <si>
    <t>1.1.1.</t>
  </si>
  <si>
    <t>1.2.1.</t>
  </si>
  <si>
    <t xml:space="preserve">Реализация наказов избирателей депутатам Думы Ханты-Мансийского автономного округа - Югры  - 1 квартал 2024 года (МАУ ДО"СШ "Старт" - оказание финансовой помощи на проведение XV открытого регионального турнира по боксу, посвященного Дню Победы в ВОВ 1941-1945гг, приобретение экипировки для проведения физкультурных мероприятий в рамках Всероссийского физкультурно-спортивного комплекса "ГТО", спортивной экипировки для пауэрлифтинга)  </t>
  </si>
  <si>
    <t>Реализация наказов избирателей депутатам Думы Ханты-Мансийского автономного округа - Югры  - 1 квартал 2024 года (МАУ "Культура" оказание финансовой помощи на проведение сценических костюмов, обуви для наградной группы и звукового оборудования для КДЦ "Нефтяник", организацию и проведение фестивалей и конкурсов в КЦК "Юность Шаима")</t>
  </si>
  <si>
    <t>1.3.</t>
  </si>
  <si>
    <t>1.3.1.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</si>
  <si>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</si>
  <si>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Муниципальная программа «Информационное общество – Урай» на 2019-2030 годы</t>
  </si>
  <si>
    <t>Муниципальная программа «Охрана окружающей среды в границах города Урай»</t>
  </si>
  <si>
    <t>3.1.1.</t>
  </si>
  <si>
    <t>3.1.2.</t>
  </si>
  <si>
    <t>3.1.3.</t>
  </si>
  <si>
    <t>3.1.4.</t>
  </si>
  <si>
    <t>3.1.5.</t>
  </si>
  <si>
    <t>3.2.1.</t>
  </si>
  <si>
    <t xml:space="preserve">За счет средств в рамках Соглашения о сотрудничестве между Правительством Ханты-Мансийского автономного округа –Югры и ПАО «Нефтяная компания «ЛУКОЙЛ» </t>
  </si>
  <si>
    <t>Выполнение работ по установке гранитного бордюра (остатки 2023 года)</t>
  </si>
  <si>
    <t xml:space="preserve">Строительство школы в мкр.1А </t>
  </si>
  <si>
    <t>Выполнение работ по комплексному благоустройству территории "Историко-мемориальный комплекс" (1 этап)</t>
  </si>
  <si>
    <t>Выполнение работ по капитальному ремонту МБОУ СОШ №12 (ПСД, гос.экспертиза)</t>
  </si>
  <si>
    <t>3.2.2.</t>
  </si>
  <si>
    <t xml:space="preserve">Выполнение  ПСД  (кровля, фасад), прохождение гос.экспертизы </t>
  </si>
  <si>
    <t>Участие МО в Международной выставке-форуме "Россия"(г.Москва 07.02.2024)</t>
  </si>
  <si>
    <t>3.3.</t>
  </si>
  <si>
    <t>3.3.1.</t>
  </si>
  <si>
    <t>3.3.2.</t>
  </si>
  <si>
    <t>3.3.3.</t>
  </si>
  <si>
    <t>3.4.</t>
  </si>
  <si>
    <t xml:space="preserve">обеспечение доли софинансирования местного бюджета на реализацию 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фонд, за счет средств бюджета муниципального образования  </t>
  </si>
  <si>
    <t>3.4.1.</t>
  </si>
  <si>
    <t>3.5.</t>
  </si>
  <si>
    <t xml:space="preserve">Приобретение комплектов постельного белья в целях обеспечения ПВР (создание резерва)  для ликвидации ЧС вместимостью 120 человек, на базе Гимназии </t>
  </si>
  <si>
    <t>3.5.1.</t>
  </si>
  <si>
    <t>3.5.2.</t>
  </si>
  <si>
    <t>3.5.3.</t>
  </si>
  <si>
    <t>3.6.</t>
  </si>
  <si>
    <t>3.6.1.</t>
  </si>
  <si>
    <t>3.6.2.</t>
  </si>
  <si>
    <t>3.6.3.</t>
  </si>
  <si>
    <t>3.7.</t>
  </si>
  <si>
    <t>3.7.1.</t>
  </si>
  <si>
    <t>3.7.2.</t>
  </si>
  <si>
    <t>3.7.3.</t>
  </si>
  <si>
    <t>3.7.4.</t>
  </si>
  <si>
    <t>3.7.5.</t>
  </si>
  <si>
    <t>3.7.6.</t>
  </si>
  <si>
    <t xml:space="preserve">Актуализация комплексной схемы организации дорожного движения (КСОДД) </t>
  </si>
  <si>
    <t>3.8.</t>
  </si>
  <si>
    <t>3.8.1.</t>
  </si>
  <si>
    <t>Муниципальная программа «Профилактика правонарушений на территории города Урай» на 2018-2030 годы</t>
  </si>
  <si>
    <t xml:space="preserve">Система звукового обеспечения (улица Ленина) </t>
  </si>
  <si>
    <t>3.8.2.</t>
  </si>
  <si>
    <t>3.9.</t>
  </si>
  <si>
    <t>3.9.1.</t>
  </si>
  <si>
    <t>3.9.2.</t>
  </si>
  <si>
    <t>3.10.</t>
  </si>
  <si>
    <t>3.10.1.</t>
  </si>
  <si>
    <t>3.10.2.</t>
  </si>
  <si>
    <t>3.11.</t>
  </si>
  <si>
    <t>3.11.1.</t>
  </si>
  <si>
    <t>Текущее содержание МКУ "УГЗиП" (приобретение компьютерной техники)</t>
  </si>
  <si>
    <t>Выполнение кадастровых работ и установка межевых знаков под ИЖС</t>
  </si>
  <si>
    <t>3.11.2.</t>
  </si>
  <si>
    <t>3.11.3.</t>
  </si>
  <si>
    <t>3.12.</t>
  </si>
  <si>
    <t>3.12.1.</t>
  </si>
  <si>
    <t>3.12.2.</t>
  </si>
  <si>
    <t>3.12.3.</t>
  </si>
  <si>
    <t>3.12.4.</t>
  </si>
  <si>
    <t>3.12.5.</t>
  </si>
  <si>
    <t>3.12.6.</t>
  </si>
  <si>
    <t>3.12.7.</t>
  </si>
  <si>
    <t>3.12.8.</t>
  </si>
  <si>
    <t>3.13.</t>
  </si>
  <si>
    <t>3.13.1.</t>
  </si>
  <si>
    <t>3.13.2.</t>
  </si>
  <si>
    <t>3.13.3.</t>
  </si>
  <si>
    <t>3.13.4.</t>
  </si>
  <si>
    <t>3.13.5.</t>
  </si>
  <si>
    <t>Разработка ПСД и прохождение гос.экспертиз (гос.экспертиза проектной документации, гос.экспертиза сметной документации, экологическая экспертиза)</t>
  </si>
  <si>
    <t>3.13.8.</t>
  </si>
  <si>
    <t>3.13.9.</t>
  </si>
  <si>
    <t>3.14.</t>
  </si>
  <si>
    <t>3.14.1.</t>
  </si>
  <si>
    <t>3.14.2.</t>
  </si>
  <si>
    <t>3.14.3.</t>
  </si>
  <si>
    <t>3.14.4.</t>
  </si>
  <si>
    <t>3.14.5.</t>
  </si>
  <si>
    <t>Закупка продуктовых наборов для граждан, призванных на военную службу</t>
  </si>
  <si>
    <t>Решение Думы от 29.11.2023 №88</t>
  </si>
  <si>
    <t>Итого расходы бюджета города с учетом корректировки на февраль 2024 года</t>
  </si>
  <si>
    <t>Текущее содержание МКУ "ЕДДС" (приобретение источника бесперебойного питания -1 шт., гидрокостюма -1шт, надувное устройство, устройство необходимо для спасения из ледяной полыньи, пневмокаркасного аварийно-спасательного оборудования (палатка (6,0х4,8х2,8 м) с полезной S -22,68 м2 как использование мобильного пункта при ЧС)</t>
  </si>
  <si>
    <t>Проведение строительно-технической экспертизы с составлением сметного расчета для капремонта мансардной крыши здания по адресу г.Урай ул.Береговая д.10</t>
  </si>
  <si>
    <t>3.13.7.</t>
  </si>
  <si>
    <t xml:space="preserve">Подготовка образовательных организаций к новому учебному году </t>
  </si>
  <si>
    <t>Использование (перераспределение) средств резервного фонда администрации города Урай (расходы связанные с СВО "+" 334,1 т.р. , оплата административных штрафов "+"250,0 т.р.)</t>
  </si>
  <si>
    <t>Обеспечение доли софинансирования местного бюджета для участия в региональном конкурсе по реализации инициативных проектов (10 проектов)</t>
  </si>
  <si>
    <t>Увеличение расходов на текущее содержание МАУ СШ "Старт" (сертификация, текущий ремонт объектов спорта (подготовка к новому учебному году), участие спортивных команд города в   межмуниципальных и региональных спортивных соревнованиях</t>
  </si>
  <si>
    <t xml:space="preserve">Подготовка ДШИ к новому учебному году </t>
  </si>
  <si>
    <t>Оказание услуги по предоставлению облачного видеонаблюдения для объектов расположенных на территории города Урай в целях развития системы видеонаблюдения «Безопасный город» контейнерные площадки (увеличение количества камер  +15 шт.),установка дополнительных 5-ти камер видеонаблюдения с функцией распознавания.</t>
  </si>
  <si>
    <t xml:space="preserve">Расходы на обеспечение деятельности МАУ МП "ЦМиГИ" (изменение в штатном расписании), проведение семинара по патриотическому воспитанию молодежи </t>
  </si>
  <si>
    <t xml:space="preserve">Субсидирование городского маршрута №1 с сентября по декабрь 2024 года в сумме 2 511,0 т.р. (в связи с окончанием срока действия выданных свидетельств об осуществлении регулярных перевозок), оплата услуг за декабрь 2023 года в сумме 643,4 т.р. (переходящие БО 2023 года) </t>
  </si>
  <si>
    <t>Аттестация объектов информатизации на соответствие требованиям по безопасности (ДСП)</t>
  </si>
  <si>
    <t>Приобретение спец.одежды, средства гигиены и защиты от насекомых для трудоустройства молодежи в связи с увеличением количества подростков (МАУ МП ЦМИГИ)</t>
  </si>
  <si>
    <t>Текущее содержание администрации города Урай (приобретение мобильного комплекта для проведения общегородских мероприятий, встреч, семинаров; проведение и участие в отдельных мероприятиях, проводимых администрацией города Урай)</t>
  </si>
  <si>
    <t>Текущее содержание МКУ "УМТО" (текущий ремонт входной группы городского ЗАГС; страхование служебных автомобилей в связи с ростом тарифов; ремонт автотранспорта, согласно акта тех.состония автомобилей после проведенного обследования (декабрь 2023 года)</t>
  </si>
  <si>
    <t xml:space="preserve">Оказание услуг по содержанию городских территорий в зимний период                     "+"31 369,0 т.р.; переходящие котракты БО 2023 года по вывозу и складированию снежных масс "+" 833,7 т.р. </t>
  </si>
  <si>
    <t>Строительство школы в мкр.1А (переходящие БО 2023 года)</t>
  </si>
  <si>
    <t>Строительство школы в мкр.1А (доля софинансирования местного бюджета, увеличение стоимости объекта после прохождения госэкспертизы 15%), переходящие БО 2023 года -27 547,4 т.руб.</t>
  </si>
  <si>
    <t>ПИРы по объекту "Капитальный ремонт МБДОУ "Детский сад №19"Радость", инженерных изысканий, подготовка ПСД объект "Капитальный ремонт МБОУ "Гимназия им. А.И. Яковлева"(переходящие БО 2023 года)</t>
  </si>
  <si>
    <t>Выполнение работ по устройству спортивной площадки на объекте "Устройство спортивной площадки в мкр. 1 жилого дома №5"  (переходящие БО 2023 года)</t>
  </si>
  <si>
    <t>Услуги по разработке Плана действий по предупреждению и ликвидации ЧС природного и техногенного характера на территории МО (переходящие БО 2023 года)</t>
  </si>
  <si>
    <t>Выполнение услуг по ликвидации мест несанкционированного размещения отходов на территории города Урай (переходящие БО 2023 года)</t>
  </si>
  <si>
    <t>Проведение отбора и химического анализа проб почвы (переходящие БО 2023 года)</t>
  </si>
  <si>
    <t>Оказание услуг по изготовлению и монтажу аншлагов на опоре "Складирование отходов запрещено!Ведется видеонаблюдение" (переходящие БО 2023 года)</t>
  </si>
  <si>
    <t>Выполнение корректировки ПСД объект "Объездная автомобильная дорога г.Урай" (переходящие БО 2023 года)</t>
  </si>
  <si>
    <t>Выполнение кадастровых работ по изготовлению технического плана на объект "Устройство проезда к стационару" (переходящие БО 2023 года)</t>
  </si>
  <si>
    <t>Выполнение работ по устройству искусственной дорожной неровности (переходящие БО 2023 года)</t>
  </si>
  <si>
    <t>Поставка эл/энергии к системе видеонаблюдения "БДД" (переходящие БО 2023 года)</t>
  </si>
  <si>
    <t>Оказание услуг по подготовке и размещению информационных материалов о деятельности МО (о социально-экономическом и культурном развитии МО, о развитии его общественной инфраструктуры и иной официальной информации) (переходящие БО 2023 года)</t>
  </si>
  <si>
    <t>ПИРы объект "Обустройство кладбища №2 в г.Урай", кадастровых работ по изготовлению тех.плана на объект "Городское кладбище №4 г.Урай"  (переходящие БО 2023 года)</t>
  </si>
  <si>
    <t>Выполнение работ по ремонту,монтажу, техническому обслуживанию и демонтажу новогодней иллюминации (переходящие БО 2023 года)</t>
  </si>
  <si>
    <t>Выполнение кадастровых работ по изготовлению тех.плана объектов "Инженерные сети по ул.Спокойная, Южная в г.Урай (сети водоснабжения), "Инженерные сети тепло и водоснабжения к дому №39 мкр.1А","Инженерные сети и проезды мкр.Южный (район Орбиты)" (сети водоснабжения), выполнение работ по устройству сетей водоснабжения (переходящие БО 2023 года)</t>
  </si>
  <si>
    <t>Выполнение работ по подключению электроснабжения, по техприсоединению к сетям газораспределения здания  убойного пункта города Урай, ремонт нежилого помещения проезд Животноводческий (переходящие БО 2023 года)</t>
  </si>
  <si>
    <t>Выполнение кадастровых работ (переходящие БО 2023 года)</t>
  </si>
  <si>
    <t>Содержание муниципального имущества в период простоя (переходящие БО 2023 года)</t>
  </si>
  <si>
    <t>Выполнение работ по тех.присоединению объект "Освещение тротуара в мкр. Юго-Восточный", устройство освещения  (переходящие БО 2023 года)</t>
  </si>
  <si>
    <t>Выполнение работ на объекте "Устройство водоотвода в мкр.Лесной д.75,78"  (переходящие БО 2023 года)</t>
  </si>
  <si>
    <t>Выполнение работ по замене внутридомового газового оборудования  (переходящие БО 2023 года)</t>
  </si>
  <si>
    <t>Выполнение работ по замене светильников на объектах уличного освещения  (переходящие БО 2023 года)</t>
  </si>
  <si>
    <t>Услуги по изготовлению и установке стоек с расписанием движения автобусов на остановочных пунктах муниципальных маршрутов регулярных перевозок на территории города Урай  (переходящие БО 2023 года)</t>
  </si>
  <si>
    <t>Оказание услуг по вскрытию, дезинфекции и утилизации цинкового гроба  (переходящие БО 2023 года)</t>
  </si>
  <si>
    <t>Выполнение работ по ремонту общего имущества МКД по решению суда мкр.1,дом 5  (переходящие БО 2023 года)</t>
  </si>
  <si>
    <t>3.13.6.</t>
  </si>
  <si>
    <t>3.13.10.</t>
  </si>
  <si>
    <t xml:space="preserve">Услуги по обращению с животными без владельцев на территории города Урай (переходящие БО 2023 года) </t>
  </si>
  <si>
    <t>Приобретение и установка остановочных комплексов</t>
  </si>
  <si>
    <t>Доля софинансирования местного бюджета по реализации инициативного проекта "Новогодние былины"</t>
  </si>
  <si>
    <t>Текущее содержание МКУ "ЦБУ" (приобретение стеллажей для хранения архивных документов, мебели, установка программного модуля интеграции - 9 учреждений (усовершенствование работы в 1С)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</si>
</sst>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0.0"/>
  </numFmts>
  <fonts count="1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3" fillId="0" borderId="0"/>
    <xf numFmtId="43" fontId="14" fillId="0" borderId="0" applyFont="0" applyFill="0" applyBorder="0" applyAlignment="0" applyProtection="0"/>
  </cellStyleXfs>
  <cellXfs count="75">
    <xf numFmtId="0" fontId="0" fillId="0" borderId="0" xfId="0"/>
    <xf numFmtId="0" fontId="10" fillId="3" borderId="0" xfId="0" applyFont="1" applyFill="1"/>
    <xf numFmtId="0" fontId="7" fillId="3" borderId="0" xfId="0" applyFont="1" applyFill="1"/>
    <xf numFmtId="0" fontId="8" fillId="3" borderId="2" xfId="0" applyFont="1" applyFill="1" applyBorder="1" applyAlignment="1">
      <alignment horizontal="center"/>
    </xf>
    <xf numFmtId="167" fontId="8" fillId="3" borderId="2" xfId="0" applyNumberFormat="1" applyFont="1" applyFill="1" applyBorder="1" applyAlignment="1"/>
    <xf numFmtId="167" fontId="8" fillId="3" borderId="2" xfId="0" applyNumberFormat="1" applyFont="1" applyFill="1" applyBorder="1" applyAlignment="1">
      <alignment horizontal="right"/>
    </xf>
    <xf numFmtId="167" fontId="9" fillId="3" borderId="2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horizontal="left" wrapText="1"/>
    </xf>
    <xf numFmtId="166" fontId="8" fillId="0" borderId="2" xfId="0" applyNumberFormat="1" applyFont="1" applyFill="1" applyBorder="1" applyAlignment="1" applyProtection="1">
      <alignment horizontal="left" wrapText="1"/>
      <protection hidden="1"/>
    </xf>
    <xf numFmtId="0" fontId="8" fillId="3" borderId="0" xfId="0" applyFont="1" applyFill="1"/>
    <xf numFmtId="0" fontId="8" fillId="3" borderId="2" xfId="0" applyFont="1" applyFill="1" applyBorder="1" applyAlignment="1">
      <alignment wrapText="1"/>
    </xf>
    <xf numFmtId="167" fontId="8" fillId="3" borderId="2" xfId="0" applyNumberFormat="1" applyFont="1" applyFill="1" applyBorder="1"/>
    <xf numFmtId="0" fontId="8" fillId="3" borderId="2" xfId="8" applyFont="1" applyFill="1" applyBorder="1" applyAlignment="1">
      <alignment wrapText="1"/>
    </xf>
    <xf numFmtId="167" fontId="8" fillId="3" borderId="2" xfId="1" applyNumberFormat="1" applyFont="1" applyFill="1" applyBorder="1" applyAlignment="1" applyProtection="1">
      <alignment horizontal="right" wrapText="1"/>
      <protection hidden="1"/>
    </xf>
    <xf numFmtId="0" fontId="8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67" fontId="9" fillId="4" borderId="2" xfId="0" applyNumberFormat="1" applyFont="1" applyFill="1" applyBorder="1"/>
    <xf numFmtId="166" fontId="9" fillId="4" borderId="2" xfId="1" applyNumberFormat="1" applyFont="1" applyFill="1" applyBorder="1" applyAlignment="1" applyProtection="1">
      <alignment horizontal="left" wrapText="1"/>
      <protection hidden="1"/>
    </xf>
    <xf numFmtId="167" fontId="9" fillId="4" borderId="2" xfId="1" applyNumberFormat="1" applyFont="1" applyFill="1" applyBorder="1" applyAlignment="1" applyProtection="1">
      <alignment horizontal="right" wrapText="1"/>
      <protection hidden="1"/>
    </xf>
    <xf numFmtId="0" fontId="7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center" wrapText="1"/>
    </xf>
    <xf numFmtId="167" fontId="9" fillId="5" borderId="2" xfId="0" applyNumberFormat="1" applyFont="1" applyFill="1" applyBorder="1"/>
    <xf numFmtId="0" fontId="9" fillId="5" borderId="2" xfId="0" applyFont="1" applyFill="1" applyBorder="1" applyAlignment="1">
      <alignment horizontal="left" vertical="top" wrapText="1"/>
    </xf>
    <xf numFmtId="169" fontId="9" fillId="5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167" fontId="9" fillId="5" borderId="2" xfId="0" applyNumberFormat="1" applyFont="1" applyFill="1" applyBorder="1" applyAlignment="1">
      <alignment wrapText="1"/>
    </xf>
    <xf numFmtId="0" fontId="9" fillId="5" borderId="2" xfId="8" applyFont="1" applyFill="1" applyBorder="1" applyAlignment="1">
      <alignment wrapText="1"/>
    </xf>
    <xf numFmtId="167" fontId="9" fillId="5" borderId="2" xfId="8" applyNumberFormat="1" applyFont="1" applyFill="1" applyBorder="1" applyAlignment="1">
      <alignment wrapText="1"/>
    </xf>
    <xf numFmtId="168" fontId="9" fillId="5" borderId="2" xfId="8" applyNumberFormat="1" applyFont="1" applyFill="1" applyBorder="1" applyAlignment="1" applyProtection="1">
      <alignment wrapText="1"/>
      <protection hidden="1"/>
    </xf>
    <xf numFmtId="0" fontId="9" fillId="5" borderId="2" xfId="0" applyFont="1" applyFill="1" applyBorder="1" applyAlignment="1">
      <alignment horizontal="left" wrapText="1"/>
    </xf>
    <xf numFmtId="0" fontId="9" fillId="4" borderId="2" xfId="8" applyFont="1" applyFill="1" applyBorder="1" applyAlignment="1">
      <alignment horizontal="left" wrapText="1"/>
    </xf>
    <xf numFmtId="0" fontId="9" fillId="4" borderId="2" xfId="0" applyFont="1" applyFill="1" applyBorder="1" applyAlignment="1"/>
    <xf numFmtId="167" fontId="9" fillId="4" borderId="2" xfId="0" applyNumberFormat="1" applyFont="1" applyFill="1" applyBorder="1" applyAlignment="1"/>
    <xf numFmtId="0" fontId="10" fillId="3" borderId="0" xfId="0" applyFont="1" applyFill="1" applyAlignment="1"/>
    <xf numFmtId="165" fontId="7" fillId="4" borderId="2" xfId="0" applyNumberFormat="1" applyFont="1" applyFill="1" applyBorder="1" applyAlignment="1"/>
    <xf numFmtId="0" fontId="9" fillId="4" borderId="2" xfId="8" applyFont="1" applyFill="1" applyBorder="1" applyAlignment="1"/>
    <xf numFmtId="0" fontId="8" fillId="4" borderId="2" xfId="0" applyFont="1" applyFill="1" applyBorder="1" applyAlignment="1"/>
    <xf numFmtId="165" fontId="8" fillId="3" borderId="0" xfId="0" applyNumberFormat="1" applyFont="1" applyFill="1"/>
    <xf numFmtId="168" fontId="9" fillId="5" borderId="2" xfId="0" applyNumberFormat="1" applyFont="1" applyFill="1" applyBorder="1" applyAlignment="1" applyProtection="1">
      <alignment wrapText="1"/>
      <protection hidden="1"/>
    </xf>
    <xf numFmtId="0" fontId="7" fillId="3" borderId="0" xfId="0" applyFont="1" applyFill="1" applyAlignment="1"/>
    <xf numFmtId="0" fontId="9" fillId="3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166" fontId="9" fillId="5" borderId="2" xfId="10" applyNumberFormat="1" applyFont="1" applyFill="1" applyBorder="1" applyAlignment="1" applyProtection="1">
      <alignment wrapText="1"/>
      <protection hidden="1"/>
    </xf>
    <xf numFmtId="167" fontId="9" fillId="3" borderId="2" xfId="0" applyNumberFormat="1" applyFont="1" applyFill="1" applyBorder="1"/>
    <xf numFmtId="0" fontId="8" fillId="3" borderId="2" xfId="8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/>
    </xf>
    <xf numFmtId="167" fontId="9" fillId="6" borderId="2" xfId="0" applyNumberFormat="1" applyFont="1" applyFill="1" applyBorder="1" applyAlignment="1">
      <alignment horizontal="right"/>
    </xf>
    <xf numFmtId="166" fontId="9" fillId="3" borderId="2" xfId="10" applyNumberFormat="1" applyFont="1" applyFill="1" applyBorder="1" applyAlignment="1" applyProtection="1">
      <alignment wrapText="1"/>
      <protection hidden="1"/>
    </xf>
    <xf numFmtId="168" fontId="15" fillId="3" borderId="2" xfId="0" applyNumberFormat="1" applyFont="1" applyFill="1" applyBorder="1" applyAlignment="1" applyProtection="1">
      <alignment wrapText="1"/>
      <protection hidden="1"/>
    </xf>
    <xf numFmtId="0" fontId="11" fillId="3" borderId="2" xfId="0" applyNumberFormat="1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wrapText="1"/>
    </xf>
    <xf numFmtId="169" fontId="8" fillId="3" borderId="2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top" wrapText="1"/>
    </xf>
    <xf numFmtId="166" fontId="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8" fillId="3" borderId="2" xfId="0" applyNumberFormat="1" applyFont="1" applyFill="1" applyBorder="1" applyAlignment="1">
      <alignment horizontal="left" vertical="center" wrapText="1"/>
    </xf>
    <xf numFmtId="14" fontId="8" fillId="3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6" borderId="2" xfId="8" applyFont="1" applyFill="1" applyBorder="1" applyAlignment="1">
      <alignment horizontal="left" wrapText="1"/>
    </xf>
    <xf numFmtId="167" fontId="9" fillId="6" borderId="2" xfId="0" applyNumberFormat="1" applyFont="1" applyFill="1" applyBorder="1"/>
    <xf numFmtId="0" fontId="9" fillId="6" borderId="2" xfId="0" applyFont="1" applyFill="1" applyBorder="1"/>
    <xf numFmtId="0" fontId="11" fillId="0" borderId="2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2" xfId="1"/>
    <cellStyle name="Обычный 2 2" xfId="8"/>
    <cellStyle name="Обычный 2 3" xfId="21"/>
    <cellStyle name="Обычный 2 4" xfId="20"/>
    <cellStyle name="Обычный 3" xfId="2"/>
    <cellStyle name="Обычный 3 2" xfId="9"/>
    <cellStyle name="Обычный 3 3" xfId="14"/>
    <cellStyle name="Обычный 3 3 2" xfId="22"/>
    <cellStyle name="Обычный 4" xfId="6"/>
    <cellStyle name="Обычный 5" xfId="7"/>
    <cellStyle name="Обычный 5 2" xfId="19"/>
    <cellStyle name="Обычный_tmp 2" xfId="10"/>
    <cellStyle name="Финансовый 2" xfId="3"/>
    <cellStyle name="Финансовый 2 2" xfId="12"/>
    <cellStyle name="Финансовый 2 2 2" xfId="17"/>
    <cellStyle name="Финансовый 3" xfId="4"/>
    <cellStyle name="Финансовый 3 2" xfId="13"/>
    <cellStyle name="Финансовый 3 2 2" xfId="18"/>
    <cellStyle name="Финансовый 4" xfId="11"/>
    <cellStyle name="Финансовый 4 2" xfId="16"/>
    <cellStyle name="Финансовый 5" xfId="15"/>
    <cellStyle name="Финансовый 6" xfId="23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="80" zoomScaleNormal="80" workbookViewId="0">
      <pane xSplit="2" ySplit="6" topLeftCell="C76" activePane="bottomRight" state="frozen"/>
      <selection pane="topRight" activeCell="E1" sqref="E1"/>
      <selection pane="bottomLeft" activeCell="A7" sqref="A7"/>
      <selection pane="bottomRight" activeCell="C94" sqref="C94"/>
    </sheetView>
  </sheetViews>
  <sheetFormatPr defaultRowHeight="15.75"/>
  <cols>
    <col min="1" max="1" width="9.5703125" style="10" customWidth="1"/>
    <col min="2" max="4" width="13.140625" style="10" customWidth="1"/>
    <col min="5" max="5" width="81.85546875" style="10" customWidth="1"/>
    <col min="6" max="7" width="14.28515625" style="10" customWidth="1"/>
    <col min="8" max="8" width="14.5703125" style="10" customWidth="1"/>
    <col min="9" max="9" width="20.5703125" style="1" customWidth="1"/>
    <col min="10" max="16384" width="9.140625" style="1"/>
  </cols>
  <sheetData>
    <row r="1" spans="1:8">
      <c r="F1" s="68" t="s">
        <v>24</v>
      </c>
      <c r="G1" s="68"/>
      <c r="H1" s="68"/>
    </row>
    <row r="2" spans="1:8" s="40" customFormat="1" ht="33.75" customHeight="1">
      <c r="A2" s="71" t="s">
        <v>30</v>
      </c>
      <c r="B2" s="71"/>
      <c r="C2" s="71"/>
      <c r="D2" s="71"/>
      <c r="E2" s="71"/>
      <c r="F2" s="71"/>
      <c r="G2" s="71"/>
      <c r="H2" s="71"/>
    </row>
    <row r="4" spans="1:8" ht="15" customHeight="1">
      <c r="A4" s="69" t="s">
        <v>9</v>
      </c>
      <c r="B4" s="72" t="s">
        <v>10</v>
      </c>
      <c r="C4" s="73"/>
      <c r="D4" s="74"/>
      <c r="E4" s="70" t="s">
        <v>11</v>
      </c>
      <c r="F4" s="70" t="s">
        <v>12</v>
      </c>
      <c r="G4" s="70"/>
      <c r="H4" s="70"/>
    </row>
    <row r="5" spans="1:8" ht="71.25">
      <c r="A5" s="69"/>
      <c r="B5" s="43" t="s">
        <v>18</v>
      </c>
      <c r="C5" s="43" t="s">
        <v>32</v>
      </c>
      <c r="D5" s="43" t="s">
        <v>37</v>
      </c>
      <c r="E5" s="70"/>
      <c r="F5" s="20" t="s">
        <v>13</v>
      </c>
      <c r="G5" s="20" t="s">
        <v>31</v>
      </c>
      <c r="H5" s="20" t="s">
        <v>25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s="2" customFormat="1">
      <c r="A7" s="50" t="s">
        <v>0</v>
      </c>
      <c r="B7" s="51">
        <f>B8+B10+B12</f>
        <v>1410</v>
      </c>
      <c r="C7" s="51">
        <f t="shared" ref="C7:D7" si="0">C8+C10+C12</f>
        <v>0</v>
      </c>
      <c r="D7" s="51">
        <f t="shared" si="0"/>
        <v>0</v>
      </c>
      <c r="E7" s="47" t="s">
        <v>33</v>
      </c>
      <c r="F7" s="51">
        <f>F8+F10+F12</f>
        <v>1410</v>
      </c>
      <c r="G7" s="51">
        <f t="shared" ref="G7:H7" si="1">G8+G10+G12</f>
        <v>0</v>
      </c>
      <c r="H7" s="51">
        <f t="shared" si="1"/>
        <v>0</v>
      </c>
    </row>
    <row r="8" spans="1:8" ht="31.5">
      <c r="A8" s="41" t="s">
        <v>3</v>
      </c>
      <c r="B8" s="6">
        <f>B9</f>
        <v>200</v>
      </c>
      <c r="C8" s="6">
        <f t="shared" ref="C8:D8" si="2">C9</f>
        <v>0</v>
      </c>
      <c r="D8" s="6">
        <f t="shared" si="2"/>
        <v>0</v>
      </c>
      <c r="E8" s="52" t="s">
        <v>7</v>
      </c>
      <c r="F8" s="6">
        <f>F9</f>
        <v>200</v>
      </c>
      <c r="G8" s="6">
        <f t="shared" ref="G8:H8" si="3">G9</f>
        <v>0</v>
      </c>
      <c r="H8" s="6">
        <f t="shared" si="3"/>
        <v>0</v>
      </c>
    </row>
    <row r="9" spans="1:8" ht="47.25">
      <c r="A9" s="3" t="s">
        <v>38</v>
      </c>
      <c r="B9" s="5">
        <f>F9+G9+H9</f>
        <v>200</v>
      </c>
      <c r="C9" s="5"/>
      <c r="D9" s="5"/>
      <c r="E9" s="48" t="s">
        <v>36</v>
      </c>
      <c r="F9" s="5">
        <v>200</v>
      </c>
      <c r="G9" s="5"/>
      <c r="H9" s="5"/>
    </row>
    <row r="10" spans="1:8" ht="33" customHeight="1">
      <c r="A10" s="41" t="s">
        <v>5</v>
      </c>
      <c r="B10" s="6">
        <f>B11</f>
        <v>400</v>
      </c>
      <c r="C10" s="6">
        <f t="shared" ref="C10:D10" si="4">C11</f>
        <v>0</v>
      </c>
      <c r="D10" s="6">
        <f t="shared" si="4"/>
        <v>0</v>
      </c>
      <c r="E10" s="53" t="s">
        <v>34</v>
      </c>
      <c r="F10" s="6">
        <f>F11</f>
        <v>400</v>
      </c>
      <c r="G10" s="6">
        <f t="shared" ref="G10:H10" si="5">G11</f>
        <v>0</v>
      </c>
      <c r="H10" s="6">
        <f t="shared" si="5"/>
        <v>0</v>
      </c>
    </row>
    <row r="11" spans="1:8" ht="110.25">
      <c r="A11" s="3" t="s">
        <v>39</v>
      </c>
      <c r="B11" s="5">
        <f>F11+G11+H11</f>
        <v>400</v>
      </c>
      <c r="C11" s="5"/>
      <c r="D11" s="5"/>
      <c r="E11" s="54" t="s">
        <v>40</v>
      </c>
      <c r="F11" s="5">
        <v>400</v>
      </c>
      <c r="G11" s="5"/>
      <c r="H11" s="5"/>
    </row>
    <row r="12" spans="1:8">
      <c r="A12" s="41" t="s">
        <v>42</v>
      </c>
      <c r="B12" s="6">
        <f>B13</f>
        <v>810</v>
      </c>
      <c r="C12" s="6">
        <f t="shared" ref="C12:D12" si="6">C13</f>
        <v>0</v>
      </c>
      <c r="D12" s="6">
        <f t="shared" si="6"/>
        <v>0</v>
      </c>
      <c r="E12" s="53" t="s">
        <v>35</v>
      </c>
      <c r="F12" s="6">
        <f>F13</f>
        <v>810</v>
      </c>
      <c r="G12" s="6">
        <f t="shared" ref="G12:H12" si="7">G13</f>
        <v>0</v>
      </c>
      <c r="H12" s="6">
        <f t="shared" si="7"/>
        <v>0</v>
      </c>
    </row>
    <row r="13" spans="1:8" ht="78.75">
      <c r="A13" s="3" t="s">
        <v>43</v>
      </c>
      <c r="B13" s="5">
        <f>F13+G13+H13</f>
        <v>810</v>
      </c>
      <c r="C13" s="5"/>
      <c r="D13" s="5"/>
      <c r="E13" s="49" t="s">
        <v>41</v>
      </c>
      <c r="F13" s="5">
        <f>150+660</f>
        <v>810</v>
      </c>
      <c r="G13" s="5"/>
      <c r="H13" s="5"/>
    </row>
    <row r="14" spans="1:8" ht="47.25">
      <c r="A14" s="50" t="s">
        <v>1</v>
      </c>
      <c r="B14" s="51">
        <f>B15+B18</f>
        <v>230532.9</v>
      </c>
      <c r="C14" s="51">
        <f t="shared" ref="C14:D14" si="8">C15+C18</f>
        <v>0</v>
      </c>
      <c r="D14" s="51">
        <f t="shared" si="8"/>
        <v>0</v>
      </c>
      <c r="E14" s="62" t="s">
        <v>53</v>
      </c>
      <c r="F14" s="63">
        <f>F15+F18</f>
        <v>230532.9</v>
      </c>
      <c r="G14" s="63">
        <f t="shared" ref="G14:H14" si="9">G15+G18</f>
        <v>0</v>
      </c>
      <c r="H14" s="63">
        <f t="shared" si="9"/>
        <v>0</v>
      </c>
    </row>
    <row r="15" spans="1:8" ht="31.5">
      <c r="A15" s="41" t="s">
        <v>6</v>
      </c>
      <c r="B15" s="45">
        <f>SUM(B16:B17)</f>
        <v>55167.6</v>
      </c>
      <c r="C15" s="45">
        <f t="shared" ref="C15:D15" si="10">C16</f>
        <v>0</v>
      </c>
      <c r="D15" s="45">
        <f t="shared" si="10"/>
        <v>0</v>
      </c>
      <c r="E15" s="52" t="s">
        <v>7</v>
      </c>
      <c r="F15" s="45">
        <f>SUM(F16:F17)</f>
        <v>55167.6</v>
      </c>
      <c r="G15" s="45">
        <f t="shared" ref="G15:H15" si="11">G16</f>
        <v>0</v>
      </c>
      <c r="H15" s="45">
        <f t="shared" si="11"/>
        <v>0</v>
      </c>
    </row>
    <row r="16" spans="1:8">
      <c r="A16" s="3"/>
      <c r="B16" s="12">
        <f>F16+H16</f>
        <v>5317.6</v>
      </c>
      <c r="C16" s="12"/>
      <c r="D16" s="12"/>
      <c r="E16" s="46" t="s">
        <v>145</v>
      </c>
      <c r="F16" s="12">
        <v>5317.6</v>
      </c>
      <c r="G16" s="12"/>
      <c r="H16" s="12"/>
    </row>
    <row r="17" spans="1:8">
      <c r="A17" s="3"/>
      <c r="B17" s="12">
        <f>F17+H17</f>
        <v>49850</v>
      </c>
      <c r="C17" s="12"/>
      <c r="D17" s="12"/>
      <c r="E17" s="46" t="s">
        <v>55</v>
      </c>
      <c r="F17" s="12">
        <v>49850</v>
      </c>
      <c r="G17" s="12"/>
      <c r="H17" s="12"/>
    </row>
    <row r="18" spans="1:8" ht="31.5">
      <c r="A18" s="41" t="s">
        <v>17</v>
      </c>
      <c r="B18" s="45">
        <f>SUM(B19:B20)</f>
        <v>175365.3</v>
      </c>
      <c r="C18" s="45">
        <f>SUM(C19:C19)</f>
        <v>0</v>
      </c>
      <c r="D18" s="45">
        <f>SUM(D19:D19)</f>
        <v>0</v>
      </c>
      <c r="E18" s="7" t="s">
        <v>28</v>
      </c>
      <c r="F18" s="45">
        <f>SUM(F19:F20)</f>
        <v>175365.3</v>
      </c>
      <c r="G18" s="45"/>
      <c r="H18" s="45"/>
    </row>
    <row r="19" spans="1:8">
      <c r="A19" s="3"/>
      <c r="B19" s="12">
        <f>F19+H19</f>
        <v>365.3</v>
      </c>
      <c r="C19" s="12"/>
      <c r="D19" s="12"/>
      <c r="E19" s="8" t="s">
        <v>54</v>
      </c>
      <c r="F19" s="12">
        <v>365.3</v>
      </c>
      <c r="G19" s="12"/>
      <c r="H19" s="12"/>
    </row>
    <row r="20" spans="1:8" ht="31.5">
      <c r="A20" s="3"/>
      <c r="B20" s="12">
        <f>F20+H20</f>
        <v>175000</v>
      </c>
      <c r="C20" s="12"/>
      <c r="D20" s="12"/>
      <c r="E20" s="8" t="s">
        <v>56</v>
      </c>
      <c r="F20" s="12">
        <v>175000</v>
      </c>
      <c r="G20" s="12"/>
      <c r="H20" s="12"/>
    </row>
    <row r="21" spans="1:8">
      <c r="A21" s="50" t="s">
        <v>2</v>
      </c>
      <c r="B21" s="63">
        <f>B22+B28+B31+B35+B37+B41+B45+B52+B55+B58+B61+B65+B74+B85</f>
        <v>249486</v>
      </c>
      <c r="C21" s="63">
        <f>C22+C31+C35+C45+C65+C58+C74+C85</f>
        <v>0</v>
      </c>
      <c r="D21" s="63">
        <f>D22+D31+D35+D45+D65+D58+D74+D85</f>
        <v>0</v>
      </c>
      <c r="E21" s="64" t="s">
        <v>15</v>
      </c>
      <c r="F21" s="63">
        <f>F22+F28+F31+F35+F37+F41+F45+F52+F55+F58+F61+F65+F74+F85</f>
        <v>245087.90000000002</v>
      </c>
      <c r="G21" s="63">
        <f>G22+G28+G31+G35+G37+G41+G45+G52+G55+G58+G61+G65+G74+G85</f>
        <v>-584.1</v>
      </c>
      <c r="H21" s="63">
        <f>H22+H28+H31+H35+H37+H41+H45+H52+H55+H58+H61+H65+H74+H85</f>
        <v>4982.2</v>
      </c>
    </row>
    <row r="22" spans="1:8" ht="31.5">
      <c r="A22" s="42" t="s">
        <v>4</v>
      </c>
      <c r="B22" s="22">
        <f>SUM(B23:B27)</f>
        <v>76986.800000000017</v>
      </c>
      <c r="C22" s="22">
        <f>SUM(C23:C27)</f>
        <v>0</v>
      </c>
      <c r="D22" s="22">
        <f>SUM(D23:D27)</f>
        <v>0</v>
      </c>
      <c r="E22" s="44" t="s">
        <v>7</v>
      </c>
      <c r="F22" s="22">
        <f>SUM(F23:F27)</f>
        <v>74369.200000000012</v>
      </c>
      <c r="G22" s="22">
        <f>SUM(G23:G27)</f>
        <v>0</v>
      </c>
      <c r="H22" s="22">
        <f>SUM(H23:H27)</f>
        <v>2617.6</v>
      </c>
    </row>
    <row r="23" spans="1:8" ht="47.25">
      <c r="A23" s="60" t="s">
        <v>47</v>
      </c>
      <c r="B23" s="12">
        <f>F23+G23+H23</f>
        <v>58732.4</v>
      </c>
      <c r="C23" s="12"/>
      <c r="D23" s="12"/>
      <c r="E23" s="46" t="s">
        <v>146</v>
      </c>
      <c r="F23" s="12">
        <f>27547.4+31185</f>
        <v>58732.4</v>
      </c>
      <c r="G23" s="12"/>
      <c r="H23" s="12"/>
    </row>
    <row r="24" spans="1:8" ht="47.25">
      <c r="A24" s="60" t="s">
        <v>48</v>
      </c>
      <c r="B24" s="12">
        <f t="shared" ref="B24:B27" si="12">F24+G24+H24</f>
        <v>2417.8000000000002</v>
      </c>
      <c r="C24" s="12"/>
      <c r="D24" s="12"/>
      <c r="E24" s="46" t="s">
        <v>147</v>
      </c>
      <c r="F24" s="12">
        <f>1149.9+1267.9</f>
        <v>2417.8000000000002</v>
      </c>
      <c r="G24" s="12"/>
      <c r="H24" s="12"/>
    </row>
    <row r="25" spans="1:8" ht="31.5">
      <c r="A25" s="60" t="s">
        <v>49</v>
      </c>
      <c r="B25" s="12">
        <f t="shared" si="12"/>
        <v>12792.9</v>
      </c>
      <c r="C25" s="12"/>
      <c r="D25" s="12"/>
      <c r="E25" s="46" t="s">
        <v>57</v>
      </c>
      <c r="F25" s="12">
        <v>12792.9</v>
      </c>
      <c r="G25" s="12"/>
      <c r="H25" s="12"/>
    </row>
    <row r="26" spans="1:8">
      <c r="A26" s="60" t="s">
        <v>50</v>
      </c>
      <c r="B26" s="12">
        <f t="shared" si="12"/>
        <v>2617.6</v>
      </c>
      <c r="C26" s="12"/>
      <c r="D26" s="12"/>
      <c r="E26" s="46" t="s">
        <v>132</v>
      </c>
      <c r="F26" s="12"/>
      <c r="G26" s="12"/>
      <c r="H26" s="12">
        <v>2617.6</v>
      </c>
    </row>
    <row r="27" spans="1:8" ht="47.25">
      <c r="A27" s="60" t="s">
        <v>51</v>
      </c>
      <c r="B27" s="12">
        <f t="shared" si="12"/>
        <v>426.1</v>
      </c>
      <c r="C27" s="12"/>
      <c r="D27" s="12"/>
      <c r="E27" s="46" t="s">
        <v>138</v>
      </c>
      <c r="F27" s="12">
        <f>296.1+130</f>
        <v>426.1</v>
      </c>
      <c r="G27" s="12"/>
      <c r="H27" s="12"/>
    </row>
    <row r="28" spans="1:8" s="2" customFormat="1" ht="34.5" customHeight="1">
      <c r="A28" s="42" t="s">
        <v>22</v>
      </c>
      <c r="B28" s="22">
        <f>SUM(B29:B30)</f>
        <v>5805.1</v>
      </c>
      <c r="C28" s="22"/>
      <c r="D28" s="22"/>
      <c r="E28" s="30" t="s">
        <v>27</v>
      </c>
      <c r="F28" s="22">
        <f>SUM(F29:F30)</f>
        <v>5805.1</v>
      </c>
      <c r="G28" s="22">
        <f>SUM(G29:G30)</f>
        <v>0</v>
      </c>
      <c r="H28" s="22">
        <f>SUM(H29:H30)</f>
        <v>0</v>
      </c>
    </row>
    <row r="29" spans="1:8" ht="47.25">
      <c r="A29" s="3" t="s">
        <v>52</v>
      </c>
      <c r="B29" s="12">
        <f>F29+G29+H29</f>
        <v>1206.5</v>
      </c>
      <c r="C29" s="12"/>
      <c r="D29" s="12"/>
      <c r="E29" s="49" t="s">
        <v>148</v>
      </c>
      <c r="F29" s="12">
        <v>1206.5</v>
      </c>
      <c r="G29" s="12"/>
      <c r="H29" s="12"/>
    </row>
    <row r="30" spans="1:8" ht="63">
      <c r="A30" s="3" t="s">
        <v>58</v>
      </c>
      <c r="B30" s="12">
        <f t="shared" ref="B30" si="13">F30+G30+H30</f>
        <v>4598.6000000000004</v>
      </c>
      <c r="C30" s="12"/>
      <c r="D30" s="12"/>
      <c r="E30" s="15" t="s">
        <v>135</v>
      </c>
      <c r="F30" s="12">
        <f>3998.6+600</f>
        <v>4598.6000000000004</v>
      </c>
      <c r="G30" s="12"/>
      <c r="H30" s="12"/>
    </row>
    <row r="31" spans="1:8" s="2" customFormat="1">
      <c r="A31" s="42" t="s">
        <v>61</v>
      </c>
      <c r="B31" s="22">
        <f>SUM(B32:B34)</f>
        <v>3027.6</v>
      </c>
      <c r="C31" s="22">
        <f t="shared" ref="C31:D31" si="14">SUM(C32:C34)</f>
        <v>0</v>
      </c>
      <c r="D31" s="22">
        <f t="shared" si="14"/>
        <v>0</v>
      </c>
      <c r="E31" s="39" t="s">
        <v>26</v>
      </c>
      <c r="F31" s="22">
        <f>SUM(F32:F34)</f>
        <v>3027.6</v>
      </c>
      <c r="G31" s="22">
        <f t="shared" ref="G31:H31" si="15">SUM(G32:G34)</f>
        <v>0</v>
      </c>
      <c r="H31" s="22">
        <f t="shared" si="15"/>
        <v>0</v>
      </c>
    </row>
    <row r="32" spans="1:8">
      <c r="A32" s="3" t="s">
        <v>62</v>
      </c>
      <c r="B32" s="12">
        <f>F32+H32</f>
        <v>1095.8</v>
      </c>
      <c r="C32" s="12"/>
      <c r="D32" s="12"/>
      <c r="E32" s="46" t="s">
        <v>59</v>
      </c>
      <c r="F32" s="12">
        <v>1095.8</v>
      </c>
      <c r="G32" s="12"/>
      <c r="H32" s="12"/>
    </row>
    <row r="33" spans="1:8">
      <c r="A33" s="3" t="s">
        <v>63</v>
      </c>
      <c r="B33" s="12">
        <f t="shared" ref="B33:B34" si="16">F33+H33</f>
        <v>957.8</v>
      </c>
      <c r="C33" s="12"/>
      <c r="D33" s="12"/>
      <c r="E33" s="46" t="s">
        <v>60</v>
      </c>
      <c r="F33" s="12">
        <f>322.2+455.6+180</f>
        <v>957.8</v>
      </c>
      <c r="G33" s="12"/>
      <c r="H33" s="12"/>
    </row>
    <row r="34" spans="1:8">
      <c r="A34" s="3" t="s">
        <v>64</v>
      </c>
      <c r="B34" s="12">
        <f t="shared" si="16"/>
        <v>974</v>
      </c>
      <c r="C34" s="12"/>
      <c r="D34" s="12"/>
      <c r="E34" s="46" t="s">
        <v>136</v>
      </c>
      <c r="F34" s="12">
        <f>180.4+793.6</f>
        <v>974</v>
      </c>
      <c r="G34" s="12"/>
      <c r="H34" s="12"/>
    </row>
    <row r="35" spans="1:8" ht="47.25">
      <c r="A35" s="42" t="s">
        <v>65</v>
      </c>
      <c r="B35" s="22">
        <f>B36</f>
        <v>32553.300000000003</v>
      </c>
      <c r="C35" s="22">
        <f t="shared" ref="C35:D35" si="17">C36</f>
        <v>0</v>
      </c>
      <c r="D35" s="22">
        <f t="shared" si="17"/>
        <v>0</v>
      </c>
      <c r="E35" s="23" t="s">
        <v>23</v>
      </c>
      <c r="F35" s="24">
        <f t="shared" ref="F35:H35" si="18">F36</f>
        <v>32553.300000000003</v>
      </c>
      <c r="G35" s="24">
        <f t="shared" si="18"/>
        <v>0</v>
      </c>
      <c r="H35" s="24">
        <f t="shared" si="18"/>
        <v>0</v>
      </c>
    </row>
    <row r="36" spans="1:8" ht="63">
      <c r="A36" s="3" t="s">
        <v>67</v>
      </c>
      <c r="B36" s="12">
        <f>F36+H36</f>
        <v>32553.300000000003</v>
      </c>
      <c r="C36" s="12"/>
      <c r="D36" s="12"/>
      <c r="E36" s="49" t="s">
        <v>66</v>
      </c>
      <c r="F36" s="12">
        <f>14372.9+17665.6-394.6-3+912.4</f>
        <v>32553.300000000003</v>
      </c>
      <c r="G36" s="12"/>
      <c r="H36" s="12"/>
    </row>
    <row r="37" spans="1:8" ht="47.25">
      <c r="A37" s="42" t="s">
        <v>68</v>
      </c>
      <c r="B37" s="22">
        <f>SUM(B38:B40)</f>
        <v>1929.8000000000002</v>
      </c>
      <c r="C37" s="22">
        <f t="shared" ref="C37:D37" si="19">SUM(C38:C40)</f>
        <v>0</v>
      </c>
      <c r="D37" s="22">
        <f t="shared" si="19"/>
        <v>0</v>
      </c>
      <c r="E37" s="23" t="s">
        <v>44</v>
      </c>
      <c r="F37" s="22">
        <f>SUM(F38:F40)</f>
        <v>1699.4</v>
      </c>
      <c r="G37" s="22">
        <f t="shared" ref="G37:H37" si="20">SUM(G38:G40)</f>
        <v>0</v>
      </c>
      <c r="H37" s="22">
        <f t="shared" si="20"/>
        <v>230.4</v>
      </c>
    </row>
    <row r="38" spans="1:8" ht="47.25">
      <c r="A38" s="3" t="s">
        <v>70</v>
      </c>
      <c r="B38" s="12">
        <f>F38+G38+H38</f>
        <v>153</v>
      </c>
      <c r="C38" s="12"/>
      <c r="D38" s="12"/>
      <c r="E38" s="15" t="s">
        <v>149</v>
      </c>
      <c r="F38" s="12">
        <v>153</v>
      </c>
      <c r="G38" s="12"/>
      <c r="H38" s="12"/>
    </row>
    <row r="39" spans="1:8" ht="78.75">
      <c r="A39" s="3" t="s">
        <v>71</v>
      </c>
      <c r="B39" s="12">
        <f t="shared" ref="B39:B40" si="21">F39+G39+H39</f>
        <v>1546.4</v>
      </c>
      <c r="C39" s="12"/>
      <c r="D39" s="12"/>
      <c r="E39" s="15" t="s">
        <v>129</v>
      </c>
      <c r="F39" s="12">
        <f>49.9+58+155+1283.5</f>
        <v>1546.4</v>
      </c>
      <c r="G39" s="12"/>
      <c r="H39" s="12"/>
    </row>
    <row r="40" spans="1:8" ht="47.25">
      <c r="A40" s="3" t="s">
        <v>72</v>
      </c>
      <c r="B40" s="12">
        <f t="shared" si="21"/>
        <v>230.4</v>
      </c>
      <c r="C40" s="12"/>
      <c r="D40" s="12"/>
      <c r="E40" s="15" t="s">
        <v>69</v>
      </c>
      <c r="F40" s="12"/>
      <c r="G40" s="12"/>
      <c r="H40" s="12">
        <v>230.4</v>
      </c>
    </row>
    <row r="41" spans="1:8" s="2" customFormat="1" ht="31.5">
      <c r="A41" s="41" t="s">
        <v>73</v>
      </c>
      <c r="B41" s="45">
        <f>SUM(B42:B44)</f>
        <v>1538.7</v>
      </c>
      <c r="C41" s="45">
        <f t="shared" ref="C41:D41" si="22">SUM(C42:C44)</f>
        <v>0</v>
      </c>
      <c r="D41" s="45">
        <f t="shared" si="22"/>
        <v>0</v>
      </c>
      <c r="E41" s="57" t="s">
        <v>46</v>
      </c>
      <c r="F41" s="45">
        <f>SUM(F42:F44)</f>
        <v>1538.7</v>
      </c>
      <c r="G41" s="45">
        <f t="shared" ref="G41:H41" si="23">SUM(G42:G44)</f>
        <v>0</v>
      </c>
      <c r="H41" s="45">
        <f t="shared" si="23"/>
        <v>0</v>
      </c>
    </row>
    <row r="42" spans="1:8" ht="31.5">
      <c r="A42" s="3" t="s">
        <v>74</v>
      </c>
      <c r="B42" s="12">
        <f>F42+G42+H42</f>
        <v>1275.9000000000001</v>
      </c>
      <c r="C42" s="12"/>
      <c r="D42" s="12"/>
      <c r="E42" s="15" t="s">
        <v>150</v>
      </c>
      <c r="F42" s="12">
        <f>1275.9</f>
        <v>1275.9000000000001</v>
      </c>
      <c r="G42" s="12"/>
      <c r="H42" s="12"/>
    </row>
    <row r="43" spans="1:8" ht="31.5">
      <c r="A43" s="3" t="s">
        <v>75</v>
      </c>
      <c r="B43" s="12">
        <f t="shared" ref="B43:B44" si="24">F43+G43+H43</f>
        <v>72.2</v>
      </c>
      <c r="C43" s="12"/>
      <c r="D43" s="12"/>
      <c r="E43" s="59" t="s">
        <v>151</v>
      </c>
      <c r="F43" s="12">
        <v>72.2</v>
      </c>
      <c r="G43" s="12"/>
      <c r="H43" s="12"/>
    </row>
    <row r="44" spans="1:8" ht="31.5">
      <c r="A44" s="3" t="s">
        <v>76</v>
      </c>
      <c r="B44" s="12">
        <f t="shared" si="24"/>
        <v>190.6</v>
      </c>
      <c r="C44" s="12"/>
      <c r="D44" s="12"/>
      <c r="E44" s="21" t="s">
        <v>152</v>
      </c>
      <c r="F44" s="12">
        <v>190.6</v>
      </c>
      <c r="G44" s="12"/>
      <c r="H44" s="12"/>
    </row>
    <row r="45" spans="1:8" s="2" customFormat="1" ht="31.5">
      <c r="A45" s="42" t="s">
        <v>77</v>
      </c>
      <c r="B45" s="22">
        <f>SUM(B46:B51)</f>
        <v>10713.1</v>
      </c>
      <c r="C45" s="22">
        <f t="shared" ref="C45:D45" si="25">SUM(C46:C51)</f>
        <v>0</v>
      </c>
      <c r="D45" s="22">
        <f t="shared" si="25"/>
        <v>0</v>
      </c>
      <c r="E45" s="25" t="s">
        <v>19</v>
      </c>
      <c r="F45" s="26">
        <f>SUM(F46:F51)</f>
        <v>10713.1</v>
      </c>
      <c r="G45" s="26">
        <f t="shared" ref="G45:H45" si="26">SUM(G46:G51)</f>
        <v>0</v>
      </c>
      <c r="H45" s="26">
        <f t="shared" si="26"/>
        <v>0</v>
      </c>
    </row>
    <row r="46" spans="1:8" ht="31.5">
      <c r="A46" s="3" t="s">
        <v>78</v>
      </c>
      <c r="B46" s="12">
        <f>F46+G46+H46</f>
        <v>6480.1</v>
      </c>
      <c r="C46" s="12"/>
      <c r="D46" s="12"/>
      <c r="E46" s="11" t="s">
        <v>153</v>
      </c>
      <c r="F46" s="55">
        <v>6480.1</v>
      </c>
      <c r="G46" s="55"/>
      <c r="H46" s="56"/>
    </row>
    <row r="47" spans="1:8" ht="31.5">
      <c r="A47" s="3" t="s">
        <v>79</v>
      </c>
      <c r="B47" s="12">
        <f t="shared" ref="B47:B51" si="27">F47+G47+H47</f>
        <v>39</v>
      </c>
      <c r="C47" s="12"/>
      <c r="D47" s="12"/>
      <c r="E47" s="11" t="s">
        <v>154</v>
      </c>
      <c r="F47" s="55">
        <v>39</v>
      </c>
      <c r="G47" s="55"/>
      <c r="H47" s="56"/>
    </row>
    <row r="48" spans="1:8" ht="31.5">
      <c r="A48" s="3" t="s">
        <v>80</v>
      </c>
      <c r="B48" s="12">
        <f t="shared" si="27"/>
        <v>439.8</v>
      </c>
      <c r="C48" s="12"/>
      <c r="D48" s="12"/>
      <c r="E48" s="11" t="s">
        <v>155</v>
      </c>
      <c r="F48" s="55">
        <v>439.8</v>
      </c>
      <c r="G48" s="55"/>
      <c r="H48" s="56"/>
    </row>
    <row r="49" spans="1:8" ht="63">
      <c r="A49" s="3" t="s">
        <v>81</v>
      </c>
      <c r="B49" s="12">
        <f t="shared" si="27"/>
        <v>3154.4</v>
      </c>
      <c r="C49" s="12"/>
      <c r="D49" s="12"/>
      <c r="E49" s="9" t="s">
        <v>139</v>
      </c>
      <c r="F49" s="55">
        <f>643.4+2511</f>
        <v>3154.4</v>
      </c>
      <c r="G49" s="55"/>
      <c r="H49" s="56"/>
    </row>
    <row r="50" spans="1:8" ht="31.5">
      <c r="A50" s="3" t="s">
        <v>82</v>
      </c>
      <c r="B50" s="12">
        <f t="shared" si="27"/>
        <v>0.8</v>
      </c>
      <c r="C50" s="12"/>
      <c r="D50" s="12"/>
      <c r="E50" s="11" t="s">
        <v>156</v>
      </c>
      <c r="F50" s="55">
        <v>0.8</v>
      </c>
      <c r="G50" s="55"/>
      <c r="H50" s="56"/>
    </row>
    <row r="51" spans="1:8">
      <c r="A51" s="3" t="s">
        <v>83</v>
      </c>
      <c r="B51" s="12">
        <f t="shared" si="27"/>
        <v>599</v>
      </c>
      <c r="C51" s="12"/>
      <c r="D51" s="12"/>
      <c r="E51" s="11" t="s">
        <v>84</v>
      </c>
      <c r="F51" s="12">
        <v>599</v>
      </c>
      <c r="G51" s="12"/>
      <c r="H51" s="12"/>
    </row>
    <row r="52" spans="1:8" s="2" customFormat="1" ht="31.5">
      <c r="A52" s="42" t="s">
        <v>85</v>
      </c>
      <c r="B52" s="22">
        <f>SUM(B53:B54)</f>
        <v>1460</v>
      </c>
      <c r="C52" s="22">
        <f>SUM(C53:C54)</f>
        <v>0</v>
      </c>
      <c r="D52" s="22">
        <f>SUM(D53:D54)</f>
        <v>0</v>
      </c>
      <c r="E52" s="25" t="s">
        <v>87</v>
      </c>
      <c r="F52" s="22">
        <f>SUM(F53:F54)</f>
        <v>1460</v>
      </c>
      <c r="G52" s="22">
        <f>SUM(G53:G54)</f>
        <v>0</v>
      </c>
      <c r="H52" s="22">
        <f>SUM(H53:H54)</f>
        <v>0</v>
      </c>
    </row>
    <row r="53" spans="1:8" ht="78.75">
      <c r="A53" s="3" t="s">
        <v>86</v>
      </c>
      <c r="B53" s="12">
        <f t="shared" ref="B53:B54" si="28">F53+G53+H53</f>
        <v>260</v>
      </c>
      <c r="C53" s="12"/>
      <c r="D53" s="12"/>
      <c r="E53" s="11" t="s">
        <v>137</v>
      </c>
      <c r="F53" s="12">
        <f>110+150</f>
        <v>260</v>
      </c>
      <c r="G53" s="12"/>
      <c r="H53" s="12"/>
    </row>
    <row r="54" spans="1:8">
      <c r="A54" s="3" t="s">
        <v>89</v>
      </c>
      <c r="B54" s="12">
        <f t="shared" si="28"/>
        <v>1200</v>
      </c>
      <c r="C54" s="12"/>
      <c r="D54" s="12"/>
      <c r="E54" s="65" t="s">
        <v>88</v>
      </c>
      <c r="F54" s="12">
        <v>1200</v>
      </c>
      <c r="G54" s="12"/>
      <c r="H54" s="12"/>
    </row>
    <row r="55" spans="1:8" s="2" customFormat="1" ht="31.5">
      <c r="A55" s="42" t="s">
        <v>90</v>
      </c>
      <c r="B55" s="22">
        <f>SUM(B56:B57)</f>
        <v>2763.1</v>
      </c>
      <c r="C55" s="22">
        <f>SUM(C57:C57)</f>
        <v>0</v>
      </c>
      <c r="D55" s="22">
        <f>SUM(D57:D57)</f>
        <v>0</v>
      </c>
      <c r="E55" s="25" t="s">
        <v>45</v>
      </c>
      <c r="F55" s="22">
        <f>SUM(F56:F57)</f>
        <v>2763.1</v>
      </c>
      <c r="G55" s="22">
        <f t="shared" ref="G55:H55" si="29">G57</f>
        <v>0</v>
      </c>
      <c r="H55" s="22">
        <f t="shared" si="29"/>
        <v>0</v>
      </c>
    </row>
    <row r="56" spans="1:8" ht="31.5">
      <c r="A56" s="3" t="s">
        <v>91</v>
      </c>
      <c r="B56" s="12">
        <f>F56+G56+H56</f>
        <v>1200</v>
      </c>
      <c r="C56" s="12"/>
      <c r="D56" s="12"/>
      <c r="E56" s="65" t="s">
        <v>140</v>
      </c>
      <c r="F56" s="12">
        <v>1200</v>
      </c>
      <c r="G56" s="12"/>
      <c r="H56" s="12"/>
    </row>
    <row r="57" spans="1:8" ht="63">
      <c r="A57" s="3" t="s">
        <v>92</v>
      </c>
      <c r="B57" s="12">
        <f>F57+G57+H57</f>
        <v>1563.1</v>
      </c>
      <c r="C57" s="12"/>
      <c r="D57" s="12"/>
      <c r="E57" s="11" t="s">
        <v>157</v>
      </c>
      <c r="F57" s="12">
        <v>1563.1</v>
      </c>
      <c r="G57" s="12"/>
      <c r="H57" s="12"/>
    </row>
    <row r="58" spans="1:8" ht="31.5">
      <c r="A58" s="42" t="s">
        <v>93</v>
      </c>
      <c r="B58" s="22">
        <f>SUM(B59:B60)</f>
        <v>2440.6999999999998</v>
      </c>
      <c r="C58" s="22">
        <f>SUM(C59:C60)</f>
        <v>0</v>
      </c>
      <c r="D58" s="22">
        <f>SUM(D59:D60)</f>
        <v>0</v>
      </c>
      <c r="E58" s="23" t="s">
        <v>29</v>
      </c>
      <c r="F58" s="22">
        <f>SUM(F59:F60)</f>
        <v>2440.6999999999998</v>
      </c>
      <c r="G58" s="22">
        <f>SUM(G59:G60)</f>
        <v>0</v>
      </c>
      <c r="H58" s="22">
        <f>SUM(H59:H60)</f>
        <v>0</v>
      </c>
    </row>
    <row r="59" spans="1:8" ht="47.25">
      <c r="A59" s="3" t="s">
        <v>94</v>
      </c>
      <c r="B59" s="12">
        <f>F59+G59+H59</f>
        <v>2032</v>
      </c>
      <c r="C59" s="12"/>
      <c r="D59" s="12"/>
      <c r="E59" s="8" t="s">
        <v>158</v>
      </c>
      <c r="F59" s="12">
        <f>2002+30</f>
        <v>2032</v>
      </c>
      <c r="G59" s="12"/>
      <c r="H59" s="12"/>
    </row>
    <row r="60" spans="1:8" ht="31.5">
      <c r="A60" s="3" t="s">
        <v>95</v>
      </c>
      <c r="B60" s="12">
        <f t="shared" ref="B60" si="30">F60+G60+H60</f>
        <v>408.7</v>
      </c>
      <c r="C60" s="12"/>
      <c r="D60" s="12"/>
      <c r="E60" s="15" t="s">
        <v>159</v>
      </c>
      <c r="F60" s="12">
        <v>408.7</v>
      </c>
      <c r="G60" s="12"/>
      <c r="H60" s="12"/>
    </row>
    <row r="61" spans="1:8" s="2" customFormat="1" ht="31.5">
      <c r="A61" s="42" t="s">
        <v>96</v>
      </c>
      <c r="B61" s="22">
        <f>SUM(B62:B64)</f>
        <v>756</v>
      </c>
      <c r="C61" s="22"/>
      <c r="D61" s="22"/>
      <c r="E61" s="30" t="s">
        <v>8</v>
      </c>
      <c r="F61" s="22">
        <f>SUM(F62:F64)</f>
        <v>756</v>
      </c>
      <c r="G61" s="22"/>
      <c r="H61" s="22"/>
    </row>
    <row r="62" spans="1:8" ht="94.5">
      <c r="A62" s="3" t="s">
        <v>97</v>
      </c>
      <c r="B62" s="12">
        <f>F62+G62+H62</f>
        <v>563.70000000000005</v>
      </c>
      <c r="C62" s="12"/>
      <c r="D62" s="12"/>
      <c r="E62" s="15" t="s">
        <v>160</v>
      </c>
      <c r="F62" s="12">
        <f>50.5+23.9+429.3+30+30</f>
        <v>563.70000000000005</v>
      </c>
      <c r="G62" s="12"/>
      <c r="H62" s="12"/>
    </row>
    <row r="63" spans="1:8">
      <c r="A63" s="3" t="s">
        <v>100</v>
      </c>
      <c r="B63" s="12">
        <f t="shared" ref="B63:B64" si="31">F63+G63+H63</f>
        <v>120</v>
      </c>
      <c r="C63" s="12"/>
      <c r="D63" s="12"/>
      <c r="E63" s="15" t="s">
        <v>98</v>
      </c>
      <c r="F63" s="12">
        <v>120</v>
      </c>
      <c r="G63" s="12"/>
      <c r="H63" s="12"/>
    </row>
    <row r="64" spans="1:8">
      <c r="A64" s="3" t="s">
        <v>101</v>
      </c>
      <c r="B64" s="12">
        <f t="shared" si="31"/>
        <v>72.3</v>
      </c>
      <c r="C64" s="12"/>
      <c r="D64" s="12"/>
      <c r="E64" s="15" t="s">
        <v>99</v>
      </c>
      <c r="F64" s="12">
        <v>72.3</v>
      </c>
      <c r="G64" s="12"/>
      <c r="H64" s="12"/>
    </row>
    <row r="65" spans="1:8" s="2" customFormat="1" ht="31.5">
      <c r="A65" s="42" t="s">
        <v>102</v>
      </c>
      <c r="B65" s="22">
        <f>SUM(B66:B73)</f>
        <v>7345.9</v>
      </c>
      <c r="C65" s="22">
        <f t="shared" ref="C65:D65" si="32">SUM(C66:C72)</f>
        <v>0</v>
      </c>
      <c r="D65" s="22">
        <f t="shared" si="32"/>
        <v>0</v>
      </c>
      <c r="E65" s="27" t="s">
        <v>20</v>
      </c>
      <c r="F65" s="28">
        <f>SUM(F66:F73)</f>
        <v>7345.9</v>
      </c>
      <c r="G65" s="28">
        <f t="shared" ref="G65:H65" si="33">SUM(G66:G72)</f>
        <v>0</v>
      </c>
      <c r="H65" s="28">
        <f t="shared" si="33"/>
        <v>0</v>
      </c>
    </row>
    <row r="66" spans="1:8" ht="47.25">
      <c r="A66" s="3" t="s">
        <v>103</v>
      </c>
      <c r="B66" s="12">
        <f>F66+H66</f>
        <v>1918.1</v>
      </c>
      <c r="C66" s="12"/>
      <c r="D66" s="12"/>
      <c r="E66" s="16" t="s">
        <v>161</v>
      </c>
      <c r="F66" s="12">
        <f>245.8+272.3+1400</f>
        <v>1918.1</v>
      </c>
      <c r="G66" s="12"/>
      <c r="H66" s="12"/>
    </row>
    <row r="67" spans="1:8">
      <c r="A67" s="3" t="s">
        <v>104</v>
      </c>
      <c r="B67" s="12">
        <f t="shared" ref="B67:B73" si="34">F67+H67</f>
        <v>196</v>
      </c>
      <c r="C67" s="12"/>
      <c r="D67" s="12"/>
      <c r="E67" s="58" t="s">
        <v>162</v>
      </c>
      <c r="F67" s="12">
        <v>196</v>
      </c>
      <c r="G67" s="12"/>
      <c r="H67" s="12"/>
    </row>
    <row r="68" spans="1:8" ht="31.5">
      <c r="A68" s="3" t="s">
        <v>105</v>
      </c>
      <c r="B68" s="12">
        <f t="shared" si="34"/>
        <v>1456</v>
      </c>
      <c r="C68" s="12"/>
      <c r="D68" s="12"/>
      <c r="E68" s="58" t="s">
        <v>163</v>
      </c>
      <c r="F68" s="12">
        <v>1456</v>
      </c>
      <c r="G68" s="12"/>
      <c r="H68" s="12"/>
    </row>
    <row r="69" spans="1:8" ht="47.25">
      <c r="A69" s="3" t="s">
        <v>106</v>
      </c>
      <c r="B69" s="12">
        <f t="shared" si="34"/>
        <v>300</v>
      </c>
      <c r="C69" s="4"/>
      <c r="D69" s="4"/>
      <c r="E69" s="11" t="s">
        <v>130</v>
      </c>
      <c r="F69" s="4">
        <v>300</v>
      </c>
      <c r="G69" s="4"/>
      <c r="H69" s="4"/>
    </row>
    <row r="70" spans="1:8" ht="47.25">
      <c r="A70" s="3" t="s">
        <v>107</v>
      </c>
      <c r="B70" s="12">
        <f t="shared" si="34"/>
        <v>35</v>
      </c>
      <c r="C70" s="4"/>
      <c r="D70" s="4"/>
      <c r="E70" s="11" t="s">
        <v>141</v>
      </c>
      <c r="F70" s="4">
        <v>35</v>
      </c>
      <c r="G70" s="4"/>
      <c r="H70" s="4"/>
    </row>
    <row r="71" spans="1:8" ht="63">
      <c r="A71" s="3" t="s">
        <v>108</v>
      </c>
      <c r="B71" s="12">
        <f t="shared" si="34"/>
        <v>1075.8</v>
      </c>
      <c r="C71" s="4"/>
      <c r="D71" s="4"/>
      <c r="E71" s="11" t="s">
        <v>142</v>
      </c>
      <c r="F71" s="4">
        <f>400+380+176.3+119.5</f>
        <v>1075.8</v>
      </c>
      <c r="G71" s="4"/>
      <c r="H71" s="4"/>
    </row>
    <row r="72" spans="1:8" ht="63">
      <c r="A72" s="3" t="s">
        <v>109</v>
      </c>
      <c r="B72" s="12">
        <f t="shared" si="34"/>
        <v>1527.7</v>
      </c>
      <c r="C72" s="4"/>
      <c r="D72" s="4"/>
      <c r="E72" s="11" t="s">
        <v>143</v>
      </c>
      <c r="F72" s="4">
        <f>93.9+586.9+200.6+80.6+140.1+26.4+163+76.2+100+60</f>
        <v>1527.7</v>
      </c>
      <c r="G72" s="4"/>
      <c r="H72" s="4"/>
    </row>
    <row r="73" spans="1:8" ht="47.25">
      <c r="A73" s="3" t="s">
        <v>110</v>
      </c>
      <c r="B73" s="12">
        <f t="shared" si="34"/>
        <v>837.3</v>
      </c>
      <c r="C73" s="4"/>
      <c r="D73" s="4"/>
      <c r="E73" s="11" t="s">
        <v>176</v>
      </c>
      <c r="F73" s="4">
        <f>519+184+134.3</f>
        <v>837.3</v>
      </c>
      <c r="G73" s="4"/>
      <c r="H73" s="4"/>
    </row>
    <row r="74" spans="1:8" ht="47.25">
      <c r="A74" s="42" t="s">
        <v>111</v>
      </c>
      <c r="B74" s="22">
        <f>SUM(B75:B84)</f>
        <v>90209.599999999991</v>
      </c>
      <c r="C74" s="22">
        <f t="shared" ref="C74:D74" si="35">SUM(C75:C82)</f>
        <v>0</v>
      </c>
      <c r="D74" s="22">
        <f t="shared" si="35"/>
        <v>0</v>
      </c>
      <c r="E74" s="29" t="s">
        <v>16</v>
      </c>
      <c r="F74" s="22">
        <f>SUM(F75:F84)</f>
        <v>90209.599999999991</v>
      </c>
      <c r="G74" s="22">
        <f t="shared" ref="G74:H74" si="36">SUM(G75:G82)</f>
        <v>0</v>
      </c>
      <c r="H74" s="22">
        <f t="shared" si="36"/>
        <v>0</v>
      </c>
    </row>
    <row r="75" spans="1:8" ht="31.5">
      <c r="A75" s="3" t="s">
        <v>112</v>
      </c>
      <c r="B75" s="12">
        <f>F75+H75</f>
        <v>633.09999999999991</v>
      </c>
      <c r="C75" s="12"/>
      <c r="D75" s="12"/>
      <c r="E75" s="15" t="s">
        <v>164</v>
      </c>
      <c r="F75" s="12">
        <f>8.8+624.3</f>
        <v>633.09999999999991</v>
      </c>
      <c r="G75" s="12"/>
      <c r="H75" s="12"/>
    </row>
    <row r="76" spans="1:8" ht="31.5">
      <c r="A76" s="3" t="s">
        <v>113</v>
      </c>
      <c r="B76" s="12">
        <f t="shared" ref="B76:B84" si="37">F76+H76</f>
        <v>1169</v>
      </c>
      <c r="C76" s="12"/>
      <c r="D76" s="12"/>
      <c r="E76" s="11" t="s">
        <v>165</v>
      </c>
      <c r="F76" s="12">
        <f>596.6+572.4</f>
        <v>1169</v>
      </c>
      <c r="G76" s="12"/>
      <c r="H76" s="12"/>
    </row>
    <row r="77" spans="1:8" ht="31.5">
      <c r="A77" s="3" t="s">
        <v>114</v>
      </c>
      <c r="B77" s="12">
        <f t="shared" si="37"/>
        <v>132.9</v>
      </c>
      <c r="C77" s="12"/>
      <c r="D77" s="12"/>
      <c r="E77" s="11" t="s">
        <v>166</v>
      </c>
      <c r="F77" s="12">
        <f>90.8+42.1</f>
        <v>132.9</v>
      </c>
      <c r="G77" s="12"/>
      <c r="H77" s="12"/>
    </row>
    <row r="78" spans="1:8" ht="47.25">
      <c r="A78" s="3" t="s">
        <v>115</v>
      </c>
      <c r="B78" s="12">
        <f t="shared" si="37"/>
        <v>32202.3</v>
      </c>
      <c r="C78" s="12"/>
      <c r="D78" s="12"/>
      <c r="E78" s="13" t="s">
        <v>144</v>
      </c>
      <c r="F78" s="12">
        <f>233.7+31369+599.6</f>
        <v>32202.3</v>
      </c>
      <c r="G78" s="12"/>
      <c r="H78" s="12"/>
    </row>
    <row r="79" spans="1:8" ht="31.5">
      <c r="A79" s="3" t="s">
        <v>116</v>
      </c>
      <c r="B79" s="12">
        <f t="shared" si="37"/>
        <v>475</v>
      </c>
      <c r="C79" s="12"/>
      <c r="D79" s="12"/>
      <c r="E79" s="13" t="s">
        <v>167</v>
      </c>
      <c r="F79" s="12">
        <v>475</v>
      </c>
      <c r="G79" s="12"/>
      <c r="H79" s="12"/>
    </row>
    <row r="80" spans="1:8" ht="47.25">
      <c r="A80" s="3" t="s">
        <v>171</v>
      </c>
      <c r="B80" s="12">
        <f t="shared" si="37"/>
        <v>249.1</v>
      </c>
      <c r="C80" s="12"/>
      <c r="D80" s="12"/>
      <c r="E80" s="58" t="s">
        <v>168</v>
      </c>
      <c r="F80" s="12">
        <v>249.1</v>
      </c>
      <c r="G80" s="12"/>
      <c r="H80" s="12"/>
    </row>
    <row r="81" spans="1:8" ht="31.5">
      <c r="A81" s="3" t="s">
        <v>131</v>
      </c>
      <c r="B81" s="12">
        <f t="shared" si="37"/>
        <v>394.6</v>
      </c>
      <c r="C81" s="12"/>
      <c r="D81" s="12"/>
      <c r="E81" s="58" t="s">
        <v>173</v>
      </c>
      <c r="F81" s="12">
        <v>394.6</v>
      </c>
      <c r="G81" s="12"/>
      <c r="H81" s="12"/>
    </row>
    <row r="82" spans="1:8" ht="47.25">
      <c r="A82" s="3" t="s">
        <v>118</v>
      </c>
      <c r="B82" s="12">
        <f t="shared" si="37"/>
        <v>53866.400000000001</v>
      </c>
      <c r="C82" s="12"/>
      <c r="D82" s="12"/>
      <c r="E82" s="58" t="s">
        <v>117</v>
      </c>
      <c r="F82" s="12">
        <v>53866.400000000001</v>
      </c>
      <c r="G82" s="12"/>
      <c r="H82" s="12"/>
    </row>
    <row r="83" spans="1:8">
      <c r="A83" s="3" t="s">
        <v>119</v>
      </c>
      <c r="B83" s="12">
        <f t="shared" si="37"/>
        <v>1030.5</v>
      </c>
      <c r="C83" s="12"/>
      <c r="D83" s="12"/>
      <c r="E83" s="58" t="s">
        <v>174</v>
      </c>
      <c r="F83" s="12">
        <f>343.5*3</f>
        <v>1030.5</v>
      </c>
      <c r="G83" s="12"/>
      <c r="H83" s="12"/>
    </row>
    <row r="84" spans="1:8" ht="31.5">
      <c r="A84" s="3" t="s">
        <v>172</v>
      </c>
      <c r="B84" s="12">
        <f t="shared" si="37"/>
        <v>56.7</v>
      </c>
      <c r="C84" s="12"/>
      <c r="D84" s="12"/>
      <c r="E84" s="66" t="s">
        <v>175</v>
      </c>
      <c r="F84" s="12">
        <v>56.7</v>
      </c>
      <c r="G84" s="12"/>
      <c r="H84" s="12"/>
    </row>
    <row r="85" spans="1:8">
      <c r="A85" s="61" t="s">
        <v>120</v>
      </c>
      <c r="B85" s="17">
        <f>SUM(B86:B90)</f>
        <v>11956.3</v>
      </c>
      <c r="C85" s="17"/>
      <c r="D85" s="17"/>
      <c r="E85" s="18" t="s">
        <v>21</v>
      </c>
      <c r="F85" s="19">
        <f>SUM(F86:F90)</f>
        <v>10406.200000000001</v>
      </c>
      <c r="G85" s="19">
        <f t="shared" ref="G85:H85" si="38">SUM(G86:G90)</f>
        <v>-584.1</v>
      </c>
      <c r="H85" s="19">
        <f t="shared" si="38"/>
        <v>2134.1999999999998</v>
      </c>
    </row>
    <row r="86" spans="1:8" ht="31.5">
      <c r="A86" s="3" t="s">
        <v>121</v>
      </c>
      <c r="B86" s="12">
        <f>F86+H86</f>
        <v>25</v>
      </c>
      <c r="C86" s="12"/>
      <c r="D86" s="12"/>
      <c r="E86" s="13" t="s">
        <v>169</v>
      </c>
      <c r="F86" s="14">
        <v>25</v>
      </c>
      <c r="G86" s="14"/>
      <c r="H86" s="14"/>
    </row>
    <row r="87" spans="1:8" ht="31.5">
      <c r="A87" s="3" t="s">
        <v>122</v>
      </c>
      <c r="B87" s="12">
        <f t="shared" ref="B87:B90" si="39">F87+H87</f>
        <v>2269.8000000000002</v>
      </c>
      <c r="C87" s="12"/>
      <c r="D87" s="12"/>
      <c r="E87" s="13" t="s">
        <v>170</v>
      </c>
      <c r="F87" s="14">
        <v>2269.8000000000002</v>
      </c>
      <c r="G87" s="14"/>
      <c r="H87" s="14"/>
    </row>
    <row r="88" spans="1:8" ht="47.25">
      <c r="A88" s="3" t="s">
        <v>123</v>
      </c>
      <c r="B88" s="12">
        <f>F88+G88+H88</f>
        <v>0</v>
      </c>
      <c r="C88" s="12"/>
      <c r="D88" s="12"/>
      <c r="E88" s="8" t="s">
        <v>133</v>
      </c>
      <c r="F88" s="14">
        <f>250+20+200+64.1+50</f>
        <v>584.1</v>
      </c>
      <c r="G88" s="14">
        <f>-250-20-200-64.1-50</f>
        <v>-584.1</v>
      </c>
      <c r="H88" s="14"/>
    </row>
    <row r="89" spans="1:8" ht="31.5">
      <c r="A89" s="3" t="s">
        <v>124</v>
      </c>
      <c r="B89" s="12">
        <f t="shared" si="39"/>
        <v>9405</v>
      </c>
      <c r="C89" s="12"/>
      <c r="D89" s="12"/>
      <c r="E89" s="66" t="s">
        <v>134</v>
      </c>
      <c r="F89" s="14">
        <v>7270.8</v>
      </c>
      <c r="G89" s="14"/>
      <c r="H89" s="14">
        <v>2134.1999999999998</v>
      </c>
    </row>
    <row r="90" spans="1:8">
      <c r="A90" s="3" t="s">
        <v>125</v>
      </c>
      <c r="B90" s="12">
        <f t="shared" si="39"/>
        <v>256.5</v>
      </c>
      <c r="C90" s="12"/>
      <c r="D90" s="12"/>
      <c r="E90" s="66" t="s">
        <v>126</v>
      </c>
      <c r="F90" s="14">
        <v>256.5</v>
      </c>
      <c r="G90" s="14"/>
      <c r="H90" s="14"/>
    </row>
    <row r="91" spans="1:8" s="34" customFormat="1">
      <c r="A91" s="61"/>
      <c r="B91" s="33">
        <f>B7+B14+B21</f>
        <v>481428.9</v>
      </c>
      <c r="C91" s="33"/>
      <c r="D91" s="33"/>
      <c r="E91" s="31" t="s">
        <v>14</v>
      </c>
      <c r="F91" s="33">
        <f>F7+F14+F21</f>
        <v>477030.80000000005</v>
      </c>
      <c r="G91" s="33">
        <f>G7+G14+G21</f>
        <v>-584.1</v>
      </c>
      <c r="H91" s="33">
        <f>H7+H14+H21</f>
        <v>4982.2</v>
      </c>
    </row>
    <row r="92" spans="1:8" s="34" customFormat="1">
      <c r="A92" s="61"/>
      <c r="B92" s="35">
        <v>5149860.4000000004</v>
      </c>
      <c r="C92" s="35"/>
      <c r="D92" s="35"/>
      <c r="E92" s="36" t="s">
        <v>127</v>
      </c>
      <c r="F92" s="32"/>
      <c r="G92" s="32"/>
      <c r="H92" s="32"/>
    </row>
    <row r="93" spans="1:8" s="34" customFormat="1">
      <c r="A93" s="67"/>
      <c r="B93" s="35">
        <f>B92+B91</f>
        <v>5631289.3000000007</v>
      </c>
      <c r="C93" s="35"/>
      <c r="D93" s="35"/>
      <c r="E93" s="36" t="s">
        <v>128</v>
      </c>
      <c r="F93" s="37"/>
      <c r="G93" s="37"/>
      <c r="H93" s="37"/>
    </row>
    <row r="94" spans="1:8">
      <c r="B94" s="38"/>
      <c r="C94" s="38"/>
      <c r="D94" s="38"/>
    </row>
    <row r="95" spans="1:8">
      <c r="D95" s="38"/>
    </row>
  </sheetData>
  <mergeCells count="6">
    <mergeCell ref="F1:H1"/>
    <mergeCell ref="A4:A5"/>
    <mergeCell ref="E4:E5"/>
    <mergeCell ref="F4:H4"/>
    <mergeCell ref="A2:H2"/>
    <mergeCell ref="B4:D4"/>
  </mergeCells>
  <pageMargins left="0.19685039370078741" right="0.19685039370078741" top="0.19685039370078741" bottom="0.19685039370078741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ZorinaLV</cp:lastModifiedBy>
  <cp:lastPrinted>2024-02-12T11:03:57Z</cp:lastPrinted>
  <dcterms:created xsi:type="dcterms:W3CDTF">1996-10-08T23:32:33Z</dcterms:created>
  <dcterms:modified xsi:type="dcterms:W3CDTF">2024-02-12T12:04:44Z</dcterms:modified>
</cp:coreProperties>
</file>