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360" windowWidth="9720" windowHeight="7080"/>
  </bookViews>
  <sheets>
    <sheet name="таблица 2" sheetId="51" r:id="rId1"/>
  </sheets>
  <definedNames>
    <definedName name="_xlnm.Print_Titles" localSheetId="0">'таблица 2'!$4:$6</definedName>
    <definedName name="_xlnm.Print_Area" localSheetId="0">'таблица 2'!$A$1:$G$98</definedName>
  </definedNames>
  <calcPr calcId="125725" iterate="1"/>
</workbook>
</file>

<file path=xl/calcChain.xml><?xml version="1.0" encoding="utf-8"?>
<calcChain xmlns="http://schemas.openxmlformats.org/spreadsheetml/2006/main">
  <c r="E76" i="51"/>
  <c r="B76"/>
  <c r="B82"/>
  <c r="E41"/>
  <c r="F41"/>
  <c r="G41"/>
  <c r="D41"/>
  <c r="B41"/>
  <c r="E86"/>
  <c r="D36"/>
  <c r="E78" l="1"/>
  <c r="B94"/>
  <c r="B93"/>
  <c r="B89"/>
  <c r="B87"/>
  <c r="B85"/>
  <c r="B75"/>
  <c r="B72"/>
  <c r="B70"/>
  <c r="B68"/>
  <c r="B67"/>
  <c r="B66"/>
  <c r="B62"/>
  <c r="B57"/>
  <c r="B54"/>
  <c r="B53"/>
  <c r="B40"/>
  <c r="B38"/>
  <c r="B37"/>
  <c r="B34"/>
  <c r="B33"/>
  <c r="B31"/>
  <c r="B29"/>
  <c r="B27"/>
  <c r="B26"/>
  <c r="B24"/>
  <c r="B23"/>
  <c r="B22"/>
  <c r="B16"/>
  <c r="B14"/>
  <c r="B9"/>
  <c r="B86"/>
  <c r="E88"/>
  <c r="B88" s="1"/>
  <c r="E90"/>
  <c r="B90" s="1"/>
  <c r="E79" l="1"/>
  <c r="E71"/>
  <c r="B71" s="1"/>
  <c r="E63"/>
  <c r="B64"/>
  <c r="B63" s="1"/>
  <c r="E45"/>
  <c r="E56"/>
  <c r="B56" s="1"/>
  <c r="E58"/>
  <c r="B60"/>
  <c r="G36"/>
  <c r="E49"/>
  <c r="E51" l="1"/>
  <c r="B51" s="1"/>
  <c r="F76"/>
  <c r="G76"/>
  <c r="D76"/>
  <c r="F83"/>
  <c r="G83"/>
  <c r="D83"/>
  <c r="B81"/>
  <c r="F52"/>
  <c r="G52"/>
  <c r="D52"/>
  <c r="G45"/>
  <c r="G46"/>
  <c r="B46" l="1"/>
  <c r="B80" l="1"/>
  <c r="G91"/>
  <c r="D91"/>
  <c r="F42" l="1"/>
  <c r="G42"/>
  <c r="D42"/>
  <c r="E73"/>
  <c r="B73" s="1"/>
  <c r="E55"/>
  <c r="B55" s="1"/>
  <c r="B52" s="1"/>
  <c r="E47"/>
  <c r="F48"/>
  <c r="G48"/>
  <c r="D48"/>
  <c r="E48"/>
  <c r="B45"/>
  <c r="B78"/>
  <c r="E74"/>
  <c r="F74"/>
  <c r="G74"/>
  <c r="D74"/>
  <c r="B74"/>
  <c r="E65"/>
  <c r="F65"/>
  <c r="G65"/>
  <c r="D65"/>
  <c r="E84"/>
  <c r="E19"/>
  <c r="B19" s="1"/>
  <c r="E12"/>
  <c r="E92"/>
  <c r="F92"/>
  <c r="F91" s="1"/>
  <c r="E50"/>
  <c r="F50"/>
  <c r="G50"/>
  <c r="D50"/>
  <c r="F17"/>
  <c r="G17"/>
  <c r="D17"/>
  <c r="F11"/>
  <c r="G11"/>
  <c r="D11"/>
  <c r="E28"/>
  <c r="F28"/>
  <c r="G28"/>
  <c r="D28"/>
  <c r="E39"/>
  <c r="F39"/>
  <c r="G39"/>
  <c r="G35" s="1"/>
  <c r="D39"/>
  <c r="D35" s="1"/>
  <c r="E32"/>
  <c r="F32"/>
  <c r="G32"/>
  <c r="D32"/>
  <c r="E21"/>
  <c r="F21"/>
  <c r="G21"/>
  <c r="D21"/>
  <c r="E25"/>
  <c r="F25"/>
  <c r="G25"/>
  <c r="D25"/>
  <c r="G10"/>
  <c r="B10" s="1"/>
  <c r="B69"/>
  <c r="F15"/>
  <c r="G15"/>
  <c r="E15"/>
  <c r="D15"/>
  <c r="B15"/>
  <c r="E18"/>
  <c r="E17" l="1"/>
  <c r="B18"/>
  <c r="E11"/>
  <c r="B12"/>
  <c r="B11" s="1"/>
  <c r="E83"/>
  <c r="B84"/>
  <c r="E91"/>
  <c r="B92"/>
  <c r="E52"/>
  <c r="E42"/>
  <c r="B25"/>
  <c r="B65"/>
  <c r="E69"/>
  <c r="F69"/>
  <c r="G69"/>
  <c r="D69"/>
  <c r="B91" l="1"/>
  <c r="B49"/>
  <c r="B39" l="1"/>
  <c r="E30" l="1"/>
  <c r="E20" s="1"/>
  <c r="B43" l="1"/>
  <c r="B83"/>
  <c r="B50" l="1"/>
  <c r="E36"/>
  <c r="E35" s="1"/>
  <c r="F36"/>
  <c r="F35" s="1"/>
  <c r="F30" l="1"/>
  <c r="F20" s="1"/>
  <c r="G30"/>
  <c r="G20" s="1"/>
  <c r="D30"/>
  <c r="D20" s="1"/>
  <c r="B32" l="1"/>
  <c r="B30"/>
  <c r="B28"/>
  <c r="E8"/>
  <c r="F8"/>
  <c r="D8"/>
  <c r="G8" l="1"/>
  <c r="B77" l="1"/>
  <c r="B8" l="1"/>
  <c r="F61" l="1"/>
  <c r="G61"/>
  <c r="E61"/>
  <c r="B61"/>
  <c r="B17" l="1"/>
  <c r="B21" l="1"/>
  <c r="B20" l="1"/>
  <c r="B79"/>
  <c r="E13" l="1"/>
  <c r="E7" s="1"/>
  <c r="E95" s="1"/>
  <c r="F13"/>
  <c r="F7" s="1"/>
  <c r="G13"/>
  <c r="G7" s="1"/>
  <c r="D13"/>
  <c r="D7" s="1"/>
  <c r="B36"/>
  <c r="B13"/>
  <c r="B7" l="1"/>
  <c r="B35"/>
  <c r="B48"/>
  <c r="B47"/>
  <c r="B44" l="1"/>
  <c r="B42" s="1"/>
  <c r="D58" l="1"/>
  <c r="D95" s="1"/>
  <c r="F58"/>
  <c r="F95" s="1"/>
  <c r="G58"/>
  <c r="G95" s="1"/>
  <c r="B59" l="1"/>
  <c r="B58" s="1"/>
  <c r="B95" s="1"/>
  <c r="B97" l="1"/>
</calcChain>
</file>

<file path=xl/sharedStrings.xml><?xml version="1.0" encoding="utf-8"?>
<sst xmlns="http://schemas.openxmlformats.org/spreadsheetml/2006/main" count="133" uniqueCount="123">
  <si>
    <t>1.</t>
  </si>
  <si>
    <t>Муниципальная программа "Развитие образования и молодежной политики в городе Урай" на 2019-2030 годы</t>
  </si>
  <si>
    <t>(тыс.рублей)</t>
  </si>
  <si>
    <t>2023 год</t>
  </si>
  <si>
    <t>№ п/п</t>
  </si>
  <si>
    <t>На какие цели</t>
  </si>
  <si>
    <t>ГРБС</t>
  </si>
  <si>
    <t>Администрация города Урай</t>
  </si>
  <si>
    <t>Итого расходов</t>
  </si>
  <si>
    <t xml:space="preserve">Корректировка расходов бюджета к проекту решения Думы города Урай "О внесении изменений в бюджет городского округа Урай Ханты-Мансийского автономного округа – Югры на 2023 год и на плановый период 2024 и 2025 годов"                                                     </t>
  </si>
  <si>
    <t>Таблица 2 к пояснительной записке</t>
  </si>
  <si>
    <t>Управление образования администрации города Урай</t>
  </si>
  <si>
    <t>3.</t>
  </si>
  <si>
    <t>2.</t>
  </si>
  <si>
    <t>Иные межбюджетные трансферты</t>
  </si>
  <si>
    <t>Муниципальная программа "Развитие транспортной системы города Урай"</t>
  </si>
  <si>
    <t xml:space="preserve">Непрограммные направления деятельности </t>
  </si>
  <si>
    <t>Комитет по финансам администрации города Урай</t>
  </si>
  <si>
    <t>Муниципальная программа "Совершенствование и развитие муниципального управления в городе Урай" на 2018-2030 годы</t>
  </si>
  <si>
    <t>Муниципальная программа "Развитие жилищно-коммунального комплекса и повышение энергетической эффективности в городе Урай" на 2019-2030 годы"</t>
  </si>
  <si>
    <t>Местный бюджет</t>
  </si>
  <si>
    <t>Муниципальная программа «Защита населения и территории от чрезвычайных ситуаций, совершенствование гражданской обороны и обеспечение первичных мер пожарной безопасности» на 2019-2030 годы</t>
  </si>
  <si>
    <t xml:space="preserve">Муниципальная программа «Формирование комфортной  городской среды города Урай» </t>
  </si>
  <si>
    <t>Дума города Урай</t>
  </si>
  <si>
    <t xml:space="preserve">Муниципальная программа «Культура города Урай»  </t>
  </si>
  <si>
    <t>Субсидии ОБ</t>
  </si>
  <si>
    <t>4.</t>
  </si>
  <si>
    <t>МП "Формирование комфортной городской среды города Урай"</t>
  </si>
  <si>
    <t>Муниципальная программа «Профилактика правонарушений на территории города Урай» на 2018-2030 годы</t>
  </si>
  <si>
    <t>Субвенция ОБ</t>
  </si>
  <si>
    <t>2.1.</t>
  </si>
  <si>
    <t>2.2.</t>
  </si>
  <si>
    <t>Муниципальная программа «Улучшение жилищных условий жителей, проживающих на территории муниципального образования город Урай» на 2019-2030 годы</t>
  </si>
  <si>
    <t>2.3.</t>
  </si>
  <si>
    <t>Муниципальная программа «Охрана окружающей среды в границах города Урай»</t>
  </si>
  <si>
    <t>2.4.</t>
  </si>
  <si>
    <t>Сумма корректировки на год</t>
  </si>
  <si>
    <t>1.1.</t>
  </si>
  <si>
    <t>1.2.</t>
  </si>
  <si>
    <t>1.3.</t>
  </si>
  <si>
    <t>1.4.</t>
  </si>
  <si>
    <t>Муниципальная программа "Развитие малого и среднего предпринимательства, потребительского рынка и сельскохозяйственных товаропроизводителей города Урай</t>
  </si>
  <si>
    <t>3.1.</t>
  </si>
  <si>
    <t>3.2.</t>
  </si>
  <si>
    <t>2.5.</t>
  </si>
  <si>
    <t xml:space="preserve"> </t>
  </si>
  <si>
    <t xml:space="preserve">МП "Обеспечение градостроительной деятельности на территории города Урай" на 2018-2030 годы </t>
  </si>
  <si>
    <t>Уменьшение ассигнований на поддержку и развитие животноводства (в связи с уточнением производственных показателей деятельности АО «Агроника»)</t>
  </si>
  <si>
    <t>Перераспределение экономии средств, сложившейся согласно  фактически выполненным работам на объекте "Капитальный ремонт моста р.Колосья"</t>
  </si>
  <si>
    <t>Уменьшение ассигнований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 (уменьшение кол-ва дней питания)</t>
  </si>
  <si>
    <t>Уменьшение ассигнований (доля м/бюджета)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 (уменьшение кол-ва дней питания)</t>
  </si>
  <si>
    <t>Уменьшение ассигнований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(ФБ,ОБ) (экономия по факту выплаченной заработной платы, наличие больничных листов и отпуска без содержания работников учреждений)</t>
  </si>
  <si>
    <t>Уменьшение ассигнований (доля м/бюджета)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(ФБ,ОБ) (экономия по факту выплаченной заработной платы, наличие больничных листов и отпуска без содержания работников учреждений)</t>
  </si>
  <si>
    <t>Уменьшение ассигнований на организацию и обеспечение отдыха и оздоровления детей, в том числе в этнической среде  (по фактически оказанным услугам)</t>
  </si>
  <si>
    <t>Уменьшение ассигнований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 (уменьшением количества классов-комплектов с 01.09.2023 года)</t>
  </si>
  <si>
    <t>Реализация наказов избирателей депутатам Думы ХМАО - Югры  - 4 квартал 2023 года (приобретение уличного ростового конструктора в МБДОУ д/сад №21)</t>
  </si>
  <si>
    <t>Выполнение работ по монтажу, ремонту и демонтажу новогодней иллюминации</t>
  </si>
  <si>
    <t>Выполнение работ по планировке территории с отсыпкой щебнем в целях исключения подтопления территории в районе ж/домов по ул.Садовая</t>
  </si>
  <si>
    <t xml:space="preserve">Перераспределение средств (экономия по факту выполненных работ) объект "Устройство проезда к ж/дому №100 ул.Ленина, "Строительство проезда к стационару" </t>
  </si>
  <si>
    <t>Перераспределение свободных средств (факт выполненных работ) объект "Зона отдыха по ул.Механиков"</t>
  </si>
  <si>
    <t xml:space="preserve">Муниципальная программа «Управление муниципальными финансами в городе Урай» </t>
  </si>
  <si>
    <t>Уменьшение ассигнований на обслуживание муниципального долга (отсутствие у МО долговых обязательств)</t>
  </si>
  <si>
    <t>Уменьшение ассигнований (экономия по факту выполненных работ) на выполнение работ на объекте "Капитальный ремонт МБДОУ №10 (водоотведение)", "Капитальный ремонт МБДОУ №8 (водоотведение)", Капитальный ремонт школ Гимназия</t>
  </si>
  <si>
    <t>Уменьшение ассигнований (экономия по факту выполненных работ) демонтаж гаражей с территории стационара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</si>
  <si>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</si>
  <si>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</si>
  <si>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</si>
  <si>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</si>
  <si>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</si>
  <si>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</si>
  <si>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</si>
  <si>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</si>
  <si>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</si>
  <si>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</si>
  <si>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</si>
  <si>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</si>
  <si>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Итого расходы бюджета города с учетом корректировки</t>
  </si>
  <si>
    <t>4.13.</t>
  </si>
  <si>
    <t xml:space="preserve">Уменьшение ассигнований на текущее содержание МКУ "ЕДДС" (наличие вакантных ставок спасателей) </t>
  </si>
  <si>
    <t>Уменьшение ассигнований на реализацию мероприятия "Содействие занятости молодежи" (ввиду наличия большого кол-ва больничных листов среди молодежи, общественников)</t>
  </si>
  <si>
    <t>Уменьшение ассигнований на реализацию полномочий в области граддеятельности (экономия в рамках конкурсных процедур по разработке документации по планировке, межжеванию и выполнению инженерных изысканий р-он Солнечный, а так же в связи с длительностью процедуры согласования проекта внесения изменений в Ген.план г.Урай с Мин.эконом развитием ХМАО оплата и выполнение по МК перенесены за счет лимитов 2024 года)</t>
  </si>
  <si>
    <t>Выплата возмещения за жилые помещения (единая субсидия, уточнение МП и исполнителя, перераспределены с МП "Развитие жилищно-коммунального комплекса и повышение энергетической эффективности в городе Урай" на 2019-2030 годы)</t>
  </si>
  <si>
    <t>1.5.</t>
  </si>
  <si>
    <t>Уменьшение ассигнований (экономия в результате конкурсных процедур) обустройство снежных городков</t>
  </si>
  <si>
    <t>Ремонт муниципального жилого фонда (замена газового котла в муниципальной квартире)</t>
  </si>
  <si>
    <t>Увеличение ассигнований по созданию и осуществлению деятельности муниципальных комиссий по делам несовершеннолетних и защите их прав (выездная коллегия КДН, участие в XXI съезде Уполномоченных по правам ребенка, г. Хабаровск)</t>
  </si>
  <si>
    <t>Уменьшение ассигнований по мероприятию "Проведение конкурса среди сан. дружин"</t>
  </si>
  <si>
    <t>Уменьшение ассигнований на реализацию программ формирования современной городской среды (ФБ,ОБ) (экономия по факту выполненных работ)</t>
  </si>
  <si>
    <t>Уменьшение ассигнований на обеспечение мероприятий по модернизации систем коммунальной инфраструктуры за счет средств бюджета округа  (Капитальный ремонт напорного канализационного коллектора от КНС-4 мкр."Лесной" до канализационного колодца №2А-149 в районе жилого дома №43 мкр.2А) (экономия в рамках конкурсных процедур)</t>
  </si>
  <si>
    <t>Уменьшение ассигнований (перераспределение) в части обеспечения условий доступности для инвалидов жилых помещений, (единая субсидия, уточнение МП и исполнителя, перераспределены на МП «Улучшение жилищных условий жителей, проживающих на территории муниципального образования город Урай» на 2019-2030 годы ), снос жилья (экономия от торгов)</t>
  </si>
  <si>
    <t>Увеличение ассигнований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ХМАО-Югры отдельных государственных полномочий в области образования (д/сады в связи с увеличением норматива затрат на одного ребёнка, а так же увеличением контингента)</t>
  </si>
  <si>
    <t>Уменьшение ассигнований на социальную поддержку отдельных категорий обучающихся (предоставление обучающимся социальной поддержки в виде предоставления завтраков и обедов) в связи с карантинными мероприятиями и заболеваемостью детей уменьшалось кол-во детодней питания</t>
  </si>
  <si>
    <t>Уменьшение ассигнований на осуществление полномочий по обеспечению жильем отдельных категорий граждан, установленных ФЗ от 12.01.1995 года №5-ФЗ "О ветеранах"(отсутствие потребности в предоставлении жилья)</t>
  </si>
  <si>
    <t>уменьшение ассигнований на осуществлении полномочий по обеспечению жильем отдельных категорий граждан, установленных ФЗ от 24.11.1995 года №181-ФЗ "О социальной защите инвалидов в РФ" (отсутствие потребности в предоставлении жилья)</t>
  </si>
  <si>
    <t xml:space="preserve"> Уменьшение ассигнований на поддержку и развитие малых форм хозяйствования (уменьшение фактически произведенных и запланированных затрат по приобретению сельскохозяйственного оборудования, средств механизации и автоматизации с/х производств, оборудования для перерабатывающих производств с/х производства)</t>
  </si>
  <si>
    <t>Увеличение ассигнований на содержание дорог и внутриквартальных проездов всвязи с увеличением планируемых осадков</t>
  </si>
  <si>
    <t xml:space="preserve">Уменьшение ассигнований по оплате взносов на капитальный ремонт за муниципальное имущество в МКД по факту </t>
  </si>
  <si>
    <t xml:space="preserve">Уменьшение ассигнований (перераспределение экономии средств) оплата услуг ЖКХ в период простоя за мун.квартиры, содержание муниципального имущества </t>
  </si>
  <si>
    <t>Уменьшение ассигнований по мероприятиям  "Содействие занятости молодежи", "Содействие улучшению положения на рынке труда не занятых трудовой деятельностью и безработных граждан" (экономия средств по зар/плате в связи с больничными листами)</t>
  </si>
  <si>
    <t>Увеличение ассигнований на текущее содержание МКУ "ЦБУ" (приобретение МФУ) за счет внутреннего перераспределения по программе</t>
  </si>
  <si>
    <t xml:space="preserve">Увеличение ассигнований на 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– Югры (выплаты в связи  с выходом на песнию специалиста) </t>
  </si>
  <si>
    <t>Уменьшение ассигнований (экономия) в части проведения выплат по сокращению работников не перешедших из РЦСО в ЦМИГИ; отсутствие потребности доли софинансирования м/бюджета на организацию деятельности молодежных трудовых отрядов; экономия средств в части организации летнего отдыха; уменьшение ассигнований на выполнение МЗ МБОУ ДОД "ЦМДО (уменьшение среднесписочной численности пед.работников план 18,5 факт 14,3 шт.ед.)</t>
  </si>
  <si>
    <t>Исполнение исковых заявлений прокуратуры по устранению замечаний в организации доступной среды для инвалидов (разработка документации на монтаж пандуса д/сады №7,8,21; приобретение ступенькохода д/сад №10,школа №4; приобретение и установка пандуса д/сад №12, школы №12), потребность по факту льготный проезд сотрудников (школы), питание в школах 5-11 классы (увеличение кол-ва детей), выполнение расчетов по пожарным рискам (Гимназия, шк.№4, д/сад №7), реализация мероприятий по энергосбережению (замена ламп вд/саду №7,8, школа Гимназия)</t>
  </si>
  <si>
    <t>Уменьшение ассигнований на выполнение МЗ МАУ Культура "-" 469,8 т.р. (уменьшение среднесписочной численности план 145 факт 120,7); МЗ МБОУ ДОД ДШИ "-" 2695,2 т.р. (уменьшение среднесписочной численности план 41,5 факт 40,4); экономия в результате отказа от проведения праздничного фейерверка на Новый год, День Победы</t>
  </si>
  <si>
    <t>Уменьшение ассигнований по выплатам за возмещение за жилые помещения (доля местного бюджета, единая субсидия, под фактическую потребность)</t>
  </si>
  <si>
    <t>Уменьшение ассигнований (экономия по факту оказанных услуг) содержание объекта «Реконструкция объездной автомобильной дороги г.Урай. Искусственные сооружения. Наружные инженерные сети»</t>
  </si>
  <si>
    <t>Уменьшение ассигнований (экономия по факту выполнения работ) текущий ремонт автомобильных дорог города</t>
  </si>
  <si>
    <t>Уменьшение ассигнований в результате конкурсных процедур по осуществлению пассажирских перевозок</t>
  </si>
  <si>
    <t xml:space="preserve">Уменьшение ассигнований (экономия по факту выполненных работ) по санитарной очистке и ликвидации мест несанкционированного размещения отходов на территории города Урай </t>
  </si>
  <si>
    <t xml:space="preserve">Уменьшение ассигнований в результате проведения конкурсных процедур по приобретению торговых палаток </t>
  </si>
  <si>
    <t>Уменьшение доли софинансирования местного бюджета на реализацию полномочий в области граддеятельности (экономия в рамках конкурсных процедур)</t>
  </si>
  <si>
    <t>Уменьшение ассигнований на содержание МКУ "УКС" (экономия по факту оплаты льготного проезда, расходов на сан.кур.лечение)</t>
  </si>
  <si>
    <t>Уменьшение ассигнований на содержание МКУ "УГЗиП" (экономия по факту оплаты льготного проезда, расходов на сан.кур.лечение)</t>
  </si>
  <si>
    <t xml:space="preserve">Перераспределение средств между ГРБС (с Думы города Урай)  на организацию курсов повышения квалификации </t>
  </si>
  <si>
    <t>Оказание услуг по изготовлению полиграфической продукции для участия в туристичексом форуме "ЮграТур-2023" и в выставке-ярмарке окружных товаропроизводителей "Товары земли Югорской"</t>
  </si>
  <si>
    <t xml:space="preserve">Уменьшение  доли местного бюджета  по мероприятиям по улучшению жилищных условий для инвалидов и сносу жилья </t>
  </si>
  <si>
    <t>Увеличение доли местного бюджета по мероприятию модернизация систем коммунальной инфраструктуры  (Капитальный ремонт напорного канализационного коллектора от КНС-4 мкр."Лесной" до канализационного колодца №2А-149 в районе жилого дома №43 мкр.2А) ввиду изменения механизма финансирования</t>
  </si>
  <si>
    <t xml:space="preserve">Увеличение ассигнований по разработке проектов на снос МКД адрес: мкр-н Д дом 9,18, уборка мусора с городских кладбищ </t>
  </si>
  <si>
    <t>Перераспределение средств резервного фонда администрации города Урай для оплаты судебных расходов между ГРБС ( на устранение строительных недостатков по кровле мкр.1 дом 5;возмещение материального ущерба (подтопление дома по ул.Весення 12, судебные расходы)</t>
  </si>
  <si>
    <t>Решение Думы от 26.10.2023 № 73</t>
  </si>
  <si>
    <t xml:space="preserve">Перераспределение средств между ГРБС </t>
  </si>
  <si>
    <t xml:space="preserve">Экономия по факту потребления энергоресурса </t>
  </si>
  <si>
    <t>Уменьшение ассигнований по выплате муниципальной пенсии (выбытие трех получателей)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</si>
</sst>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_(* #,##0.00_);_(* \(#,##0.00\);_(* &quot;-&quot;??_);_(@_)"/>
    <numFmt numFmtId="165" formatCode="#,##0.0"/>
    <numFmt numFmtId="166" formatCode="000\.00\.000\.0"/>
    <numFmt numFmtId="167" formatCode="&quot;+&quot;\ #,##0.0;&quot;-&quot;\ #,##0.0;&quot;&quot;\ 0.0"/>
    <numFmt numFmtId="168" formatCode="0000000000"/>
    <numFmt numFmtId="169" formatCode="&quot;+&quot;\ #,##0.00000;&quot;-&quot;\ #,##0.00000;&quot;&quot;\ 0.00000"/>
  </numFmts>
  <fonts count="2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4">
    <xf numFmtId="0" fontId="0" fillId="0" borderId="0"/>
    <xf numFmtId="0" fontId="4" fillId="0" borderId="0"/>
    <xf numFmtId="0" fontId="4" fillId="0" borderId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" fillId="2" borderId="1">
      <alignment horizontal="left" vertical="top" wrapText="1"/>
    </xf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2" fillId="0" borderId="0"/>
    <xf numFmtId="43" fontId="13" fillId="0" borderId="0" applyFont="0" applyFill="0" applyBorder="0" applyAlignment="0" applyProtection="0"/>
  </cellStyleXfs>
  <cellXfs count="86">
    <xf numFmtId="0" fontId="0" fillId="0" borderId="0" xfId="0"/>
    <xf numFmtId="0" fontId="10" fillId="3" borderId="0" xfId="0" applyFont="1" applyFill="1"/>
    <xf numFmtId="0" fontId="8" fillId="3" borderId="0" xfId="0" applyFont="1" applyFill="1"/>
    <xf numFmtId="167" fontId="8" fillId="3" borderId="2" xfId="0" applyNumberFormat="1" applyFont="1" applyFill="1" applyBorder="1"/>
    <xf numFmtId="165" fontId="8" fillId="3" borderId="0" xfId="0" applyNumberFormat="1" applyFont="1" applyFill="1" applyAlignment="1">
      <alignment wrapText="1"/>
    </xf>
    <xf numFmtId="0" fontId="7" fillId="3" borderId="0" xfId="0" applyFont="1" applyFill="1" applyAlignment="1"/>
    <xf numFmtId="0" fontId="8" fillId="3" borderId="0" xfId="0" applyFont="1" applyFill="1" applyAlignment="1">
      <alignment horizontal="right"/>
    </xf>
    <xf numFmtId="0" fontId="10" fillId="3" borderId="2" xfId="0" applyFont="1" applyFill="1" applyBorder="1" applyAlignment="1">
      <alignment horizontal="center"/>
    </xf>
    <xf numFmtId="0" fontId="8" fillId="3" borderId="0" xfId="0" applyFont="1" applyFill="1" applyAlignment="1"/>
    <xf numFmtId="167" fontId="10" fillId="3" borderId="2" xfId="0" applyNumberFormat="1" applyFont="1" applyFill="1" applyBorder="1" applyAlignment="1">
      <alignment horizontal="right"/>
    </xf>
    <xf numFmtId="0" fontId="14" fillId="3" borderId="0" xfId="0" applyFont="1" applyFill="1"/>
    <xf numFmtId="167" fontId="9" fillId="3" borderId="2" xfId="0" applyNumberFormat="1" applyFont="1" applyFill="1" applyBorder="1"/>
    <xf numFmtId="0" fontId="7" fillId="3" borderId="2" xfId="0" applyFont="1" applyFill="1" applyBorder="1" applyAlignment="1">
      <alignment horizontal="center"/>
    </xf>
    <xf numFmtId="167" fontId="7" fillId="3" borderId="2" xfId="0" applyNumberFormat="1" applyFont="1" applyFill="1" applyBorder="1" applyAlignment="1">
      <alignment horizontal="right"/>
    </xf>
    <xf numFmtId="0" fontId="8" fillId="3" borderId="2" xfId="8" applyFont="1" applyFill="1" applyBorder="1" applyAlignment="1">
      <alignment horizontal="left" wrapText="1"/>
    </xf>
    <xf numFmtId="0" fontId="8" fillId="3" borderId="3" xfId="0" applyFont="1" applyFill="1" applyBorder="1" applyAlignment="1">
      <alignment horizontal="center" vertical="center" wrapText="1"/>
    </xf>
    <xf numFmtId="0" fontId="16" fillId="3" borderId="0" xfId="0" applyFont="1" applyFill="1"/>
    <xf numFmtId="0" fontId="15" fillId="3" borderId="0" xfId="0" applyFont="1" applyFill="1"/>
    <xf numFmtId="0" fontId="8" fillId="3" borderId="2" xfId="0" applyFont="1" applyFill="1" applyBorder="1" applyAlignment="1">
      <alignment horizontal="left" wrapText="1"/>
    </xf>
    <xf numFmtId="0" fontId="17" fillId="3" borderId="0" xfId="0" applyFont="1" applyFill="1"/>
    <xf numFmtId="0" fontId="8" fillId="3" borderId="2" xfId="0" applyFont="1" applyFill="1" applyBorder="1" applyAlignment="1">
      <alignment horizontal="center"/>
    </xf>
    <xf numFmtId="0" fontId="8" fillId="3" borderId="3" xfId="0" applyNumberFormat="1" applyFont="1" applyFill="1" applyBorder="1" applyAlignment="1">
      <alignment horizontal="left" wrapText="1"/>
    </xf>
    <xf numFmtId="167" fontId="8" fillId="3" borderId="2" xfId="0" applyNumberFormat="1" applyFont="1" applyFill="1" applyBorder="1" applyAlignment="1">
      <alignment horizontal="left" wrapText="1"/>
    </xf>
    <xf numFmtId="4" fontId="18" fillId="3" borderId="2" xfId="0" applyNumberFormat="1" applyFont="1" applyFill="1" applyBorder="1" applyAlignment="1">
      <alignment horizontal="left" wrapText="1"/>
    </xf>
    <xf numFmtId="0" fontId="18" fillId="3" borderId="2" xfId="0" applyFont="1" applyFill="1" applyBorder="1" applyAlignment="1">
      <alignment horizontal="center"/>
    </xf>
    <xf numFmtId="167" fontId="18" fillId="3" borderId="2" xfId="0" applyNumberFormat="1" applyFont="1" applyFill="1" applyBorder="1"/>
    <xf numFmtId="167" fontId="18" fillId="3" borderId="2" xfId="0" applyNumberFormat="1" applyFont="1" applyFill="1" applyBorder="1" applyAlignment="1">
      <alignment horizontal="right" wrapText="1"/>
    </xf>
    <xf numFmtId="165" fontId="8" fillId="3" borderId="2" xfId="0" applyNumberFormat="1" applyFont="1" applyFill="1" applyBorder="1" applyAlignment="1">
      <alignment horizontal="right"/>
    </xf>
    <xf numFmtId="167" fontId="8" fillId="3" borderId="2" xfId="0" applyNumberFormat="1" applyFont="1" applyFill="1" applyBorder="1" applyAlignment="1">
      <alignment horizontal="right"/>
    </xf>
    <xf numFmtId="0" fontId="8" fillId="3" borderId="2" xfId="0" applyFont="1" applyFill="1" applyBorder="1" applyAlignment="1">
      <alignment horizontal="right"/>
    </xf>
    <xf numFmtId="167" fontId="18" fillId="3" borderId="2" xfId="0" applyNumberFormat="1" applyFont="1" applyFill="1" applyBorder="1" applyAlignment="1">
      <alignment horizontal="left" wrapText="1"/>
    </xf>
    <xf numFmtId="4" fontId="8" fillId="3" borderId="2" xfId="0" applyNumberFormat="1" applyFont="1" applyFill="1" applyBorder="1" applyAlignment="1">
      <alignment horizontal="left" wrapText="1"/>
    </xf>
    <xf numFmtId="165" fontId="10" fillId="3" borderId="0" xfId="0" applyNumberFormat="1" applyFont="1" applyFill="1"/>
    <xf numFmtId="169" fontId="10" fillId="3" borderId="2" xfId="0" applyNumberFormat="1" applyFont="1" applyFill="1" applyBorder="1" applyAlignment="1">
      <alignment horizontal="right"/>
    </xf>
    <xf numFmtId="168" fontId="8" fillId="3" borderId="2" xfId="8" applyNumberFormat="1" applyFont="1" applyFill="1" applyBorder="1" applyAlignment="1" applyProtection="1">
      <alignment wrapText="1"/>
      <protection hidden="1"/>
    </xf>
    <xf numFmtId="0" fontId="7" fillId="3" borderId="0" xfId="0" applyFont="1" applyFill="1"/>
    <xf numFmtId="0" fontId="8" fillId="3" borderId="2" xfId="0" applyNumberFormat="1" applyFont="1" applyFill="1" applyBorder="1" applyAlignment="1">
      <alignment horizontal="left" vertical="center" wrapText="1"/>
    </xf>
    <xf numFmtId="169" fontId="8" fillId="3" borderId="2" xfId="0" applyNumberFormat="1" applyFont="1" applyFill="1" applyBorder="1"/>
    <xf numFmtId="0" fontId="7" fillId="4" borderId="2" xfId="0" applyFont="1" applyFill="1" applyBorder="1" applyAlignment="1">
      <alignment horizontal="center"/>
    </xf>
    <xf numFmtId="167" fontId="7" fillId="4" borderId="2" xfId="0" applyNumberFormat="1" applyFont="1" applyFill="1" applyBorder="1" applyAlignment="1">
      <alignment horizontal="right"/>
    </xf>
    <xf numFmtId="0" fontId="18" fillId="3" borderId="2" xfId="0" applyFont="1" applyFill="1" applyBorder="1" applyAlignment="1">
      <alignment horizontal="left" wrapText="1"/>
    </xf>
    <xf numFmtId="167" fontId="18" fillId="4" borderId="2" xfId="0" applyNumberFormat="1" applyFont="1" applyFill="1" applyBorder="1"/>
    <xf numFmtId="0" fontId="18" fillId="4" borderId="2" xfId="0" applyFont="1" applyFill="1" applyBorder="1" applyAlignment="1">
      <alignment horizontal="left" wrapText="1"/>
    </xf>
    <xf numFmtId="166" fontId="18" fillId="3" borderId="2" xfId="10" applyNumberFormat="1" applyFont="1" applyFill="1" applyBorder="1" applyAlignment="1" applyProtection="1">
      <alignment wrapText="1"/>
      <protection hidden="1"/>
    </xf>
    <xf numFmtId="167" fontId="8" fillId="3" borderId="2" xfId="0" applyNumberFormat="1" applyFont="1" applyFill="1" applyBorder="1" applyAlignment="1">
      <alignment horizontal="right" wrapText="1"/>
    </xf>
    <xf numFmtId="0" fontId="8" fillId="3" borderId="2" xfId="0" applyFont="1" applyFill="1" applyBorder="1" applyAlignment="1">
      <alignment horizontal="left" vertical="center" wrapText="1"/>
    </xf>
    <xf numFmtId="167" fontId="8" fillId="3" borderId="2" xfId="0" applyNumberFormat="1" applyFont="1" applyFill="1" applyBorder="1" applyAlignment="1">
      <alignment horizontal="right" vertical="center"/>
    </xf>
    <xf numFmtId="0" fontId="8" fillId="3" borderId="2" xfId="0" applyFont="1" applyFill="1" applyBorder="1" applyAlignment="1">
      <alignment wrapText="1"/>
    </xf>
    <xf numFmtId="0" fontId="8" fillId="3" borderId="3" xfId="8" applyFont="1" applyFill="1" applyBorder="1" applyAlignment="1">
      <alignment horizontal="left" wrapText="1"/>
    </xf>
    <xf numFmtId="168" fontId="18" fillId="3" borderId="2" xfId="0" applyNumberFormat="1" applyFont="1" applyFill="1" applyBorder="1" applyAlignment="1" applyProtection="1">
      <alignment wrapText="1"/>
      <protection hidden="1"/>
    </xf>
    <xf numFmtId="0" fontId="8" fillId="3" borderId="4" xfId="8" applyNumberFormat="1" applyFont="1" applyFill="1" applyBorder="1" applyAlignment="1">
      <alignment wrapText="1"/>
    </xf>
    <xf numFmtId="0" fontId="18" fillId="3" borderId="2" xfId="0" applyFont="1" applyFill="1" applyBorder="1" applyAlignment="1">
      <alignment wrapText="1"/>
    </xf>
    <xf numFmtId="168" fontId="18" fillId="3" borderId="2" xfId="8" applyNumberFormat="1" applyFont="1" applyFill="1" applyBorder="1" applyAlignment="1" applyProtection="1">
      <alignment wrapText="1"/>
      <protection hidden="1"/>
    </xf>
    <xf numFmtId="0" fontId="18" fillId="4" borderId="2" xfId="0" applyFont="1" applyFill="1" applyBorder="1" applyAlignment="1">
      <alignment horizontal="center"/>
    </xf>
    <xf numFmtId="4" fontId="18" fillId="4" borderId="2" xfId="0" applyNumberFormat="1" applyFont="1" applyFill="1" applyBorder="1" applyAlignment="1">
      <alignment horizontal="left" wrapText="1"/>
    </xf>
    <xf numFmtId="167" fontId="18" fillId="4" borderId="2" xfId="0" applyNumberFormat="1" applyFont="1" applyFill="1" applyBorder="1" applyAlignment="1">
      <alignment horizontal="right" wrapText="1"/>
    </xf>
    <xf numFmtId="0" fontId="9" fillId="3" borderId="2" xfId="0" applyFont="1" applyFill="1" applyBorder="1" applyAlignment="1">
      <alignment horizontal="center"/>
    </xf>
    <xf numFmtId="167" fontId="9" fillId="3" borderId="2" xfId="0" applyNumberFormat="1" applyFont="1" applyFill="1" applyBorder="1" applyAlignment="1">
      <alignment horizontal="right"/>
    </xf>
    <xf numFmtId="0" fontId="9" fillId="3" borderId="2" xfId="0" applyFont="1" applyFill="1" applyBorder="1" applyAlignment="1">
      <alignment horizontal="left" vertical="center" wrapText="1"/>
    </xf>
    <xf numFmtId="167" fontId="9" fillId="3" borderId="2" xfId="0" applyNumberFormat="1" applyFont="1" applyFill="1" applyBorder="1" applyAlignment="1">
      <alignment horizontal="right" wrapText="1"/>
    </xf>
    <xf numFmtId="167" fontId="9" fillId="3" borderId="2" xfId="0" applyNumberFormat="1" applyFont="1" applyFill="1" applyBorder="1" applyAlignment="1"/>
    <xf numFmtId="0" fontId="9" fillId="3" borderId="2" xfId="8" applyFont="1" applyFill="1" applyBorder="1" applyAlignment="1">
      <alignment horizontal="left" wrapText="1"/>
    </xf>
    <xf numFmtId="167" fontId="9" fillId="3" borderId="2" xfId="8" applyNumberFormat="1" applyFont="1" applyFill="1" applyBorder="1" applyAlignment="1">
      <alignment horizontal="right" wrapText="1"/>
    </xf>
    <xf numFmtId="0" fontId="10" fillId="3" borderId="0" xfId="0" applyFont="1" applyFill="1" applyAlignment="1"/>
    <xf numFmtId="165" fontId="9" fillId="3" borderId="2" xfId="0" applyNumberFormat="1" applyFont="1" applyFill="1" applyBorder="1" applyAlignment="1"/>
    <xf numFmtId="0" fontId="9" fillId="3" borderId="2" xfId="8" applyFont="1" applyFill="1" applyBorder="1" applyAlignment="1"/>
    <xf numFmtId="167" fontId="9" fillId="3" borderId="2" xfId="8" applyNumberFormat="1" applyFont="1" applyFill="1" applyBorder="1" applyAlignment="1"/>
    <xf numFmtId="0" fontId="8" fillId="3" borderId="2" xfId="0" applyFont="1" applyFill="1" applyBorder="1" applyAlignment="1"/>
    <xf numFmtId="0" fontId="8" fillId="3" borderId="5" xfId="8" applyFont="1" applyFill="1" applyBorder="1" applyAlignment="1">
      <alignment horizontal="left" wrapText="1"/>
    </xf>
    <xf numFmtId="0" fontId="8" fillId="3" borderId="2" xfId="0" applyNumberFormat="1" applyFont="1" applyFill="1" applyBorder="1" applyAlignment="1">
      <alignment horizontal="left" wrapText="1"/>
    </xf>
    <xf numFmtId="167" fontId="9" fillId="3" borderId="2" xfId="0" applyNumberFormat="1" applyFont="1" applyFill="1" applyBorder="1" applyAlignment="1">
      <alignment horizontal="left" wrapText="1"/>
    </xf>
    <xf numFmtId="0" fontId="14" fillId="3" borderId="2" xfId="0" applyFont="1" applyFill="1" applyBorder="1" applyAlignment="1">
      <alignment horizontal="center"/>
    </xf>
    <xf numFmtId="167" fontId="14" fillId="3" borderId="2" xfId="0" applyNumberFormat="1" applyFont="1" applyFill="1" applyBorder="1" applyAlignment="1">
      <alignment horizontal="right"/>
    </xf>
    <xf numFmtId="0" fontId="14" fillId="3" borderId="2" xfId="0" applyFont="1" applyFill="1" applyBorder="1" applyAlignment="1">
      <alignment horizontal="left" wrapText="1"/>
    </xf>
    <xf numFmtId="0" fontId="14" fillId="4" borderId="2" xfId="0" applyFont="1" applyFill="1" applyBorder="1" applyAlignment="1">
      <alignment horizontal="center"/>
    </xf>
    <xf numFmtId="167" fontId="14" fillId="4" borderId="2" xfId="0" applyNumberFormat="1" applyFont="1" applyFill="1" applyBorder="1" applyAlignment="1">
      <alignment horizontal="right"/>
    </xf>
    <xf numFmtId="0" fontId="14" fillId="4" borderId="2" xfId="0" applyFont="1" applyFill="1" applyBorder="1" applyAlignment="1">
      <alignment horizontal="left"/>
    </xf>
    <xf numFmtId="0" fontId="19" fillId="3" borderId="0" xfId="0" applyFont="1" applyFill="1"/>
    <xf numFmtId="167" fontId="14" fillId="3" borderId="0" xfId="0" applyNumberFormat="1" applyFont="1" applyFill="1"/>
    <xf numFmtId="0" fontId="8" fillId="3" borderId="2" xfId="0" applyFont="1" applyFill="1" applyBorder="1" applyAlignment="1">
      <alignment horizontal="center" vertical="center" wrapText="1"/>
    </xf>
    <xf numFmtId="4" fontId="20" fillId="3" borderId="2" xfId="0" applyNumberFormat="1" applyFont="1" applyFill="1" applyBorder="1" applyAlignment="1">
      <alignment horizontal="left" wrapText="1"/>
    </xf>
    <xf numFmtId="0" fontId="8" fillId="3" borderId="4" xfId="0" applyFont="1" applyFill="1" applyBorder="1" applyAlignment="1">
      <alignment horizontal="left" vertical="center" wrapText="1"/>
    </xf>
    <xf numFmtId="0" fontId="20" fillId="3" borderId="4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</cellXfs>
  <cellStyles count="24">
    <cellStyle name="Обычный" xfId="0" builtinId="0"/>
    <cellStyle name="Обычный 2" xfId="1"/>
    <cellStyle name="Обычный 2 2" xfId="8"/>
    <cellStyle name="Обычный 2 3" xfId="21"/>
    <cellStyle name="Обычный 2 4" xfId="20"/>
    <cellStyle name="Обычный 3" xfId="2"/>
    <cellStyle name="Обычный 3 2" xfId="9"/>
    <cellStyle name="Обычный 3 3" xfId="14"/>
    <cellStyle name="Обычный 3 3 2" xfId="22"/>
    <cellStyle name="Обычный 4" xfId="6"/>
    <cellStyle name="Обычный 5" xfId="7"/>
    <cellStyle name="Обычный 5 2" xfId="19"/>
    <cellStyle name="Обычный_tmp 2" xfId="10"/>
    <cellStyle name="Финансовый 2" xfId="3"/>
    <cellStyle name="Финансовый 2 2" xfId="12"/>
    <cellStyle name="Финансовый 2 2 2" xfId="17"/>
    <cellStyle name="Финансовый 3" xfId="4"/>
    <cellStyle name="Финансовый 3 2" xfId="13"/>
    <cellStyle name="Финансовый 3 2 2" xfId="18"/>
    <cellStyle name="Финансовый 4" xfId="11"/>
    <cellStyle name="Финансовый 4 2" xfId="16"/>
    <cellStyle name="Финансовый 5" xfId="15"/>
    <cellStyle name="Финансовый 6" xfId="23"/>
    <cellStyle name="Элементы осей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Normal="100" workbookViewId="0">
      <pane xSplit="2" ySplit="6" topLeftCell="C73" activePane="bottomRight" state="frozen"/>
      <selection pane="topRight" activeCell="E1" sqref="E1"/>
      <selection pane="bottomLeft" activeCell="A7" sqref="A7"/>
      <selection pane="bottomRight" activeCell="C83" sqref="C83"/>
    </sheetView>
  </sheetViews>
  <sheetFormatPr defaultRowHeight="15.75"/>
  <cols>
    <col min="1" max="1" width="5.85546875" style="2" customWidth="1"/>
    <col min="2" max="2" width="13" style="2" customWidth="1"/>
    <col min="3" max="3" width="93.42578125" style="2" customWidth="1"/>
    <col min="4" max="4" width="20.140625" style="2" customWidth="1"/>
    <col min="5" max="5" width="19.140625" style="2" customWidth="1"/>
    <col min="6" max="6" width="18.28515625" style="2" customWidth="1"/>
    <col min="7" max="7" width="20.5703125" style="2" customWidth="1"/>
    <col min="8" max="8" width="37" style="1" customWidth="1"/>
    <col min="9" max="16384" width="9.140625" style="1"/>
  </cols>
  <sheetData>
    <row r="1" spans="1:7" ht="19.5" customHeight="1">
      <c r="F1" s="8"/>
      <c r="G1" s="6" t="s">
        <v>10</v>
      </c>
    </row>
    <row r="2" spans="1:7" s="5" customFormat="1" ht="45" customHeight="1">
      <c r="A2" s="85" t="s">
        <v>9</v>
      </c>
      <c r="B2" s="85"/>
      <c r="C2" s="85"/>
      <c r="D2" s="85"/>
      <c r="E2" s="85"/>
      <c r="F2" s="85"/>
      <c r="G2" s="85"/>
    </row>
    <row r="3" spans="1:7" ht="18.75" customHeight="1">
      <c r="G3" s="6" t="s">
        <v>2</v>
      </c>
    </row>
    <row r="4" spans="1:7" ht="17.25" customHeight="1">
      <c r="A4" s="83" t="s">
        <v>4</v>
      </c>
      <c r="B4" s="15" t="s">
        <v>36</v>
      </c>
      <c r="C4" s="84" t="s">
        <v>5</v>
      </c>
      <c r="D4" s="84" t="s">
        <v>6</v>
      </c>
      <c r="E4" s="84"/>
      <c r="F4" s="84"/>
      <c r="G4" s="84"/>
    </row>
    <row r="5" spans="1:7" ht="70.5" customHeight="1">
      <c r="A5" s="83"/>
      <c r="B5" s="79" t="s">
        <v>3</v>
      </c>
      <c r="C5" s="84"/>
      <c r="D5" s="79" t="s">
        <v>23</v>
      </c>
      <c r="E5" s="79" t="s">
        <v>7</v>
      </c>
      <c r="F5" s="79" t="s">
        <v>17</v>
      </c>
      <c r="G5" s="79" t="s">
        <v>11</v>
      </c>
    </row>
    <row r="6" spans="1:7" ht="1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</row>
    <row r="7" spans="1:7" s="19" customFormat="1" ht="15">
      <c r="A7" s="74" t="s">
        <v>0</v>
      </c>
      <c r="B7" s="75">
        <f>B8+B11+B13+B15+B17</f>
        <v>-10095.20544</v>
      </c>
      <c r="C7" s="76" t="s">
        <v>25</v>
      </c>
      <c r="D7" s="75">
        <f>D8+D11+D13+D15+D17</f>
        <v>0</v>
      </c>
      <c r="E7" s="75">
        <f t="shared" ref="E7:G7" si="0">E8+E11+E13+E15+E17</f>
        <v>-9674.6054399999994</v>
      </c>
      <c r="F7" s="75">
        <f t="shared" si="0"/>
        <v>0</v>
      </c>
      <c r="G7" s="75">
        <f t="shared" si="0"/>
        <v>-420.6</v>
      </c>
    </row>
    <row r="8" spans="1:7" s="19" customFormat="1" ht="30">
      <c r="A8" s="71" t="s">
        <v>37</v>
      </c>
      <c r="B8" s="25">
        <f>SUM(B9:B10)</f>
        <v>-420.6</v>
      </c>
      <c r="C8" s="73" t="s">
        <v>1</v>
      </c>
      <c r="D8" s="72">
        <f>SUM(D9:D10)</f>
        <v>0</v>
      </c>
      <c r="E8" s="72">
        <f>SUM(E9:E10)</f>
        <v>0</v>
      </c>
      <c r="F8" s="72">
        <f>SUM(F9:F10)</f>
        <v>0</v>
      </c>
      <c r="G8" s="72">
        <f>SUM(G9:G10)</f>
        <v>-420.6</v>
      </c>
    </row>
    <row r="9" spans="1:7" ht="63">
      <c r="A9" s="7"/>
      <c r="B9" s="3">
        <f>D9+E9+F9+G9</f>
        <v>-63</v>
      </c>
      <c r="C9" s="14" t="s">
        <v>49</v>
      </c>
      <c r="D9" s="9"/>
      <c r="E9" s="9"/>
      <c r="F9" s="9"/>
      <c r="G9" s="9">
        <v>-63</v>
      </c>
    </row>
    <row r="10" spans="1:7" ht="78.75">
      <c r="A10" s="7"/>
      <c r="B10" s="3">
        <f>D10+E10+F10+G10</f>
        <v>-357.6</v>
      </c>
      <c r="C10" s="14" t="s">
        <v>51</v>
      </c>
      <c r="D10" s="9"/>
      <c r="E10" s="9"/>
      <c r="F10" s="9"/>
      <c r="G10" s="9">
        <f>-218.2-139.4</f>
        <v>-357.6</v>
      </c>
    </row>
    <row r="11" spans="1:7" s="19" customFormat="1" ht="31.5">
      <c r="A11" s="71" t="s">
        <v>38</v>
      </c>
      <c r="B11" s="25">
        <f>B12</f>
        <v>1708.8</v>
      </c>
      <c r="C11" s="40" t="s">
        <v>32</v>
      </c>
      <c r="D11" s="72">
        <f>D12</f>
        <v>0</v>
      </c>
      <c r="E11" s="72">
        <f>E12</f>
        <v>1708.8</v>
      </c>
      <c r="F11" s="72">
        <f t="shared" ref="F11:G11" si="1">F12</f>
        <v>0</v>
      </c>
      <c r="G11" s="72">
        <f t="shared" si="1"/>
        <v>0</v>
      </c>
    </row>
    <row r="12" spans="1:7" ht="47.25">
      <c r="A12" s="7"/>
      <c r="B12" s="3">
        <f>D12+E12+F12+G12</f>
        <v>1708.8</v>
      </c>
      <c r="C12" s="14" t="s">
        <v>81</v>
      </c>
      <c r="D12" s="9"/>
      <c r="E12" s="9">
        <f>1191.5+517.3</f>
        <v>1708.8</v>
      </c>
      <c r="F12" s="9"/>
      <c r="G12" s="9"/>
    </row>
    <row r="13" spans="1:7" s="10" customFormat="1" ht="31.5">
      <c r="A13" s="71" t="s">
        <v>39</v>
      </c>
      <c r="B13" s="25">
        <f>SUM(B14:B14)</f>
        <v>-5.4400000000000004E-3</v>
      </c>
      <c r="C13" s="52" t="s">
        <v>22</v>
      </c>
      <c r="D13" s="72">
        <f>D14</f>
        <v>0</v>
      </c>
      <c r="E13" s="72">
        <f t="shared" ref="E13:G13" si="2">E14</f>
        <v>-5.4400000000000004E-3</v>
      </c>
      <c r="F13" s="72">
        <f t="shared" si="2"/>
        <v>0</v>
      </c>
      <c r="G13" s="72">
        <f t="shared" si="2"/>
        <v>0</v>
      </c>
    </row>
    <row r="14" spans="1:7" ht="31.5">
      <c r="A14" s="7"/>
      <c r="B14" s="37">
        <f>D14+E14+F14+G14</f>
        <v>-5.4400000000000004E-3</v>
      </c>
      <c r="C14" s="18" t="s">
        <v>87</v>
      </c>
      <c r="D14" s="9"/>
      <c r="E14" s="33">
        <v>-5.4400000000000004E-3</v>
      </c>
      <c r="F14" s="9"/>
      <c r="G14" s="9"/>
    </row>
    <row r="15" spans="1:7" s="10" customFormat="1" ht="31.5">
      <c r="A15" s="71" t="s">
        <v>40</v>
      </c>
      <c r="B15" s="25">
        <f>B16</f>
        <v>-1836.9</v>
      </c>
      <c r="C15" s="23" t="s">
        <v>46</v>
      </c>
      <c r="D15" s="72">
        <f>D16</f>
        <v>0</v>
      </c>
      <c r="E15" s="72">
        <f>E16</f>
        <v>-1836.9</v>
      </c>
      <c r="F15" s="72">
        <f t="shared" ref="F15:G15" si="3">F16</f>
        <v>0</v>
      </c>
      <c r="G15" s="72">
        <f t="shared" si="3"/>
        <v>0</v>
      </c>
    </row>
    <row r="16" spans="1:7" ht="94.5">
      <c r="A16" s="7"/>
      <c r="B16" s="3">
        <f>D16+E16+F16+G16</f>
        <v>-1836.9</v>
      </c>
      <c r="C16" s="18" t="s">
        <v>80</v>
      </c>
      <c r="D16" s="9"/>
      <c r="E16" s="9">
        <v>-1836.9</v>
      </c>
      <c r="F16" s="9"/>
      <c r="G16" s="9"/>
    </row>
    <row r="17" spans="1:7" s="10" customFormat="1" ht="31.5">
      <c r="A17" s="71" t="s">
        <v>82</v>
      </c>
      <c r="B17" s="25">
        <f>SUM(B18:B19)</f>
        <v>-9546.5</v>
      </c>
      <c r="C17" s="52" t="s">
        <v>19</v>
      </c>
      <c r="D17" s="72">
        <f>SUM(D18:D19)</f>
        <v>0</v>
      </c>
      <c r="E17" s="72">
        <f t="shared" ref="E17:G17" si="4">SUM(E18:E19)</f>
        <v>-9546.5</v>
      </c>
      <c r="F17" s="72">
        <f t="shared" si="4"/>
        <v>0</v>
      </c>
      <c r="G17" s="72">
        <f t="shared" si="4"/>
        <v>0</v>
      </c>
    </row>
    <row r="18" spans="1:7" ht="78.75">
      <c r="A18" s="7"/>
      <c r="B18" s="3">
        <f>D18+E18+F18+G18</f>
        <v>-7837.7</v>
      </c>
      <c r="C18" s="14" t="s">
        <v>88</v>
      </c>
      <c r="D18" s="9"/>
      <c r="E18" s="9">
        <f>-4836-3001.7</f>
        <v>-7837.7</v>
      </c>
      <c r="F18" s="9"/>
      <c r="G18" s="9"/>
    </row>
    <row r="19" spans="1:7" ht="78.75">
      <c r="A19" s="7"/>
      <c r="B19" s="3">
        <f>D19+E19+F19+G19</f>
        <v>-1708.8</v>
      </c>
      <c r="C19" s="14" t="s">
        <v>89</v>
      </c>
      <c r="D19" s="9"/>
      <c r="E19" s="9">
        <f>-1191.5-517.3</f>
        <v>-1708.8</v>
      </c>
      <c r="F19" s="9"/>
      <c r="G19" s="9"/>
    </row>
    <row r="20" spans="1:7" s="10" customFormat="1" ht="15">
      <c r="A20" s="74" t="s">
        <v>13</v>
      </c>
      <c r="B20" s="75">
        <f>B21+B25+B28+B30+B32</f>
        <v>11104.599999999999</v>
      </c>
      <c r="C20" s="76" t="s">
        <v>29</v>
      </c>
      <c r="D20" s="75">
        <f>D21+D25+D28+D30+D32</f>
        <v>0</v>
      </c>
      <c r="E20" s="75">
        <f>E21+E25+E28+E30+E32</f>
        <v>-5419</v>
      </c>
      <c r="F20" s="75">
        <f>F21+F25+F28+F30+F32</f>
        <v>0</v>
      </c>
      <c r="G20" s="75">
        <f>G21+G25+G28+G30+G32</f>
        <v>16523.599999999999</v>
      </c>
    </row>
    <row r="21" spans="1:7" s="10" customFormat="1" ht="30">
      <c r="A21" s="71" t="s">
        <v>30</v>
      </c>
      <c r="B21" s="72">
        <f>SUM(B22:B24)</f>
        <v>16523.599999999999</v>
      </c>
      <c r="C21" s="73" t="s">
        <v>1</v>
      </c>
      <c r="D21" s="72">
        <f>D22+D23+D24</f>
        <v>0</v>
      </c>
      <c r="E21" s="72">
        <f t="shared" ref="E21:G21" si="5">E22+E23+E24</f>
        <v>0</v>
      </c>
      <c r="F21" s="72">
        <f t="shared" si="5"/>
        <v>0</v>
      </c>
      <c r="G21" s="72">
        <f t="shared" si="5"/>
        <v>16523.599999999999</v>
      </c>
    </row>
    <row r="22" spans="1:7" ht="78.75">
      <c r="A22" s="7"/>
      <c r="B22" s="9">
        <f>D22+E22+F22+G22</f>
        <v>19144.3</v>
      </c>
      <c r="C22" s="18" t="s">
        <v>90</v>
      </c>
      <c r="D22" s="9"/>
      <c r="E22" s="9"/>
      <c r="F22" s="9"/>
      <c r="G22" s="9">
        <v>19144.3</v>
      </c>
    </row>
    <row r="23" spans="1:7" ht="63">
      <c r="A23" s="7"/>
      <c r="B23" s="9">
        <f>D23+E23+F23+G23</f>
        <v>-1500</v>
      </c>
      <c r="C23" s="18" t="s">
        <v>91</v>
      </c>
      <c r="D23" s="9"/>
      <c r="E23" s="9"/>
      <c r="F23" s="9"/>
      <c r="G23" s="9">
        <v>-1500</v>
      </c>
    </row>
    <row r="24" spans="1:7" ht="31.5">
      <c r="A24" s="7"/>
      <c r="B24" s="9">
        <f>D24+E24+F24+G24</f>
        <v>-1120.7</v>
      </c>
      <c r="C24" s="18" t="s">
        <v>53</v>
      </c>
      <c r="D24" s="9"/>
      <c r="E24" s="9"/>
      <c r="F24" s="9"/>
      <c r="G24" s="9">
        <v>-1120.7</v>
      </c>
    </row>
    <row r="25" spans="1:7" s="10" customFormat="1" ht="31.5">
      <c r="A25" s="71" t="s">
        <v>31</v>
      </c>
      <c r="B25" s="25">
        <f>SUM(B26:B27)</f>
        <v>-4000</v>
      </c>
      <c r="C25" s="40" t="s">
        <v>32</v>
      </c>
      <c r="D25" s="72">
        <f>D26+D27</f>
        <v>0</v>
      </c>
      <c r="E25" s="72">
        <f t="shared" ref="E25:G25" si="6">E26+E27</f>
        <v>-4000</v>
      </c>
      <c r="F25" s="72">
        <f t="shared" si="6"/>
        <v>0</v>
      </c>
      <c r="G25" s="72">
        <f t="shared" si="6"/>
        <v>0</v>
      </c>
    </row>
    <row r="26" spans="1:7" s="19" customFormat="1" ht="47.25">
      <c r="A26" s="7"/>
      <c r="B26" s="3">
        <f>D26+E26+F26+G26</f>
        <v>-2000</v>
      </c>
      <c r="C26" s="18" t="s">
        <v>92</v>
      </c>
      <c r="D26" s="9"/>
      <c r="E26" s="9">
        <v>-2000</v>
      </c>
      <c r="F26" s="9"/>
      <c r="G26" s="9"/>
    </row>
    <row r="27" spans="1:7" s="19" customFormat="1" ht="47.25">
      <c r="A27" s="7"/>
      <c r="B27" s="3">
        <f>D27+E27+F27+G27</f>
        <v>-2000</v>
      </c>
      <c r="C27" s="18" t="s">
        <v>93</v>
      </c>
      <c r="D27" s="9"/>
      <c r="E27" s="9">
        <v>-2000</v>
      </c>
      <c r="F27" s="9"/>
      <c r="G27" s="9"/>
    </row>
    <row r="28" spans="1:7" s="77" customFormat="1" ht="31.5">
      <c r="A28" s="71" t="s">
        <v>33</v>
      </c>
      <c r="B28" s="72">
        <f>B29</f>
        <v>343.8</v>
      </c>
      <c r="C28" s="40" t="s">
        <v>28</v>
      </c>
      <c r="D28" s="72">
        <f>D29</f>
        <v>0</v>
      </c>
      <c r="E28" s="72">
        <f t="shared" ref="E28:G28" si="7">E29</f>
        <v>343.8</v>
      </c>
      <c r="F28" s="72">
        <f t="shared" si="7"/>
        <v>0</v>
      </c>
      <c r="G28" s="72">
        <f t="shared" si="7"/>
        <v>0</v>
      </c>
    </row>
    <row r="29" spans="1:7" ht="47.25">
      <c r="A29" s="7"/>
      <c r="B29" s="9">
        <f>D29+E29+F29+G29</f>
        <v>343.8</v>
      </c>
      <c r="C29" s="31" t="s">
        <v>85</v>
      </c>
      <c r="D29" s="9"/>
      <c r="E29" s="9">
        <v>343.8</v>
      </c>
      <c r="F29" s="9"/>
      <c r="G29" s="9"/>
    </row>
    <row r="30" spans="1:7" s="19" customFormat="1" ht="31.5">
      <c r="A30" s="71" t="s">
        <v>35</v>
      </c>
      <c r="B30" s="72">
        <f>SUM(B31:B31)</f>
        <v>355</v>
      </c>
      <c r="C30" s="52" t="s">
        <v>18</v>
      </c>
      <c r="D30" s="72">
        <f>SUM(D31:D31)</f>
        <v>0</v>
      </c>
      <c r="E30" s="72">
        <f>SUM(E31:E31)</f>
        <v>355</v>
      </c>
      <c r="F30" s="72">
        <f>SUM(F31:F31)</f>
        <v>0</v>
      </c>
      <c r="G30" s="72">
        <f>SUM(G31:G31)</f>
        <v>0</v>
      </c>
    </row>
    <row r="31" spans="1:7" ht="63">
      <c r="A31" s="7"/>
      <c r="B31" s="9">
        <f>D31+E31+F31+G31</f>
        <v>355</v>
      </c>
      <c r="C31" s="34" t="s">
        <v>100</v>
      </c>
      <c r="D31" s="9"/>
      <c r="E31" s="9">
        <v>355</v>
      </c>
      <c r="F31" s="9"/>
      <c r="G31" s="9"/>
    </row>
    <row r="32" spans="1:7" ht="31.5">
      <c r="A32" s="12" t="s">
        <v>44</v>
      </c>
      <c r="B32" s="13">
        <f>SUM(B33:B34)</f>
        <v>-2117.8000000000002</v>
      </c>
      <c r="C32" s="40" t="s">
        <v>41</v>
      </c>
      <c r="D32" s="13">
        <f>SUM(D33:D34)</f>
        <v>0</v>
      </c>
      <c r="E32" s="13">
        <f t="shared" ref="E32:G32" si="8">SUM(E33:E34)</f>
        <v>-2117.8000000000002</v>
      </c>
      <c r="F32" s="13">
        <f t="shared" si="8"/>
        <v>0</v>
      </c>
      <c r="G32" s="13">
        <f t="shared" si="8"/>
        <v>0</v>
      </c>
    </row>
    <row r="33" spans="1:8" ht="31.5">
      <c r="A33" s="7"/>
      <c r="B33" s="9">
        <f>D33+E33+F33+G33</f>
        <v>-1510</v>
      </c>
      <c r="C33" s="18" t="s">
        <v>47</v>
      </c>
      <c r="D33" s="9"/>
      <c r="E33" s="9">
        <v>-1510</v>
      </c>
      <c r="F33" s="9"/>
      <c r="G33" s="9"/>
    </row>
    <row r="34" spans="1:8" s="16" customFormat="1" ht="63">
      <c r="A34" s="7"/>
      <c r="B34" s="9">
        <f>D34+E34+F34+G34</f>
        <v>-607.79999999999995</v>
      </c>
      <c r="C34" s="18" t="s">
        <v>94</v>
      </c>
      <c r="D34" s="9"/>
      <c r="E34" s="9">
        <v>-607.79999999999995</v>
      </c>
      <c r="F34" s="9"/>
      <c r="G34" s="9"/>
    </row>
    <row r="35" spans="1:8">
      <c r="A35" s="38" t="s">
        <v>12</v>
      </c>
      <c r="B35" s="41">
        <f>B36+B39</f>
        <v>-689.1</v>
      </c>
      <c r="C35" s="42" t="s">
        <v>14</v>
      </c>
      <c r="D35" s="39">
        <f>D36+D39</f>
        <v>0</v>
      </c>
      <c r="E35" s="39">
        <f t="shared" ref="E35:G35" si="9">E36+E39</f>
        <v>-5.2</v>
      </c>
      <c r="F35" s="39">
        <f t="shared" si="9"/>
        <v>0</v>
      </c>
      <c r="G35" s="39">
        <f t="shared" si="9"/>
        <v>-683.9</v>
      </c>
    </row>
    <row r="36" spans="1:8" ht="31.5">
      <c r="A36" s="12" t="s">
        <v>42</v>
      </c>
      <c r="B36" s="25">
        <f>SUM(B37:B38)</f>
        <v>-662.1</v>
      </c>
      <c r="C36" s="43" t="s">
        <v>1</v>
      </c>
      <c r="D36" s="13">
        <f>D37+D38</f>
        <v>0</v>
      </c>
      <c r="E36" s="13">
        <f t="shared" ref="E36:F36" si="10">E37</f>
        <v>0</v>
      </c>
      <c r="F36" s="13">
        <f t="shared" si="10"/>
        <v>0</v>
      </c>
      <c r="G36" s="13">
        <f>SUM(G37:G38)</f>
        <v>-662.1</v>
      </c>
    </row>
    <row r="37" spans="1:8" ht="94.5">
      <c r="A37" s="7"/>
      <c r="B37" s="3">
        <f>D37+E37+F37+G37</f>
        <v>-1012.1</v>
      </c>
      <c r="C37" s="18" t="s">
        <v>54</v>
      </c>
      <c r="D37" s="9"/>
      <c r="E37" s="9"/>
      <c r="F37" s="9"/>
      <c r="G37" s="9">
        <v>-1012.1</v>
      </c>
    </row>
    <row r="38" spans="1:8" ht="31.5">
      <c r="A38" s="7"/>
      <c r="B38" s="3">
        <f>D38+E38+F38+G38</f>
        <v>350</v>
      </c>
      <c r="C38" s="36" t="s">
        <v>55</v>
      </c>
      <c r="D38" s="9"/>
      <c r="E38" s="9"/>
      <c r="F38" s="9"/>
      <c r="G38" s="9">
        <v>350</v>
      </c>
    </row>
    <row r="39" spans="1:8" s="10" customFormat="1" ht="31.5">
      <c r="A39" s="71" t="s">
        <v>43</v>
      </c>
      <c r="B39" s="25">
        <f>B40</f>
        <v>-27</v>
      </c>
      <c r="C39" s="52" t="s">
        <v>18</v>
      </c>
      <c r="D39" s="72">
        <f>D40</f>
        <v>0</v>
      </c>
      <c r="E39" s="72">
        <f t="shared" ref="E39:G39" si="11">E40</f>
        <v>-5.2</v>
      </c>
      <c r="F39" s="72">
        <f t="shared" si="11"/>
        <v>0</v>
      </c>
      <c r="G39" s="72">
        <f t="shared" si="11"/>
        <v>-21.8</v>
      </c>
    </row>
    <row r="40" spans="1:8" ht="31.5">
      <c r="A40" s="7"/>
      <c r="B40" s="3">
        <f>D40+E40+F40+G40</f>
        <v>-27</v>
      </c>
      <c r="C40" s="36" t="s">
        <v>79</v>
      </c>
      <c r="D40" s="9"/>
      <c r="E40" s="9">
        <v>-5.2</v>
      </c>
      <c r="F40" s="9"/>
      <c r="G40" s="9">
        <v>-21.8</v>
      </c>
    </row>
    <row r="41" spans="1:8" s="10" customFormat="1">
      <c r="A41" s="53" t="s">
        <v>26</v>
      </c>
      <c r="B41" s="41">
        <f>B42+B48+B50+B52+B58+B61+B63+B65+B69+B74+B76+B83+B91</f>
        <v>-16808.7</v>
      </c>
      <c r="C41" s="54" t="s">
        <v>20</v>
      </c>
      <c r="D41" s="55">
        <f>D42+D48+D50+D52+D58++D61+D63+D65+D69+D74+D76+D83+D91</f>
        <v>-81.400000000000006</v>
      </c>
      <c r="E41" s="55">
        <f t="shared" ref="E41:G41" si="12">E42+E48+E50+E52+E58++E61+E63+E65+E69+E74+E76+E83+E91</f>
        <v>-11345</v>
      </c>
      <c r="F41" s="55">
        <f t="shared" si="12"/>
        <v>-4935.8</v>
      </c>
      <c r="G41" s="55">
        <f t="shared" si="12"/>
        <v>-446.5</v>
      </c>
      <c r="H41" s="78"/>
    </row>
    <row r="42" spans="1:8" s="10" customFormat="1" ht="31.5">
      <c r="A42" s="24" t="s">
        <v>64</v>
      </c>
      <c r="B42" s="25">
        <f>SUM(B43:B47)</f>
        <v>-2731.4</v>
      </c>
      <c r="C42" s="43" t="s">
        <v>1</v>
      </c>
      <c r="D42" s="25">
        <f>SUM(D43:D47)</f>
        <v>0</v>
      </c>
      <c r="E42" s="25">
        <f t="shared" ref="E42:G42" si="13">SUM(E43:E47)</f>
        <v>-2284.9</v>
      </c>
      <c r="F42" s="25">
        <f t="shared" si="13"/>
        <v>0</v>
      </c>
      <c r="G42" s="25">
        <f t="shared" si="13"/>
        <v>-446.5</v>
      </c>
    </row>
    <row r="43" spans="1:8" ht="63">
      <c r="A43" s="20"/>
      <c r="B43" s="3">
        <f>SUM(D43:G43)</f>
        <v>-11.1</v>
      </c>
      <c r="C43" s="14" t="s">
        <v>50</v>
      </c>
      <c r="D43" s="22"/>
      <c r="E43" s="3"/>
      <c r="F43" s="3"/>
      <c r="G43" s="3">
        <v>-11.1</v>
      </c>
      <c r="H43" s="32"/>
    </row>
    <row r="44" spans="1:8" ht="78.75">
      <c r="A44" s="20"/>
      <c r="B44" s="3">
        <f>SUM(D44:G44)</f>
        <v>-3.6</v>
      </c>
      <c r="C44" s="14" t="s">
        <v>52</v>
      </c>
      <c r="D44" s="22"/>
      <c r="E44" s="3"/>
      <c r="F44" s="3"/>
      <c r="G44" s="3">
        <v>-3.6</v>
      </c>
      <c r="H44" s="32"/>
    </row>
    <row r="45" spans="1:8" ht="94.5">
      <c r="A45" s="20"/>
      <c r="B45" s="3">
        <f>SUM(D45:G45)</f>
        <v>-6176.5</v>
      </c>
      <c r="C45" s="48" t="s">
        <v>101</v>
      </c>
      <c r="D45" s="22"/>
      <c r="E45" s="3">
        <f>-978.6-214.3-89.4-0.2</f>
        <v>-1282.5000000000002</v>
      </c>
      <c r="F45" s="3"/>
      <c r="G45" s="3">
        <f>-943.8-210.5-23-3063.5-653.2</f>
        <v>-4894</v>
      </c>
      <c r="H45" s="32"/>
    </row>
    <row r="46" spans="1:8" ht="110.25">
      <c r="A46" s="20"/>
      <c r="B46" s="3">
        <f>SUM(D46:G46)</f>
        <v>4462.2</v>
      </c>
      <c r="C46" s="68" t="s">
        <v>102</v>
      </c>
      <c r="D46" s="22"/>
      <c r="E46" s="3"/>
      <c r="F46" s="3"/>
      <c r="G46" s="3">
        <f>1815+671+1469.9+506.3</f>
        <v>4462.2</v>
      </c>
      <c r="H46" s="32"/>
    </row>
    <row r="47" spans="1:8" ht="47.25">
      <c r="A47" s="20"/>
      <c r="B47" s="3">
        <f>SUM(D47:G47)</f>
        <v>-1002.4</v>
      </c>
      <c r="C47" s="50" t="s">
        <v>62</v>
      </c>
      <c r="D47" s="22"/>
      <c r="E47" s="3">
        <f>-1002.4</f>
        <v>-1002.4</v>
      </c>
      <c r="F47" s="3"/>
      <c r="G47" s="3"/>
    </row>
    <row r="48" spans="1:8" s="10" customFormat="1">
      <c r="A48" s="24" t="s">
        <v>65</v>
      </c>
      <c r="B48" s="25">
        <f>SUM(B49:B49)</f>
        <v>-3615.6</v>
      </c>
      <c r="C48" s="49" t="s">
        <v>24</v>
      </c>
      <c r="D48" s="26">
        <f>D49</f>
        <v>0</v>
      </c>
      <c r="E48" s="26">
        <f t="shared" ref="E48:G48" si="14">E49</f>
        <v>-3615.6</v>
      </c>
      <c r="F48" s="26">
        <f t="shared" si="14"/>
        <v>0</v>
      </c>
      <c r="G48" s="26">
        <f t="shared" si="14"/>
        <v>0</v>
      </c>
    </row>
    <row r="49" spans="1:7" ht="63">
      <c r="A49" s="20"/>
      <c r="B49" s="3">
        <f>SUM(D49:G49)</f>
        <v>-3615.6</v>
      </c>
      <c r="C49" s="21" t="s">
        <v>103</v>
      </c>
      <c r="D49" s="22"/>
      <c r="E49" s="3">
        <f>-469.8-2695.2-450.6</f>
        <v>-3615.6</v>
      </c>
      <c r="F49" s="3"/>
      <c r="G49" s="3"/>
    </row>
    <row r="50" spans="1:7" s="10" customFormat="1" ht="31.5">
      <c r="A50" s="24" t="s">
        <v>66</v>
      </c>
      <c r="B50" s="25">
        <f>SUM(B51:B51)</f>
        <v>-7697.4000000000005</v>
      </c>
      <c r="C50" s="40" t="s">
        <v>32</v>
      </c>
      <c r="D50" s="26">
        <f>SUM(D51:D51)</f>
        <v>0</v>
      </c>
      <c r="E50" s="26">
        <f>SUM(E51:E51)</f>
        <v>-7697.4000000000005</v>
      </c>
      <c r="F50" s="26">
        <f>SUM(F51:F51)</f>
        <v>0</v>
      </c>
      <c r="G50" s="26">
        <f>SUM(G51:G51)</f>
        <v>0</v>
      </c>
    </row>
    <row r="51" spans="1:7" ht="31.5">
      <c r="A51" s="20"/>
      <c r="B51" s="3">
        <f>D51+E51+F51+G51</f>
        <v>-7697.4000000000005</v>
      </c>
      <c r="C51" s="14" t="s">
        <v>104</v>
      </c>
      <c r="D51" s="22"/>
      <c r="E51" s="3">
        <f>62.7+27.2-4609.8-3177.5</f>
        <v>-7697.4000000000005</v>
      </c>
      <c r="F51" s="3"/>
      <c r="G51" s="3"/>
    </row>
    <row r="52" spans="1:7" s="35" customFormat="1">
      <c r="A52" s="24" t="s">
        <v>67</v>
      </c>
      <c r="B52" s="25">
        <f>SUM(B53:B57)</f>
        <v>242.60000000000002</v>
      </c>
      <c r="C52" s="51" t="s">
        <v>15</v>
      </c>
      <c r="D52" s="25">
        <f>SUM(D53:D57)</f>
        <v>0</v>
      </c>
      <c r="E52" s="25">
        <f t="shared" ref="E52:G52" si="15">SUM(E53:E57)</f>
        <v>242.60000000000002</v>
      </c>
      <c r="F52" s="25">
        <f t="shared" si="15"/>
        <v>0</v>
      </c>
      <c r="G52" s="25">
        <f t="shared" si="15"/>
        <v>0</v>
      </c>
    </row>
    <row r="53" spans="1:7" ht="31.5">
      <c r="A53" s="20"/>
      <c r="B53" s="3">
        <f>D53+E53+F53+G53</f>
        <v>599.6</v>
      </c>
      <c r="C53" s="47" t="s">
        <v>57</v>
      </c>
      <c r="D53" s="3"/>
      <c r="E53" s="3">
        <v>599.6</v>
      </c>
      <c r="F53" s="3"/>
      <c r="G53" s="3"/>
    </row>
    <row r="54" spans="1:7" ht="31.5">
      <c r="A54" s="20"/>
      <c r="B54" s="3">
        <f>D54+E54+F54+G54</f>
        <v>-99.7</v>
      </c>
      <c r="C54" s="47" t="s">
        <v>58</v>
      </c>
      <c r="D54" s="3"/>
      <c r="E54" s="3">
        <v>-99.7</v>
      </c>
      <c r="F54" s="3"/>
      <c r="G54" s="3"/>
    </row>
    <row r="55" spans="1:7" ht="47.25">
      <c r="A55" s="20"/>
      <c r="B55" s="3">
        <f>D55+E55+F55+G55</f>
        <v>-2.2999999999999998</v>
      </c>
      <c r="C55" s="47" t="s">
        <v>105</v>
      </c>
      <c r="D55" s="3"/>
      <c r="E55" s="3">
        <f>-2.3</f>
        <v>-2.2999999999999998</v>
      </c>
      <c r="F55" s="3"/>
      <c r="G55" s="3"/>
    </row>
    <row r="56" spans="1:7" ht="31.5">
      <c r="A56" s="20"/>
      <c r="B56" s="3">
        <f>D56+E56+F56+G56</f>
        <v>-18.7</v>
      </c>
      <c r="C56" s="47" t="s">
        <v>106</v>
      </c>
      <c r="D56" s="3"/>
      <c r="E56" s="3">
        <f>-4.7-14</f>
        <v>-18.7</v>
      </c>
      <c r="F56" s="3"/>
      <c r="G56" s="3"/>
    </row>
    <row r="57" spans="1:7" ht="31.5">
      <c r="A57" s="20"/>
      <c r="B57" s="3">
        <f>D57+E57+F57+G57</f>
        <v>-236.3</v>
      </c>
      <c r="C57" s="47" t="s">
        <v>107</v>
      </c>
      <c r="D57" s="3"/>
      <c r="E57" s="3">
        <v>-236.3</v>
      </c>
      <c r="F57" s="3"/>
      <c r="G57" s="3"/>
    </row>
    <row r="58" spans="1:7" s="17" customFormat="1" ht="47.25">
      <c r="A58" s="24" t="s">
        <v>68</v>
      </c>
      <c r="B58" s="25">
        <f>SUM(B59:B60)</f>
        <v>-517.5</v>
      </c>
      <c r="C58" s="23" t="s">
        <v>21</v>
      </c>
      <c r="D58" s="25">
        <f>D59</f>
        <v>0</v>
      </c>
      <c r="E58" s="25">
        <f>SUM(E59:E60)</f>
        <v>-517.5</v>
      </c>
      <c r="F58" s="25">
        <f t="shared" ref="F58:G58" si="16">F59</f>
        <v>0</v>
      </c>
      <c r="G58" s="25">
        <f t="shared" si="16"/>
        <v>0</v>
      </c>
    </row>
    <row r="59" spans="1:7" s="16" customFormat="1" ht="31.5">
      <c r="A59" s="20"/>
      <c r="B59" s="3">
        <f>E59+G59</f>
        <v>-517.4</v>
      </c>
      <c r="C59" s="31" t="s">
        <v>78</v>
      </c>
      <c r="D59" s="22"/>
      <c r="E59" s="3">
        <v>-517.4</v>
      </c>
      <c r="F59" s="3"/>
      <c r="G59" s="3"/>
    </row>
    <row r="60" spans="1:7" s="16" customFormat="1">
      <c r="A60" s="20"/>
      <c r="B60" s="3">
        <f>E60+G60</f>
        <v>-0.1</v>
      </c>
      <c r="C60" s="31" t="s">
        <v>86</v>
      </c>
      <c r="D60" s="22"/>
      <c r="E60" s="3">
        <v>-0.1</v>
      </c>
      <c r="F60" s="3"/>
      <c r="G60" s="3"/>
    </row>
    <row r="61" spans="1:7">
      <c r="A61" s="24" t="s">
        <v>69</v>
      </c>
      <c r="B61" s="25">
        <f>B62</f>
        <v>-0.1</v>
      </c>
      <c r="C61" s="23" t="s">
        <v>34</v>
      </c>
      <c r="D61" s="30"/>
      <c r="E61" s="25">
        <f>E62</f>
        <v>-0.1</v>
      </c>
      <c r="F61" s="25">
        <f t="shared" ref="F61:G61" si="17">F62</f>
        <v>0</v>
      </c>
      <c r="G61" s="25">
        <f t="shared" si="17"/>
        <v>0</v>
      </c>
    </row>
    <row r="62" spans="1:7" ht="32.25" customHeight="1">
      <c r="A62" s="20"/>
      <c r="B62" s="3">
        <f>D62+E62+F62+G62</f>
        <v>-0.1</v>
      </c>
      <c r="C62" s="31" t="s">
        <v>108</v>
      </c>
      <c r="D62" s="22"/>
      <c r="E62" s="3">
        <v>-0.1</v>
      </c>
      <c r="F62" s="3"/>
      <c r="G62" s="3"/>
    </row>
    <row r="63" spans="1:7" ht="31.5">
      <c r="A63" s="56" t="s">
        <v>70</v>
      </c>
      <c r="B63" s="11">
        <f>B64</f>
        <v>-0.1</v>
      </c>
      <c r="C63" s="40" t="s">
        <v>41</v>
      </c>
      <c r="D63" s="70"/>
      <c r="E63" s="11">
        <f>E64</f>
        <v>-0.1</v>
      </c>
      <c r="F63" s="11"/>
      <c r="G63" s="11"/>
    </row>
    <row r="64" spans="1:7" ht="31.5">
      <c r="A64" s="20"/>
      <c r="B64" s="3">
        <f>SUM(D64:G64)</f>
        <v>-0.1</v>
      </c>
      <c r="C64" s="31" t="s">
        <v>109</v>
      </c>
      <c r="D64" s="22"/>
      <c r="E64" s="3">
        <v>-0.1</v>
      </c>
      <c r="F64" s="3"/>
      <c r="G64" s="3"/>
    </row>
    <row r="65" spans="1:7" s="10" customFormat="1">
      <c r="A65" s="24" t="s">
        <v>71</v>
      </c>
      <c r="B65" s="25">
        <f>SUM(B66:B68)</f>
        <v>86.199999999999989</v>
      </c>
      <c r="C65" s="23" t="s">
        <v>27</v>
      </c>
      <c r="D65" s="26">
        <f>SUM(D66:D68)</f>
        <v>0</v>
      </c>
      <c r="E65" s="26">
        <f t="shared" ref="E65:G65" si="18">SUM(E66:E68)</f>
        <v>86.199999999999989</v>
      </c>
      <c r="F65" s="26">
        <f t="shared" si="18"/>
        <v>0</v>
      </c>
      <c r="G65" s="26">
        <f t="shared" si="18"/>
        <v>0</v>
      </c>
    </row>
    <row r="66" spans="1:7" ht="19.5" customHeight="1">
      <c r="A66" s="20"/>
      <c r="B66" s="3">
        <f>D66+E66+F66+G66</f>
        <v>222.7</v>
      </c>
      <c r="C66" s="45" t="s">
        <v>56</v>
      </c>
      <c r="D66" s="22"/>
      <c r="E66" s="46">
        <v>222.7</v>
      </c>
      <c r="F66" s="3"/>
      <c r="G66" s="3"/>
    </row>
    <row r="67" spans="1:7" ht="31.5">
      <c r="A67" s="20"/>
      <c r="B67" s="3">
        <f>D67+E67+F67+G67</f>
        <v>-122</v>
      </c>
      <c r="C67" s="45" t="s">
        <v>83</v>
      </c>
      <c r="D67" s="22"/>
      <c r="E67" s="46">
        <v>-122</v>
      </c>
      <c r="F67" s="3"/>
      <c r="G67" s="3"/>
    </row>
    <row r="68" spans="1:7" ht="31.5">
      <c r="A68" s="20"/>
      <c r="B68" s="3">
        <f>D68+E68+F68+G68</f>
        <v>-14.5</v>
      </c>
      <c r="C68" s="45" t="s">
        <v>59</v>
      </c>
      <c r="D68" s="22"/>
      <c r="E68" s="46">
        <v>-14.5</v>
      </c>
      <c r="F68" s="3"/>
      <c r="G68" s="3"/>
    </row>
    <row r="69" spans="1:7" s="10" customFormat="1" ht="31.5">
      <c r="A69" s="24" t="s">
        <v>72</v>
      </c>
      <c r="B69" s="25">
        <f>SUM(B70:B73)</f>
        <v>-771.80000000000007</v>
      </c>
      <c r="C69" s="23" t="s">
        <v>46</v>
      </c>
      <c r="D69" s="26">
        <f>SUM(D70:D73)</f>
        <v>0</v>
      </c>
      <c r="E69" s="26">
        <f>SUM(E70:E73)</f>
        <v>-771.80000000000007</v>
      </c>
      <c r="F69" s="26">
        <f>SUM(F70:F73)</f>
        <v>0</v>
      </c>
      <c r="G69" s="26">
        <f>SUM(G70:G73)</f>
        <v>0</v>
      </c>
    </row>
    <row r="70" spans="1:7" ht="33" customHeight="1">
      <c r="A70" s="20"/>
      <c r="B70" s="27">
        <f>D70+E70+F70+G70</f>
        <v>-96.7</v>
      </c>
      <c r="C70" s="69" t="s">
        <v>110</v>
      </c>
      <c r="D70" s="22"/>
      <c r="E70" s="29">
        <v>-96.7</v>
      </c>
      <c r="F70" s="3"/>
      <c r="G70" s="3"/>
    </row>
    <row r="71" spans="1:7" ht="31.5">
      <c r="A71" s="20"/>
      <c r="B71" s="27">
        <f>D71+E71+F71+G71</f>
        <v>-539.1</v>
      </c>
      <c r="C71" s="18" t="s">
        <v>111</v>
      </c>
      <c r="D71" s="22"/>
      <c r="E71" s="29">
        <f>-449.1-90</f>
        <v>-539.1</v>
      </c>
      <c r="F71" s="3"/>
      <c r="G71" s="3"/>
    </row>
    <row r="72" spans="1:7" ht="30" customHeight="1">
      <c r="A72" s="20"/>
      <c r="B72" s="27">
        <f>D72+E72+F72+G72</f>
        <v>-135.9</v>
      </c>
      <c r="C72" s="18" t="s">
        <v>112</v>
      </c>
      <c r="D72" s="22"/>
      <c r="E72" s="29">
        <v>-135.9</v>
      </c>
      <c r="F72" s="3"/>
      <c r="G72" s="3"/>
    </row>
    <row r="73" spans="1:7" ht="31.5">
      <c r="A73" s="20"/>
      <c r="B73" s="27">
        <f>D73+E73+F73+G73</f>
        <v>-0.1</v>
      </c>
      <c r="C73" s="18" t="s">
        <v>63</v>
      </c>
      <c r="D73" s="22"/>
      <c r="E73" s="29">
        <f>-0.1</f>
        <v>-0.1</v>
      </c>
      <c r="F73" s="3"/>
      <c r="G73" s="3"/>
    </row>
    <row r="74" spans="1:7" ht="21.75" customHeight="1">
      <c r="A74" s="56" t="s">
        <v>73</v>
      </c>
      <c r="B74" s="57">
        <f>B75</f>
        <v>-1601.8</v>
      </c>
      <c r="C74" s="58" t="s">
        <v>60</v>
      </c>
      <c r="D74" s="59">
        <f>D75</f>
        <v>0</v>
      </c>
      <c r="E74" s="59">
        <f t="shared" ref="E74:G74" si="19">E75</f>
        <v>0</v>
      </c>
      <c r="F74" s="59">
        <f t="shared" si="19"/>
        <v>-1601.8</v>
      </c>
      <c r="G74" s="59">
        <f t="shared" si="19"/>
        <v>0</v>
      </c>
    </row>
    <row r="75" spans="1:7" ht="31.5">
      <c r="A75" s="20"/>
      <c r="B75" s="28">
        <f>D75+E75+F75+G75</f>
        <v>-1601.8</v>
      </c>
      <c r="C75" s="45" t="s">
        <v>61</v>
      </c>
      <c r="D75" s="22"/>
      <c r="E75" s="28"/>
      <c r="F75" s="3">
        <v>-1601.8</v>
      </c>
      <c r="G75" s="3"/>
    </row>
    <row r="76" spans="1:7" ht="31.5">
      <c r="A76" s="24" t="s">
        <v>74</v>
      </c>
      <c r="B76" s="25">
        <f>SUM(B77:B82)</f>
        <v>-246.19999999999996</v>
      </c>
      <c r="C76" s="23" t="s">
        <v>18</v>
      </c>
      <c r="D76" s="26">
        <f>SUM(D77:D81)</f>
        <v>0</v>
      </c>
      <c r="E76" s="26">
        <f>SUM(E77:E82)</f>
        <v>-246.19999999999996</v>
      </c>
      <c r="F76" s="26">
        <f>SUM(F77:F81)</f>
        <v>0</v>
      </c>
      <c r="G76" s="26">
        <f>SUM(G77:G81)</f>
        <v>0</v>
      </c>
    </row>
    <row r="77" spans="1:7" ht="35.25" customHeight="1">
      <c r="A77" s="20"/>
      <c r="B77" s="3">
        <f t="shared" ref="B77:B82" si="20">E77+G77</f>
        <v>101</v>
      </c>
      <c r="C77" s="80" t="s">
        <v>99</v>
      </c>
      <c r="D77" s="22"/>
      <c r="E77" s="3">
        <v>101</v>
      </c>
      <c r="F77" s="3"/>
      <c r="G77" s="3"/>
    </row>
    <row r="78" spans="1:7" ht="47.25">
      <c r="A78" s="20"/>
      <c r="B78" s="3">
        <f t="shared" si="20"/>
        <v>-94.8</v>
      </c>
      <c r="C78" s="31" t="s">
        <v>98</v>
      </c>
      <c r="D78" s="22"/>
      <c r="E78" s="3">
        <f>-0.3-94.5</f>
        <v>-94.8</v>
      </c>
      <c r="F78" s="3"/>
      <c r="G78" s="3"/>
    </row>
    <row r="79" spans="1:7" ht="31.5">
      <c r="A79" s="20"/>
      <c r="B79" s="3">
        <f t="shared" si="20"/>
        <v>-118</v>
      </c>
      <c r="C79" s="31" t="s">
        <v>97</v>
      </c>
      <c r="D79" s="22"/>
      <c r="E79" s="3">
        <f>-72.5-0.5-45</f>
        <v>-118</v>
      </c>
      <c r="F79" s="3"/>
      <c r="G79" s="3"/>
    </row>
    <row r="80" spans="1:7" ht="31.5">
      <c r="A80" s="20"/>
      <c r="B80" s="3">
        <f t="shared" si="20"/>
        <v>81.400000000000006</v>
      </c>
      <c r="C80" s="81" t="s">
        <v>113</v>
      </c>
      <c r="D80" s="22"/>
      <c r="E80" s="3">
        <v>81.400000000000006</v>
      </c>
      <c r="F80" s="3"/>
      <c r="G80" s="3"/>
    </row>
    <row r="81" spans="1:7" ht="31.5">
      <c r="A81" s="20"/>
      <c r="B81" s="3">
        <f t="shared" si="20"/>
        <v>-306.2</v>
      </c>
      <c r="C81" s="81" t="s">
        <v>122</v>
      </c>
      <c r="D81" s="22"/>
      <c r="E81" s="3">
        <v>-306.2</v>
      </c>
      <c r="F81" s="3"/>
      <c r="G81" s="3"/>
    </row>
    <row r="82" spans="1:7" ht="47.25">
      <c r="A82" s="20"/>
      <c r="B82" s="3">
        <f t="shared" si="20"/>
        <v>90.4</v>
      </c>
      <c r="C82" s="81" t="s">
        <v>114</v>
      </c>
      <c r="D82" s="22"/>
      <c r="E82" s="3">
        <v>90.4</v>
      </c>
      <c r="F82" s="3"/>
      <c r="G82" s="3"/>
    </row>
    <row r="83" spans="1:7" s="35" customFormat="1" ht="31.5">
      <c r="A83" s="24" t="s">
        <v>75</v>
      </c>
      <c r="B83" s="25">
        <f>SUM(B84:B90)</f>
        <v>162</v>
      </c>
      <c r="C83" s="52" t="s">
        <v>19</v>
      </c>
      <c r="D83" s="25">
        <f>SUM(D84:D90)</f>
        <v>0</v>
      </c>
      <c r="E83" s="25">
        <f>SUM(E84:E90)</f>
        <v>162</v>
      </c>
      <c r="F83" s="25">
        <f>SUM(F84:F90)</f>
        <v>0</v>
      </c>
      <c r="G83" s="25">
        <f>SUM(G84:G90)</f>
        <v>0</v>
      </c>
    </row>
    <row r="84" spans="1:7" s="17" customFormat="1" ht="31.5">
      <c r="A84" s="20"/>
      <c r="B84" s="3">
        <f t="shared" ref="B84:B90" si="21">D84+E84+F84+G84</f>
        <v>-89.9</v>
      </c>
      <c r="C84" s="14" t="s">
        <v>115</v>
      </c>
      <c r="D84" s="3"/>
      <c r="E84" s="3">
        <f>-62.7-27.2</f>
        <v>-89.9</v>
      </c>
      <c r="F84" s="3"/>
      <c r="G84" s="3"/>
    </row>
    <row r="85" spans="1:7" ht="63" customHeight="1">
      <c r="A85" s="20"/>
      <c r="B85" s="3">
        <f t="shared" si="21"/>
        <v>751.1</v>
      </c>
      <c r="C85" s="21" t="s">
        <v>116</v>
      </c>
      <c r="D85" s="22"/>
      <c r="E85" s="3">
        <v>751.1</v>
      </c>
      <c r="F85" s="3"/>
      <c r="G85" s="3"/>
    </row>
    <row r="86" spans="1:7" ht="32.25" customHeight="1">
      <c r="A86" s="20"/>
      <c r="B86" s="3">
        <f t="shared" si="21"/>
        <v>1856.8000000000002</v>
      </c>
      <c r="C86" s="21" t="s">
        <v>95</v>
      </c>
      <c r="D86" s="22"/>
      <c r="E86" s="3">
        <f>1480+165.5+301.3+178.6-118.5-150.1</f>
        <v>1856.8000000000002</v>
      </c>
      <c r="F86" s="3"/>
      <c r="G86" s="3"/>
    </row>
    <row r="87" spans="1:7" ht="31.5">
      <c r="A87" s="20"/>
      <c r="B87" s="3">
        <f t="shared" si="21"/>
        <v>-650</v>
      </c>
      <c r="C87" s="21" t="s">
        <v>96</v>
      </c>
      <c r="D87" s="22"/>
      <c r="E87" s="3">
        <v>-650</v>
      </c>
      <c r="F87" s="3"/>
      <c r="G87" s="3"/>
    </row>
    <row r="88" spans="1:7" ht="31.5">
      <c r="A88" s="20"/>
      <c r="B88" s="3">
        <f t="shared" si="21"/>
        <v>174.2</v>
      </c>
      <c r="C88" s="21" t="s">
        <v>117</v>
      </c>
      <c r="D88" s="22"/>
      <c r="E88" s="3">
        <f>40+134.2</f>
        <v>174.2</v>
      </c>
      <c r="F88" s="3"/>
      <c r="G88" s="3"/>
    </row>
    <row r="89" spans="1:7" ht="18.75" customHeight="1">
      <c r="A89" s="20"/>
      <c r="B89" s="3">
        <f t="shared" si="21"/>
        <v>90.8</v>
      </c>
      <c r="C89" s="21" t="s">
        <v>84</v>
      </c>
      <c r="D89" s="22"/>
      <c r="E89" s="3">
        <v>90.8</v>
      </c>
      <c r="F89" s="3"/>
      <c r="G89" s="3"/>
    </row>
    <row r="90" spans="1:7">
      <c r="A90" s="20"/>
      <c r="B90" s="3">
        <f t="shared" si="21"/>
        <v>-1971</v>
      </c>
      <c r="C90" s="21" t="s">
        <v>121</v>
      </c>
      <c r="D90" s="22"/>
      <c r="E90" s="3">
        <f>-1479.4-491.6</f>
        <v>-1971</v>
      </c>
      <c r="F90" s="3"/>
      <c r="G90" s="3"/>
    </row>
    <row r="91" spans="1:7" ht="21" customHeight="1">
      <c r="A91" s="24" t="s">
        <v>77</v>
      </c>
      <c r="B91" s="25">
        <f>SUM(B92:B94)</f>
        <v>-117.60000000000001</v>
      </c>
      <c r="C91" s="23" t="s">
        <v>16</v>
      </c>
      <c r="D91" s="26">
        <f>SUM(D92:D94)</f>
        <v>-81.400000000000006</v>
      </c>
      <c r="E91" s="26">
        <f t="shared" ref="E91:G91" si="22">SUM(E92:E94)</f>
        <v>3297.8</v>
      </c>
      <c r="F91" s="26">
        <f t="shared" si="22"/>
        <v>-3334</v>
      </c>
      <c r="G91" s="26">
        <f t="shared" si="22"/>
        <v>0</v>
      </c>
    </row>
    <row r="92" spans="1:7" ht="63">
      <c r="A92" s="20"/>
      <c r="B92" s="3">
        <f>D92+E92+F92+G92</f>
        <v>0</v>
      </c>
      <c r="C92" s="31" t="s">
        <v>118</v>
      </c>
      <c r="D92" s="44"/>
      <c r="E92" s="28">
        <f>3066.8+267.2</f>
        <v>3334</v>
      </c>
      <c r="F92" s="28">
        <f>-3066.8-267.2</f>
        <v>-3334</v>
      </c>
      <c r="G92" s="3"/>
    </row>
    <row r="93" spans="1:7" ht="31.5">
      <c r="A93" s="20"/>
      <c r="B93" s="3">
        <f>D93+E93+F93+G93</f>
        <v>-36.200000000000003</v>
      </c>
      <c r="C93" s="81" t="s">
        <v>48</v>
      </c>
      <c r="D93" s="44"/>
      <c r="E93" s="3">
        <v>-36.200000000000003</v>
      </c>
      <c r="F93" s="3"/>
      <c r="G93" s="3"/>
    </row>
    <row r="94" spans="1:7">
      <c r="A94" s="20"/>
      <c r="B94" s="3">
        <f>D94+E94+F94+G94</f>
        <v>-81.400000000000006</v>
      </c>
      <c r="C94" s="82" t="s">
        <v>120</v>
      </c>
      <c r="D94" s="44">
        <v>-81.400000000000006</v>
      </c>
      <c r="E94" s="3"/>
      <c r="F94" s="3"/>
      <c r="G94" s="3"/>
    </row>
    <row r="95" spans="1:7" s="63" customFormat="1">
      <c r="A95" s="56"/>
      <c r="B95" s="60">
        <f>B7+B20+B35+B41</f>
        <v>-16488.405440000002</v>
      </c>
      <c r="C95" s="61" t="s">
        <v>8</v>
      </c>
      <c r="D95" s="62">
        <f>D7+D20+D35+D41</f>
        <v>-81.400000000000006</v>
      </c>
      <c r="E95" s="62">
        <f t="shared" ref="E95:G95" si="23">E7+E20+E35+E41</f>
        <v>-26443.80544</v>
      </c>
      <c r="F95" s="62">
        <f t="shared" si="23"/>
        <v>-4935.8</v>
      </c>
      <c r="G95" s="62">
        <f t="shared" si="23"/>
        <v>14972.599999999999</v>
      </c>
    </row>
    <row r="96" spans="1:7" s="63" customFormat="1" ht="19.5" customHeight="1">
      <c r="A96" s="56"/>
      <c r="B96" s="64">
        <v>5349989.4000000004</v>
      </c>
      <c r="C96" s="65" t="s">
        <v>119</v>
      </c>
      <c r="D96" s="66"/>
      <c r="E96" s="60"/>
      <c r="F96" s="60"/>
      <c r="G96" s="60"/>
    </row>
    <row r="97" spans="1:7" s="63" customFormat="1">
      <c r="A97" s="20"/>
      <c r="B97" s="64">
        <f>B95+B96</f>
        <v>5333500.9945600005</v>
      </c>
      <c r="C97" s="65" t="s">
        <v>76</v>
      </c>
      <c r="D97" s="65"/>
      <c r="E97" s="67"/>
      <c r="F97" s="67"/>
      <c r="G97" s="67"/>
    </row>
    <row r="98" spans="1:7" ht="8.25" customHeight="1">
      <c r="A98" s="1"/>
      <c r="B98" s="4"/>
      <c r="C98" s="1" t="s">
        <v>45</v>
      </c>
      <c r="D98" s="1"/>
      <c r="E98" s="1"/>
      <c r="F98" s="1"/>
      <c r="G98" s="1"/>
    </row>
  </sheetData>
  <mergeCells count="4">
    <mergeCell ref="A4:A5"/>
    <mergeCell ref="C4:C5"/>
    <mergeCell ref="D4:G4"/>
    <mergeCell ref="A2:G2"/>
  </mergeCells>
  <pageMargins left="0.39370078740157483" right="0.19685039370078741" top="0.39370078740157483" bottom="0.39370078740157483" header="0.31496062992125984" footer="0.31496062992125984"/>
  <pageSetup paperSize="9" scale="75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 2</vt:lpstr>
      <vt:lpstr>'таблица 2'!Заголовки_для_печати</vt:lpstr>
      <vt:lpstr>'таблица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ZorinaLV</cp:lastModifiedBy>
  <cp:lastPrinted>2023-12-21T11:39:32Z</cp:lastPrinted>
  <dcterms:created xsi:type="dcterms:W3CDTF">1996-10-08T23:32:33Z</dcterms:created>
  <dcterms:modified xsi:type="dcterms:W3CDTF">2023-12-21T11:39:40Z</dcterms:modified>
</cp:coreProperties>
</file>