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9 мес.2023" sheetId="1" r:id="rId1"/>
  </sheets>
  <definedNames>
    <definedName name="_xlnm.Print_Titles" localSheetId="0">'Приложение 1-9 мес.2023'!$6:$7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<sst xmlns="http://schemas.openxmlformats.org/spreadsheetml/2006/main" count="471" uniqueCount="426">
  <si>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</si>
  <si>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</si>
  <si>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</si>
  <si>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</si>
  <si>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</si>
  <si>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</si>
  <si>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</si>
  <si>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</si>
  <si>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</si>
  <si>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</si>
  <si>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</si>
  <si>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</si>
  <si>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</si>
  <si>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</si>
  <si>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</si>
  <si>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</si>
  <si>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</si>
  <si>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</si>
  <si>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</si>
  <si>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</si>
  <si>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</si>
  <si>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</si>
  <si>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</si>
  <si>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</si>
  <si>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</si>
  <si>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</si>
  <si>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</si>
  <si>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</si>
  <si>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</si>
  <si>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</si>
  <si>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</si>
  <si>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</si>
  <si>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</si>
  <si>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</si>
  <si>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</si>
  <si>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</si>
  <si>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</si>
  <si>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</si>
  <si>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</si>
  <si>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</si>
  <si>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</si>
  <si>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</si>
  <si>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</si>
  <si>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</si>
  <si>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</si>
  <si>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</si>
  <si>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</si>
  <si>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</si>
  <si>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</si>
  <si>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</si>
  <si>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</si>
  <si>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</si>
  <si>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</si>
  <si>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</si>
  <si>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</si>
  <si>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</si>
  <si>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</si>
  <si>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</si>
  <si>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</si>
  <si>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</si>
  <si>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</si>
  <si>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</si>
  <si>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</si>
  <si>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</si>
  <si>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</si>
  <si>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</si>
  <si>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</si>
  <si>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</si>
  <si>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</si>
  <si>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</si>
  <si>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</si>
  <si>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</si>
  <si>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</si>
  <si>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</si>
  <si>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</si>
  <si>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</si>
  <si>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</si>
  <si>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</si>
  <si>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</si>
  <si>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</si>
  <si>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</si>
  <si>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</si>
  <si>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</si>
  <si>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</si>
  <si>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</si>
  <si>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</si>
  <si>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</si>
  <si>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</si>
  <si>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</si>
  <si>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</si>
  <si>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</si>
  <si>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</si>
  <si>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</si>
  <si>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</si>
  <si>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</si>
  <si>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</si>
  <si>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</si>
  <si>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</si>
  <si>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</si>
  <si>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</si>
  <si>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</si>
  <si>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</si>
  <si>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</si>
  <si>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</si>
  <si>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</si>
  <si>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</si>
  <si>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</si>
  <si>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</si>
  <si>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</si>
  <si>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</si>
  <si>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</si>
  <si>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</si>
  <si>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</si>
  <si>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</si>
  <si>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</si>
  <si>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</si>
  <si>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</si>
  <si>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</si>
  <si>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</si>
  <si>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</si>
  <si>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</si>
  <si>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</si>
  <si>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</si>
  <si>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</si>
  <si>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</si>
  <si>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</si>
  <si>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</si>
  <si>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</si>
  <si>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</si>
  <si>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</si>
  <si>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</si>
  <si>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</si>
  <si>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</si>
  <si>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</si>
  <si>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</si>
  <si>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</si>
  <si>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</si>
  <si>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</si>
  <si>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</si>
  <si>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</si>
  <si>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</si>
  <si>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</si>
  <si>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</si>
  <si>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</si>
  <si>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</si>
  <si>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</si>
  <si>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</si>
  <si>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</si>
  <si>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</si>
  <si>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</si>
  <si>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</si>
  <si>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</si>
  <si>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</si>
  <si>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</si>
  <si>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</si>
  <si>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</si>
  <si>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</si>
  <si>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</si>
  <si>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</si>
  <si>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</si>
  <si>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</si>
  <si>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</si>
  <si>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</si>
  <si>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</si>
  <si>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</si>
  <si>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</si>
  <si>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</si>
  <si>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</si>
  <si>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</si>
  <si>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</si>
  <si>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</si>
  <si>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</si>
  <si>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</si>
  <si>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</si>
  <si>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</si>
  <si>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</si>
  <si>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</si>
  <si>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</si>
  <si>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</si>
  <si>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</si>
  <si>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</si>
  <si>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</si>
  <si>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</si>
  <si>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</si>
  <si>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</si>
  <si>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</si>
  <si>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</si>
  <si>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</si>
  <si>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</si>
  <si>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</si>
  <si>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</si>
  <si>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</si>
  <si>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</si>
  <si>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</si>
  <si>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</si>
  <si>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</si>
  <si>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</si>
  <si>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</si>
  <si>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</si>
  <si>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</si>
  <si>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</si>
  <si>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</si>
  <si>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</si>
  <si>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</si>
  <si>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</si>
  <si>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</si>
  <si>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</si>
  <si>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</si>
  <si>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</si>
  <si>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</si>
  <si>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</si>
  <si>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</si>
  <si>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</si>
  <si>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</si>
  <si>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</si>
  <si>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</si>
  <si>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</si>
  <si>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</si>
  <si>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</si>
  <si>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</si>
  <si>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</si>
  <si>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</si>
  <si>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</si>
  <si>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</si>
  <si>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</si>
  <si>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</si>
  <si>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</si>
  <si>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</si>
  <si>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</si>
  <si>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</si>
  <si>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</si>
  <si>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</si>
  <si>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</si>
  <si>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</si>
  <si>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</si>
  <si>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</si>
  <si>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</si>
  <si>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</si>
  <si>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</si>
  <si>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</si>
  <si>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</si>
  <si>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</si>
  <si>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</si>
  <si>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</si>
  <si>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</si>
  <si>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</si>
  <si>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</si>
  <si>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</si>
  <si>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</si>
  <si>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</si>
  <si>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</si>
  <si>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</si>
  <si>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</si>
  <si>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</si>
  <si>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</si>
  <si>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</si>
  <si>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</si>
  <si>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</si>
  <si>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</si>
  <si>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</si>
  <si>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</si>
  <si>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</si>
  <si>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</si>
  <si>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</si>
  <si>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</si>
  <si>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</si>
  <si>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</si>
  <si>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</si>
  <si>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</si>
  <si>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</si>
  <si>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</si>
  <si>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</si>
  <si>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</si>
  <si>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</si>
  <si>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</si>
  <si>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</si>
  <si>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</si>
  <si>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</si>
  <si>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</si>
  <si>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</si>
  <si>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</si>
  <si>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</si>
  <si>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</si>
  <si>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</si>
  <si>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</si>
  <si>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</si>
  <si>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</si>
  <si>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</si>
  <si>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</si>
  <si>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</si>
  <si>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</si>
  <si>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</si>
  <si>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</si>
  <si>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</si>
  <si>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</si>
  <si>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</si>
  <si>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</si>
  <si>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</si>
  <si>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</si>
  <si>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</si>
  <si>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</si>
  <si>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</si>
  <si>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</si>
  <si>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</si>
  <si>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</si>
  <si>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</si>
  <si>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</si>
  <si>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</si>
  <si>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</si>
  <si>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</si>
  <si>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</si>
  <si>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</si>
  <si>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</si>
  <si>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</si>
  <si>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</si>
  <si>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</si>
  <si>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</si>
  <si>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</si>
  <si>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</si>
  <si>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</si>
  <si>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</si>
  <si>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</si>
  <si>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</si>
  <si>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</si>
  <si>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</si>
  <si>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</si>
  <si>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</si>
  <si>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</si>
  <si>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</si>
  <si>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</si>
  <si>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</si>
  <si>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</si>
  <si>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</si>
  <si>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</si>
  <si>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</si>
  <si>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</si>
  <si>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</si>
  <si>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</si>
  <si>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</si>
  <si>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</si>
  <si>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</si>
  <si>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</si>
  <si>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</si>
  <si>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</si>
  <si>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</si>
  <si>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>000 2 02 20303 04 0000 150</t>
  </si>
  <si>
    <t>План на 2023 год</t>
  </si>
  <si>
    <t xml:space="preserve">000 1 01 02130 01 0000 110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</si>
  <si>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</si>
  <si>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</si>
  <si>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</si>
  <si>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</si>
  <si>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</si>
  <si>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</si>
  <si>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</si>
  <si>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</si>
  <si>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 xml:space="preserve">000  1 08 07173 01 0000 110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</si>
  <si>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</si>
  <si>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</si>
  <si>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000 1 16 10031 04 0000 140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</si>
  <si>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</si>
  <si>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</si>
  <si>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</si>
  <si>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</si>
  <si>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</si>
  <si>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</si>
  <si>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</si>
  <si>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</si>
  <si>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</si>
  <si>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</si>
  <si>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</si>
  <si>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</si>
  <si>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</si>
  <si>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</si>
  <si>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</si>
  <si>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</si>
  <si>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</si>
  <si>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в 1,4 раза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</si>
  <si>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</si>
  <si>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</si>
  <si>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</si>
  <si>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</si>
  <si>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</si>
  <si>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</si>
  <si>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000 2 02 20041 04 0000 150
</t>
  </si>
  <si>
    <t xml:space="preserve">000 2 02 20041 00 0000 150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</si>
  <si>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</si>
  <si>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</si>
  <si>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</si>
  <si>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</si>
  <si>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</si>
  <si>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 xml:space="preserve">000 1 01 02140 01 0000 110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</si>
  <si>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</si>
  <si>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</si>
  <si>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000 1 16 01100 01 0000 140
</t>
  </si>
  <si>
    <t xml:space="preserve">000 1 16 01103 01 0000 140
</t>
  </si>
  <si>
    <t>в 2,6 раза</t>
  </si>
  <si>
    <t>в 1,3 раза</t>
  </si>
  <si>
    <t>в 30,2 раза</t>
  </si>
  <si>
    <t>в 8 раз</t>
  </si>
  <si>
    <t xml:space="preserve">000 1 11 05312 04 0000 120
</t>
  </si>
  <si>
    <t xml:space="preserve">000 1 11 05310 00 0000 120
</t>
  </si>
  <si>
    <t>в 3,6 раза</t>
  </si>
  <si>
    <t>в 2 раза</t>
  </si>
  <si>
    <t>в 3,5 раза</t>
  </si>
  <si>
    <t>в 9,2 раза</t>
  </si>
  <si>
    <t>в 1,6 раза</t>
  </si>
  <si>
    <t>в 1,8 раза</t>
  </si>
  <si>
    <t>000 2 02 19999 04 0000 150</t>
  </si>
  <si>
    <t>000 2 02 19999 00 0000 150</t>
  </si>
  <si>
    <t>в 2,5 раза</t>
  </si>
  <si>
    <t>в 1,2 раза</t>
  </si>
  <si>
    <t>Прочие дотации</t>
  </si>
  <si>
    <t xml:space="preserve"> - прочие дотации бюджетам городских округов</t>
  </si>
  <si>
    <t>% исполнения к уточненному плану на 2023 год</t>
  </si>
  <si>
    <t>Исполнение по доходам бюджета городского округа Урай Ханты-Мансийского автономного округа-Югры за 9 месяцев 2023 года</t>
  </si>
  <si>
    <t>Уточненный  план на 9 месяцев                      2023 года</t>
  </si>
  <si>
    <t>Исполнено                   за 9 месяцев 2023 года</t>
  </si>
  <si>
    <t xml:space="preserve">% исполнения к уточненному плану за                 9 месяцев         2023 года </t>
  </si>
  <si>
    <t>в 2,7 раза</t>
  </si>
  <si>
    <t>в 5,7 раза</t>
  </si>
  <si>
    <t>в 12,8 раза</t>
  </si>
  <si>
    <t>в 2,8 раза</t>
  </si>
  <si>
    <t>в 2,3 раза</t>
  </si>
  <si>
    <t>в 1,5 раза</t>
  </si>
  <si>
    <t>к пояснительной записке в части доходов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</si>
</sst>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0" fillId="34" borderId="0" xfId="0" applyFont="1" applyFill="1" applyAlignment="1">
      <alignment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173" fontId="10" fillId="34" borderId="0" xfId="0" applyNumberFormat="1" applyFont="1" applyFill="1" applyAlignment="1">
      <alignment horizontal="right" vertical="top"/>
    </xf>
    <xf numFmtId="173" fontId="2" fillId="34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6" fillId="34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2"/>
  <sheetViews>
    <sheetView tabSelected="1" workbookViewId="0" topLeftCell="A1">
      <selection activeCell="I6" sqref="I6"/>
    </sheetView>
  </sheetViews>
  <sheetFormatPr defaultColWidth="9.140625" defaultRowHeight="12.75"/>
  <cols>
    <col min="1" max="1" width="63.00390625" style="24" customWidth="1"/>
    <col min="2" max="2" width="25.00390625" style="38" customWidth="1"/>
    <col min="3" max="4" width="13.140625" style="76" customWidth="1"/>
    <col min="5" max="6" width="13.00390625" style="4" customWidth="1"/>
    <col min="7" max="7" width="11.57421875" style="68" customWidth="1"/>
    <col min="8" max="16384" width="9.140625" style="4" customWidth="1"/>
  </cols>
  <sheetData>
    <row r="1" spans="1:7" ht="15">
      <c r="A1" s="23"/>
      <c r="B1" s="79" t="s">
        <v>256</v>
      </c>
      <c r="C1" s="79"/>
      <c r="D1" s="79"/>
      <c r="E1" s="79"/>
      <c r="F1" s="79"/>
      <c r="G1" s="79"/>
    </row>
    <row r="2" spans="2:7" ht="15">
      <c r="B2" s="79" t="s">
        <v>425</v>
      </c>
      <c r="C2" s="79"/>
      <c r="D2" s="79"/>
      <c r="E2" s="79"/>
      <c r="F2" s="79"/>
      <c r="G2" s="79"/>
    </row>
    <row r="3" spans="2:4" ht="10.5" customHeight="1">
      <c r="B3" s="25"/>
      <c r="C3" s="75"/>
      <c r="D3" s="75"/>
    </row>
    <row r="4" spans="1:7" s="5" customFormat="1" ht="33.75" customHeight="1">
      <c r="A4" s="80" t="s">
        <v>415</v>
      </c>
      <c r="B4" s="80"/>
      <c r="C4" s="80"/>
      <c r="D4" s="80"/>
      <c r="E4" s="80"/>
      <c r="F4" s="80"/>
      <c r="G4" s="80"/>
    </row>
    <row r="5" spans="1:7" ht="20.25" customHeight="1">
      <c r="A5" s="26"/>
      <c r="B5" s="27"/>
      <c r="C5" s="59"/>
      <c r="D5" s="59"/>
      <c r="G5" s="59" t="s">
        <v>181</v>
      </c>
    </row>
    <row r="6" spans="1:7" ht="78.75" customHeight="1">
      <c r="A6" s="22" t="s">
        <v>333</v>
      </c>
      <c r="B6" s="22" t="s">
        <v>0</v>
      </c>
      <c r="C6" s="28" t="s">
        <v>346</v>
      </c>
      <c r="D6" s="28" t="s">
        <v>416</v>
      </c>
      <c r="E6" s="28" t="s">
        <v>417</v>
      </c>
      <c r="F6" s="22" t="s">
        <v>418</v>
      </c>
      <c r="G6" s="22" t="s">
        <v>414</v>
      </c>
    </row>
    <row r="7" spans="1:7" s="3" customFormat="1" ht="12" customHeight="1">
      <c r="A7" s="19">
        <v>1</v>
      </c>
      <c r="B7" s="19">
        <v>2</v>
      </c>
      <c r="C7" s="74">
        <v>3</v>
      </c>
      <c r="D7" s="74">
        <v>4</v>
      </c>
      <c r="E7" s="61">
        <v>5</v>
      </c>
      <c r="F7" s="61">
        <v>6</v>
      </c>
      <c r="G7" s="72">
        <v>7</v>
      </c>
    </row>
    <row r="8" spans="1:7" ht="17.25" customHeight="1">
      <c r="A8" s="10" t="s">
        <v>1</v>
      </c>
      <c r="B8" s="11" t="s">
        <v>2</v>
      </c>
      <c r="C8" s="42">
        <f>C9+C28+C38+C49+C56+C74+C81+C90+C99+C18+C150</f>
        <v>1097583.4</v>
      </c>
      <c r="D8" s="42">
        <f>D9+D28+D38+D49+D56+D74+D81+D90+D99+D18+D150</f>
        <v>774753.6</v>
      </c>
      <c r="E8" s="42">
        <f>E9+E28+E38+E49+E56+E74+E81+E90+E99+E18+E150</f>
        <v>841449.9999999998</v>
      </c>
      <c r="F8" s="42">
        <f>E8/D8*100</f>
        <v>108.60872411564138</v>
      </c>
      <c r="G8" s="69">
        <f>E8/C8*100</f>
        <v>76.66387811623242</v>
      </c>
    </row>
    <row r="9" spans="1:7" ht="12.75">
      <c r="A9" s="15" t="s">
        <v>3</v>
      </c>
      <c r="B9" s="11" t="s">
        <v>4</v>
      </c>
      <c r="C9" s="42">
        <f>C10</f>
        <v>707614.7</v>
      </c>
      <c r="D9" s="42">
        <f>D10</f>
        <v>506045.20000000007</v>
      </c>
      <c r="E9" s="42">
        <f>E10</f>
        <v>555894.2999999999</v>
      </c>
      <c r="F9" s="42">
        <f aca="true" t="shared" si="0" ref="F9:F72">E9/D9*100</f>
        <v>109.85072084469923</v>
      </c>
      <c r="G9" s="69">
        <f aca="true" t="shared" si="1" ref="G9:G75">E9/C9*100</f>
        <v>78.55889652942484</v>
      </c>
    </row>
    <row r="10" spans="1:7" ht="19.5" customHeight="1">
      <c r="A10" s="15" t="s">
        <v>5</v>
      </c>
      <c r="B10" s="11" t="s">
        <v>6</v>
      </c>
      <c r="C10" s="42">
        <f>SUM(C11:C17)</f>
        <v>707614.7</v>
      </c>
      <c r="D10" s="42">
        <f>SUM(D11:D17)</f>
        <v>506045.20000000007</v>
      </c>
      <c r="E10" s="42">
        <f>SUM(E11:E17)</f>
        <v>555894.2999999999</v>
      </c>
      <c r="F10" s="42">
        <f t="shared" si="0"/>
        <v>109.85072084469923</v>
      </c>
      <c r="G10" s="69">
        <f t="shared" si="1"/>
        <v>78.55889652942484</v>
      </c>
    </row>
    <row r="11" spans="1:7" ht="51">
      <c r="A11" s="16" t="s">
        <v>121</v>
      </c>
      <c r="B11" s="17" t="s">
        <v>7</v>
      </c>
      <c r="C11" s="43">
        <v>674111</v>
      </c>
      <c r="D11" s="43">
        <v>481779.7</v>
      </c>
      <c r="E11" s="43">
        <v>518095.3</v>
      </c>
      <c r="F11" s="44">
        <f t="shared" si="0"/>
        <v>107.53780202860352</v>
      </c>
      <c r="G11" s="70">
        <f t="shared" si="1"/>
        <v>76.85608156520217</v>
      </c>
    </row>
    <row r="12" spans="1:7" ht="76.5">
      <c r="A12" s="16" t="s">
        <v>148</v>
      </c>
      <c r="B12" s="17" t="s">
        <v>8</v>
      </c>
      <c r="C12" s="43">
        <v>3516.7</v>
      </c>
      <c r="D12" s="43">
        <v>2004.5</v>
      </c>
      <c r="E12" s="43">
        <v>2386.7</v>
      </c>
      <c r="F12" s="44">
        <f t="shared" si="0"/>
        <v>119.06709902718882</v>
      </c>
      <c r="G12" s="70">
        <f t="shared" si="1"/>
        <v>67.86760315068103</v>
      </c>
    </row>
    <row r="13" spans="1:7" ht="36.75" customHeight="1">
      <c r="A13" s="16" t="s">
        <v>75</v>
      </c>
      <c r="B13" s="29" t="s">
        <v>64</v>
      </c>
      <c r="C13" s="43">
        <v>5571.3</v>
      </c>
      <c r="D13" s="43">
        <v>4902.7</v>
      </c>
      <c r="E13" s="43">
        <v>5715.7</v>
      </c>
      <c r="F13" s="44">
        <f t="shared" si="0"/>
        <v>116.58269932894119</v>
      </c>
      <c r="G13" s="70">
        <f t="shared" si="1"/>
        <v>102.59185468382603</v>
      </c>
    </row>
    <row r="14" spans="1:7" ht="63.75">
      <c r="A14" s="16" t="s">
        <v>122</v>
      </c>
      <c r="B14" s="17" t="s">
        <v>65</v>
      </c>
      <c r="C14" s="43">
        <v>8765.7</v>
      </c>
      <c r="D14" s="43">
        <v>6924.9</v>
      </c>
      <c r="E14" s="43">
        <v>7626.4</v>
      </c>
      <c r="F14" s="44">
        <f t="shared" si="0"/>
        <v>110.13011018209649</v>
      </c>
      <c r="G14" s="70">
        <f t="shared" si="1"/>
        <v>87.0027493525902</v>
      </c>
    </row>
    <row r="15" spans="1:7" ht="63.75">
      <c r="A15" s="21" t="s">
        <v>267</v>
      </c>
      <c r="B15" s="39" t="s">
        <v>263</v>
      </c>
      <c r="C15" s="43">
        <v>15650</v>
      </c>
      <c r="D15" s="43">
        <v>10433.4</v>
      </c>
      <c r="E15" s="43">
        <v>12249.7</v>
      </c>
      <c r="F15" s="44">
        <f t="shared" si="0"/>
        <v>117.40851496156574</v>
      </c>
      <c r="G15" s="70">
        <f t="shared" si="1"/>
        <v>78.27284345047923</v>
      </c>
    </row>
    <row r="16" spans="1:7" ht="38.25" customHeight="1">
      <c r="A16" s="21" t="s">
        <v>348</v>
      </c>
      <c r="B16" s="39" t="s">
        <v>347</v>
      </c>
      <c r="C16" s="43">
        <v>0</v>
      </c>
      <c r="D16" s="43">
        <v>0</v>
      </c>
      <c r="E16" s="43">
        <v>5953.3</v>
      </c>
      <c r="F16" s="44">
        <v>0</v>
      </c>
      <c r="G16" s="70">
        <v>0</v>
      </c>
    </row>
    <row r="17" spans="1:7" ht="38.25" customHeight="1">
      <c r="A17" s="21" t="s">
        <v>390</v>
      </c>
      <c r="B17" s="39" t="s">
        <v>391</v>
      </c>
      <c r="C17" s="43">
        <v>0</v>
      </c>
      <c r="D17" s="43">
        <v>0</v>
      </c>
      <c r="E17" s="43">
        <v>3867.2</v>
      </c>
      <c r="F17" s="44">
        <v>0</v>
      </c>
      <c r="G17" s="70">
        <v>0</v>
      </c>
    </row>
    <row r="18" spans="1:7" ht="25.5">
      <c r="A18" s="15" t="s">
        <v>91</v>
      </c>
      <c r="B18" s="11" t="s">
        <v>92</v>
      </c>
      <c r="C18" s="42">
        <f>C19</f>
        <v>17157.9</v>
      </c>
      <c r="D18" s="42">
        <f>D19</f>
        <v>12504.4</v>
      </c>
      <c r="E18" s="42">
        <f>E19</f>
        <v>12505.699999999999</v>
      </c>
      <c r="F18" s="42">
        <f t="shared" si="0"/>
        <v>100.01039634048814</v>
      </c>
      <c r="G18" s="69">
        <f t="shared" si="1"/>
        <v>72.8859592374358</v>
      </c>
    </row>
    <row r="19" spans="1:7" ht="25.5">
      <c r="A19" s="21" t="s">
        <v>93</v>
      </c>
      <c r="B19" s="17" t="s">
        <v>94</v>
      </c>
      <c r="C19" s="44">
        <f>C20+C22+C24+C26</f>
        <v>17157.9</v>
      </c>
      <c r="D19" s="44">
        <f>D20+D22+D24+D26</f>
        <v>12504.4</v>
      </c>
      <c r="E19" s="44">
        <f>E20+E22+E24+E26</f>
        <v>12505.699999999999</v>
      </c>
      <c r="F19" s="42">
        <f t="shared" si="0"/>
        <v>100.01039634048814</v>
      </c>
      <c r="G19" s="70">
        <f t="shared" si="1"/>
        <v>72.8859592374358</v>
      </c>
    </row>
    <row r="20" spans="1:7" ht="51">
      <c r="A20" s="21" t="s">
        <v>115</v>
      </c>
      <c r="B20" s="17" t="s">
        <v>95</v>
      </c>
      <c r="C20" s="44">
        <f>C21</f>
        <v>7907.4</v>
      </c>
      <c r="D20" s="44">
        <f>D21</f>
        <v>5816.5</v>
      </c>
      <c r="E20" s="44">
        <f>E21</f>
        <v>6405.9</v>
      </c>
      <c r="F20" s="44">
        <f t="shared" si="0"/>
        <v>110.1332416401616</v>
      </c>
      <c r="G20" s="70">
        <f t="shared" si="1"/>
        <v>81.01145762197434</v>
      </c>
    </row>
    <row r="21" spans="1:7" s="7" customFormat="1" ht="76.5">
      <c r="A21" s="14" t="s">
        <v>264</v>
      </c>
      <c r="B21" s="13" t="s">
        <v>189</v>
      </c>
      <c r="C21" s="45">
        <v>7907.4</v>
      </c>
      <c r="D21" s="45">
        <v>5816.5</v>
      </c>
      <c r="E21" s="45">
        <v>6405.9</v>
      </c>
      <c r="F21" s="45">
        <f t="shared" si="0"/>
        <v>110.1332416401616</v>
      </c>
      <c r="G21" s="71">
        <f t="shared" si="1"/>
        <v>81.01145762197434</v>
      </c>
    </row>
    <row r="22" spans="1:7" ht="63.75">
      <c r="A22" s="21" t="s">
        <v>116</v>
      </c>
      <c r="B22" s="17" t="s">
        <v>96</v>
      </c>
      <c r="C22" s="44">
        <f>C23</f>
        <v>50</v>
      </c>
      <c r="D22" s="44">
        <f>D23</f>
        <v>37.5</v>
      </c>
      <c r="E22" s="44">
        <f>E23</f>
        <v>34.5</v>
      </c>
      <c r="F22" s="44">
        <f t="shared" si="0"/>
        <v>92</v>
      </c>
      <c r="G22" s="70">
        <f t="shared" si="1"/>
        <v>69</v>
      </c>
    </row>
    <row r="23" spans="1:7" s="7" customFormat="1" ht="89.25">
      <c r="A23" s="14" t="s">
        <v>265</v>
      </c>
      <c r="B23" s="13" t="s">
        <v>190</v>
      </c>
      <c r="C23" s="45">
        <v>50</v>
      </c>
      <c r="D23" s="45">
        <v>37.5</v>
      </c>
      <c r="E23" s="45">
        <v>34.5</v>
      </c>
      <c r="F23" s="45">
        <f t="shared" si="0"/>
        <v>92</v>
      </c>
      <c r="G23" s="71">
        <f t="shared" si="1"/>
        <v>69</v>
      </c>
    </row>
    <row r="24" spans="1:7" ht="51">
      <c r="A24" s="21" t="s">
        <v>117</v>
      </c>
      <c r="B24" s="17" t="s">
        <v>97</v>
      </c>
      <c r="C24" s="44">
        <f>C25</f>
        <v>9200.5</v>
      </c>
      <c r="D24" s="44">
        <f>D25</f>
        <v>6650.4</v>
      </c>
      <c r="E24" s="44">
        <f>E25</f>
        <v>6816.9</v>
      </c>
      <c r="F24" s="44">
        <f t="shared" si="0"/>
        <v>102.50360880548538</v>
      </c>
      <c r="G24" s="70">
        <f t="shared" si="1"/>
        <v>74.09271235258953</v>
      </c>
    </row>
    <row r="25" spans="1:7" s="7" customFormat="1" ht="76.5">
      <c r="A25" s="14" t="s">
        <v>266</v>
      </c>
      <c r="B25" s="13" t="s">
        <v>191</v>
      </c>
      <c r="C25" s="45">
        <v>9200.5</v>
      </c>
      <c r="D25" s="45">
        <v>6650.4</v>
      </c>
      <c r="E25" s="45">
        <v>6816.9</v>
      </c>
      <c r="F25" s="45">
        <f t="shared" si="0"/>
        <v>102.50360880548538</v>
      </c>
      <c r="G25" s="71">
        <f t="shared" si="1"/>
        <v>74.09271235258953</v>
      </c>
    </row>
    <row r="26" spans="1:7" s="7" customFormat="1" ht="63.75">
      <c r="A26" s="16" t="s">
        <v>349</v>
      </c>
      <c r="B26" s="17" t="s">
        <v>350</v>
      </c>
      <c r="C26" s="44">
        <f>C27</f>
        <v>0</v>
      </c>
      <c r="D26" s="44">
        <f>D27</f>
        <v>0</v>
      </c>
      <c r="E26" s="44">
        <f>E27</f>
        <v>-751.6</v>
      </c>
      <c r="F26" s="44">
        <v>0</v>
      </c>
      <c r="G26" s="70">
        <v>0</v>
      </c>
    </row>
    <row r="27" spans="1:7" s="7" customFormat="1" ht="78.75" customHeight="1">
      <c r="A27" s="14" t="s">
        <v>351</v>
      </c>
      <c r="B27" s="13" t="s">
        <v>352</v>
      </c>
      <c r="C27" s="45">
        <v>0</v>
      </c>
      <c r="D27" s="45">
        <v>0</v>
      </c>
      <c r="E27" s="45">
        <v>-751.6</v>
      </c>
      <c r="F27" s="45">
        <v>0</v>
      </c>
      <c r="G27" s="71">
        <v>0</v>
      </c>
    </row>
    <row r="28" spans="1:7" ht="19.5" customHeight="1">
      <c r="A28" s="15" t="s">
        <v>9</v>
      </c>
      <c r="B28" s="11" t="s">
        <v>10</v>
      </c>
      <c r="C28" s="42">
        <f>C29+C36+C34+C32</f>
        <v>151174.59999999998</v>
      </c>
      <c r="D28" s="42">
        <f>D29+D36+D34+D32</f>
        <v>114100.9</v>
      </c>
      <c r="E28" s="42">
        <f>E29+E36+E34+E32</f>
        <v>132072.4</v>
      </c>
      <c r="F28" s="42">
        <f t="shared" si="0"/>
        <v>115.7505330808083</v>
      </c>
      <c r="G28" s="69">
        <f t="shared" si="1"/>
        <v>87.36414715170406</v>
      </c>
    </row>
    <row r="29" spans="1:7" s="6" customFormat="1" ht="25.5">
      <c r="A29" s="15" t="s">
        <v>66</v>
      </c>
      <c r="B29" s="11" t="s">
        <v>11</v>
      </c>
      <c r="C29" s="42">
        <f>C30+C31</f>
        <v>144508.9</v>
      </c>
      <c r="D29" s="42">
        <f>D30+D31</f>
        <v>112035.79999999999</v>
      </c>
      <c r="E29" s="42">
        <f>E30+E31</f>
        <v>129143.2</v>
      </c>
      <c r="F29" s="42">
        <f t="shared" si="0"/>
        <v>115.2695834724258</v>
      </c>
      <c r="G29" s="69">
        <f t="shared" si="1"/>
        <v>89.36695248527946</v>
      </c>
    </row>
    <row r="30" spans="1:7" ht="25.5">
      <c r="A30" s="16" t="s">
        <v>131</v>
      </c>
      <c r="B30" s="17" t="s">
        <v>71</v>
      </c>
      <c r="C30" s="44">
        <v>100601.3</v>
      </c>
      <c r="D30" s="44">
        <f>74445+5099.2+3000</f>
        <v>82544.2</v>
      </c>
      <c r="E30" s="44">
        <v>98487</v>
      </c>
      <c r="F30" s="44">
        <f>E30/D30*100</f>
        <v>119.31425830040148</v>
      </c>
      <c r="G30" s="70">
        <f t="shared" si="1"/>
        <v>97.89833729782815</v>
      </c>
    </row>
    <row r="31" spans="1:7" ht="51">
      <c r="A31" s="16" t="s">
        <v>138</v>
      </c>
      <c r="B31" s="17" t="s">
        <v>72</v>
      </c>
      <c r="C31" s="44">
        <v>43907.6</v>
      </c>
      <c r="D31" s="44">
        <f>32491.6-3000</f>
        <v>29491.6</v>
      </c>
      <c r="E31" s="44">
        <v>30656.2</v>
      </c>
      <c r="F31" s="44">
        <f>E31/D31*100</f>
        <v>103.94892104870542</v>
      </c>
      <c r="G31" s="70">
        <f t="shared" si="1"/>
        <v>69.81980340533302</v>
      </c>
    </row>
    <row r="32" spans="1:7" ht="19.5" customHeight="1">
      <c r="A32" s="62" t="s">
        <v>353</v>
      </c>
      <c r="B32" s="63" t="s">
        <v>354</v>
      </c>
      <c r="C32" s="42">
        <f>C33</f>
        <v>0</v>
      </c>
      <c r="D32" s="42">
        <f>D33</f>
        <v>0</v>
      </c>
      <c r="E32" s="42">
        <f>E33</f>
        <v>-332.9</v>
      </c>
      <c r="F32" s="42">
        <v>0</v>
      </c>
      <c r="G32" s="69">
        <v>0</v>
      </c>
    </row>
    <row r="33" spans="1:7" ht="24.75" customHeight="1">
      <c r="A33" s="54" t="s">
        <v>353</v>
      </c>
      <c r="B33" s="64" t="s">
        <v>355</v>
      </c>
      <c r="C33" s="44">
        <v>0</v>
      </c>
      <c r="D33" s="44">
        <v>0</v>
      </c>
      <c r="E33" s="44">
        <v>-332.9</v>
      </c>
      <c r="F33" s="44">
        <v>0</v>
      </c>
      <c r="G33" s="70">
        <v>0</v>
      </c>
    </row>
    <row r="34" spans="1:7" ht="20.25" customHeight="1">
      <c r="A34" s="50" t="s">
        <v>298</v>
      </c>
      <c r="B34" s="51" t="s">
        <v>299</v>
      </c>
      <c r="C34" s="42">
        <f>C35</f>
        <v>39.3</v>
      </c>
      <c r="D34" s="42">
        <f>D35</f>
        <v>39.3</v>
      </c>
      <c r="E34" s="42">
        <f>E35</f>
        <v>1185.5</v>
      </c>
      <c r="F34" s="42" t="s">
        <v>398</v>
      </c>
      <c r="G34" s="48" t="s">
        <v>398</v>
      </c>
    </row>
    <row r="35" spans="1:7" ht="23.25" customHeight="1">
      <c r="A35" s="52" t="s">
        <v>298</v>
      </c>
      <c r="B35" s="53" t="s">
        <v>300</v>
      </c>
      <c r="C35" s="44">
        <v>39.3</v>
      </c>
      <c r="D35" s="44">
        <v>39.3</v>
      </c>
      <c r="E35" s="44">
        <v>1185.5</v>
      </c>
      <c r="F35" s="44" t="s">
        <v>398</v>
      </c>
      <c r="G35" s="43" t="s">
        <v>398</v>
      </c>
    </row>
    <row r="36" spans="1:7" s="6" customFormat="1" ht="25.5">
      <c r="A36" s="30" t="s">
        <v>88</v>
      </c>
      <c r="B36" s="31" t="s">
        <v>87</v>
      </c>
      <c r="C36" s="42">
        <f>C37</f>
        <v>6626.4</v>
      </c>
      <c r="D36" s="42">
        <f>D37</f>
        <v>2025.8000000000002</v>
      </c>
      <c r="E36" s="42">
        <f>E37</f>
        <v>2076.6</v>
      </c>
      <c r="F36" s="42">
        <f t="shared" si="0"/>
        <v>102.50765129825253</v>
      </c>
      <c r="G36" s="69">
        <f t="shared" si="1"/>
        <v>31.33828323071351</v>
      </c>
    </row>
    <row r="37" spans="1:7" s="6" customFormat="1" ht="25.5">
      <c r="A37" s="32" t="s">
        <v>89</v>
      </c>
      <c r="B37" s="33" t="s">
        <v>90</v>
      </c>
      <c r="C37" s="44">
        <v>6626.4</v>
      </c>
      <c r="D37" s="44">
        <f>3975.8-1950</f>
        <v>2025.8000000000002</v>
      </c>
      <c r="E37" s="44">
        <v>2076.6</v>
      </c>
      <c r="F37" s="44">
        <f t="shared" si="0"/>
        <v>102.50765129825253</v>
      </c>
      <c r="G37" s="70">
        <f t="shared" si="1"/>
        <v>31.33828323071351</v>
      </c>
    </row>
    <row r="38" spans="1:7" ht="12.75">
      <c r="A38" s="15" t="s">
        <v>12</v>
      </c>
      <c r="B38" s="11" t="s">
        <v>13</v>
      </c>
      <c r="C38" s="42">
        <f>C39+C41+C44</f>
        <v>51652.5</v>
      </c>
      <c r="D38" s="42">
        <f>D39+D41+D44</f>
        <v>17667.7</v>
      </c>
      <c r="E38" s="42">
        <f>E39+E41+E44</f>
        <v>11909.6</v>
      </c>
      <c r="F38" s="42">
        <f t="shared" si="0"/>
        <v>67.40888740469897</v>
      </c>
      <c r="G38" s="69">
        <f t="shared" si="1"/>
        <v>23.05716083442234</v>
      </c>
    </row>
    <row r="39" spans="1:7" s="6" customFormat="1" ht="12.75">
      <c r="A39" s="15" t="s">
        <v>14</v>
      </c>
      <c r="B39" s="11" t="s">
        <v>15</v>
      </c>
      <c r="C39" s="42">
        <f>C40</f>
        <v>18398.5</v>
      </c>
      <c r="D39" s="42">
        <f>D40</f>
        <v>2361.8</v>
      </c>
      <c r="E39" s="42">
        <f>E40</f>
        <v>2375.3</v>
      </c>
      <c r="F39" s="42">
        <f t="shared" si="0"/>
        <v>100.57159793377932</v>
      </c>
      <c r="G39" s="69">
        <f t="shared" si="1"/>
        <v>12.910291599858686</v>
      </c>
    </row>
    <row r="40" spans="1:7" ht="27" customHeight="1">
      <c r="A40" s="16" t="s">
        <v>98</v>
      </c>
      <c r="B40" s="17" t="s">
        <v>16</v>
      </c>
      <c r="C40" s="44">
        <v>18398.5</v>
      </c>
      <c r="D40" s="44">
        <f>2391.8-30</f>
        <v>2361.8</v>
      </c>
      <c r="E40" s="44">
        <v>2375.3</v>
      </c>
      <c r="F40" s="44">
        <f t="shared" si="0"/>
        <v>100.57159793377932</v>
      </c>
      <c r="G40" s="70">
        <f t="shared" si="1"/>
        <v>12.910291599858686</v>
      </c>
    </row>
    <row r="41" spans="1:7" ht="17.25" customHeight="1">
      <c r="A41" s="15" t="s">
        <v>233</v>
      </c>
      <c r="B41" s="11" t="s">
        <v>183</v>
      </c>
      <c r="C41" s="42">
        <f>C42+C43</f>
        <v>13482</v>
      </c>
      <c r="D41" s="42">
        <f>D42+D43</f>
        <v>5150.4</v>
      </c>
      <c r="E41" s="42">
        <f>E42+E43</f>
        <v>4974.6</v>
      </c>
      <c r="F41" s="42">
        <f t="shared" si="0"/>
        <v>96.58667287977634</v>
      </c>
      <c r="G41" s="69">
        <f t="shared" si="1"/>
        <v>36.898086337338675</v>
      </c>
    </row>
    <row r="42" spans="1:7" ht="15.75" customHeight="1">
      <c r="A42" s="16" t="s">
        <v>184</v>
      </c>
      <c r="B42" s="17" t="s">
        <v>186</v>
      </c>
      <c r="C42" s="44">
        <v>5128</v>
      </c>
      <c r="D42" s="44">
        <f>3897.3-500</f>
        <v>3397.3</v>
      </c>
      <c r="E42" s="44">
        <v>3167.9</v>
      </c>
      <c r="F42" s="44">
        <f t="shared" si="0"/>
        <v>93.24757895976215</v>
      </c>
      <c r="G42" s="70">
        <f t="shared" si="1"/>
        <v>61.77652106084244</v>
      </c>
    </row>
    <row r="43" spans="1:7" ht="18" customHeight="1">
      <c r="A43" s="16" t="s">
        <v>185</v>
      </c>
      <c r="B43" s="17" t="s">
        <v>187</v>
      </c>
      <c r="C43" s="44">
        <v>8354</v>
      </c>
      <c r="D43" s="44">
        <f>1253.1+500</f>
        <v>1753.1</v>
      </c>
      <c r="E43" s="44">
        <v>1806.7</v>
      </c>
      <c r="F43" s="44">
        <f t="shared" si="0"/>
        <v>103.05744110432948</v>
      </c>
      <c r="G43" s="70">
        <f t="shared" si="1"/>
        <v>21.626765621259278</v>
      </c>
    </row>
    <row r="44" spans="1:7" ht="16.5" customHeight="1">
      <c r="A44" s="15" t="s">
        <v>17</v>
      </c>
      <c r="B44" s="11" t="s">
        <v>18</v>
      </c>
      <c r="C44" s="42">
        <f>C45+C47</f>
        <v>19772</v>
      </c>
      <c r="D44" s="42">
        <f>D45+D47</f>
        <v>10155.5</v>
      </c>
      <c r="E44" s="42">
        <f>E45+E47</f>
        <v>4559.7</v>
      </c>
      <c r="F44" s="42">
        <f t="shared" si="0"/>
        <v>44.89882329772045</v>
      </c>
      <c r="G44" s="69">
        <f t="shared" si="1"/>
        <v>23.061399959538743</v>
      </c>
    </row>
    <row r="45" spans="1:7" ht="15.75" customHeight="1">
      <c r="A45" s="16" t="s">
        <v>123</v>
      </c>
      <c r="B45" s="17" t="s">
        <v>132</v>
      </c>
      <c r="C45" s="44">
        <f>C46</f>
        <v>12800</v>
      </c>
      <c r="D45" s="44">
        <f>D46</f>
        <v>9600</v>
      </c>
      <c r="E45" s="44">
        <f>E46</f>
        <v>3996.8</v>
      </c>
      <c r="F45" s="44">
        <f t="shared" si="0"/>
        <v>41.63333333333333</v>
      </c>
      <c r="G45" s="70">
        <f t="shared" si="1"/>
        <v>31.225</v>
      </c>
    </row>
    <row r="46" spans="1:7" ht="25.5">
      <c r="A46" s="14" t="s">
        <v>125</v>
      </c>
      <c r="B46" s="13" t="s">
        <v>124</v>
      </c>
      <c r="C46" s="45">
        <v>12800</v>
      </c>
      <c r="D46" s="45">
        <v>9600</v>
      </c>
      <c r="E46" s="45">
        <v>3996.8</v>
      </c>
      <c r="F46" s="45">
        <f t="shared" si="0"/>
        <v>41.63333333333333</v>
      </c>
      <c r="G46" s="71">
        <f t="shared" si="1"/>
        <v>31.225</v>
      </c>
    </row>
    <row r="47" spans="1:7" ht="20.25" customHeight="1">
      <c r="A47" s="16" t="s">
        <v>127</v>
      </c>
      <c r="B47" s="17" t="s">
        <v>126</v>
      </c>
      <c r="C47" s="44">
        <f>SUM(C48)</f>
        <v>6972</v>
      </c>
      <c r="D47" s="44">
        <f>SUM(D48)</f>
        <v>555.5</v>
      </c>
      <c r="E47" s="44">
        <f>SUM(E48)</f>
        <v>562.9</v>
      </c>
      <c r="F47" s="44">
        <f t="shared" si="0"/>
        <v>101.33213321332133</v>
      </c>
      <c r="G47" s="70">
        <f t="shared" si="1"/>
        <v>8.07372346528973</v>
      </c>
    </row>
    <row r="48" spans="1:7" ht="25.5">
      <c r="A48" s="14" t="s">
        <v>129</v>
      </c>
      <c r="B48" s="13" t="s">
        <v>128</v>
      </c>
      <c r="C48" s="45">
        <v>6972</v>
      </c>
      <c r="D48" s="45">
        <f>1115.5-560</f>
        <v>555.5</v>
      </c>
      <c r="E48" s="45">
        <v>562.9</v>
      </c>
      <c r="F48" s="45">
        <f t="shared" si="0"/>
        <v>101.33213321332133</v>
      </c>
      <c r="G48" s="70">
        <f t="shared" si="1"/>
        <v>8.07372346528973</v>
      </c>
    </row>
    <row r="49" spans="1:7" ht="16.5" customHeight="1">
      <c r="A49" s="15" t="s">
        <v>19</v>
      </c>
      <c r="B49" s="11" t="s">
        <v>20</v>
      </c>
      <c r="C49" s="42">
        <f>C50+C52</f>
        <v>7215.1</v>
      </c>
      <c r="D49" s="42">
        <f>D50+D52</f>
        <v>5504.7</v>
      </c>
      <c r="E49" s="42">
        <f>E50+E52</f>
        <v>5037.7</v>
      </c>
      <c r="F49" s="42">
        <f t="shared" si="0"/>
        <v>91.51634058168474</v>
      </c>
      <c r="G49" s="71">
        <f t="shared" si="1"/>
        <v>69.82162409391415</v>
      </c>
    </row>
    <row r="50" spans="1:7" ht="25.5">
      <c r="A50" s="16" t="s">
        <v>21</v>
      </c>
      <c r="B50" s="17" t="s">
        <v>22</v>
      </c>
      <c r="C50" s="44">
        <f>C51</f>
        <v>6910.1</v>
      </c>
      <c r="D50" s="44">
        <f>D51</f>
        <v>5251.7</v>
      </c>
      <c r="E50" s="44">
        <f>E51</f>
        <v>5037.7</v>
      </c>
      <c r="F50" s="44">
        <f t="shared" si="0"/>
        <v>95.92512900584572</v>
      </c>
      <c r="G50" s="70">
        <f t="shared" si="1"/>
        <v>72.90343120938914</v>
      </c>
    </row>
    <row r="51" spans="1:7" ht="38.25">
      <c r="A51" s="14" t="s">
        <v>61</v>
      </c>
      <c r="B51" s="13" t="s">
        <v>23</v>
      </c>
      <c r="C51" s="46">
        <v>6910.1</v>
      </c>
      <c r="D51" s="46">
        <v>5251.7</v>
      </c>
      <c r="E51" s="46">
        <v>5037.7</v>
      </c>
      <c r="F51" s="45">
        <f t="shared" si="0"/>
        <v>95.92512900584572</v>
      </c>
      <c r="G51" s="71">
        <f t="shared" si="1"/>
        <v>72.90343120938914</v>
      </c>
    </row>
    <row r="52" spans="1:7" ht="25.5">
      <c r="A52" s="16" t="s">
        <v>24</v>
      </c>
      <c r="B52" s="17" t="s">
        <v>25</v>
      </c>
      <c r="C52" s="44">
        <f>C54+C53</f>
        <v>305</v>
      </c>
      <c r="D52" s="44">
        <f>D54+D53</f>
        <v>253</v>
      </c>
      <c r="E52" s="44">
        <f>E54+E53</f>
        <v>0</v>
      </c>
      <c r="F52" s="44">
        <f t="shared" si="0"/>
        <v>0</v>
      </c>
      <c r="G52" s="70">
        <f t="shared" si="1"/>
        <v>0</v>
      </c>
    </row>
    <row r="53" spans="1:7" ht="25.5">
      <c r="A53" s="14" t="s">
        <v>268</v>
      </c>
      <c r="B53" s="13" t="s">
        <v>257</v>
      </c>
      <c r="C53" s="45">
        <v>5</v>
      </c>
      <c r="D53" s="45">
        <v>5</v>
      </c>
      <c r="E53" s="45">
        <v>0</v>
      </c>
      <c r="F53" s="45">
        <f t="shared" si="0"/>
        <v>0</v>
      </c>
      <c r="G53" s="71">
        <f t="shared" si="1"/>
        <v>0</v>
      </c>
    </row>
    <row r="54" spans="1:7" ht="51">
      <c r="A54" s="16" t="s">
        <v>153</v>
      </c>
      <c r="B54" s="17" t="s">
        <v>99</v>
      </c>
      <c r="C54" s="44">
        <f>C55</f>
        <v>300</v>
      </c>
      <c r="D54" s="44">
        <f>D55</f>
        <v>248</v>
      </c>
      <c r="E54" s="44">
        <f>E55</f>
        <v>0</v>
      </c>
      <c r="F54" s="44">
        <f t="shared" si="0"/>
        <v>0</v>
      </c>
      <c r="G54" s="70">
        <f t="shared" si="1"/>
        <v>0</v>
      </c>
    </row>
    <row r="55" spans="1:7" ht="63.75">
      <c r="A55" s="14" t="s">
        <v>269</v>
      </c>
      <c r="B55" s="20" t="s">
        <v>356</v>
      </c>
      <c r="C55" s="46">
        <v>300</v>
      </c>
      <c r="D55" s="46">
        <v>248</v>
      </c>
      <c r="E55" s="46">
        <v>0</v>
      </c>
      <c r="F55" s="45">
        <f t="shared" si="0"/>
        <v>0</v>
      </c>
      <c r="G55" s="71">
        <f t="shared" si="1"/>
        <v>0</v>
      </c>
    </row>
    <row r="56" spans="1:7" ht="25.5">
      <c r="A56" s="15" t="s">
        <v>26</v>
      </c>
      <c r="B56" s="11" t="s">
        <v>27</v>
      </c>
      <c r="C56" s="42">
        <f>SUM(C59+C69+C57)</f>
        <v>110253.09999999999</v>
      </c>
      <c r="D56" s="42">
        <f>SUM(D59+D69+D57)</f>
        <v>70489.9</v>
      </c>
      <c r="E56" s="42">
        <f>SUM(E59+E69+E57)</f>
        <v>76376.59999999999</v>
      </c>
      <c r="F56" s="42">
        <f t="shared" si="0"/>
        <v>108.35112548038796</v>
      </c>
      <c r="G56" s="69">
        <f t="shared" si="1"/>
        <v>69.27387982741529</v>
      </c>
    </row>
    <row r="57" spans="1:7" s="1" customFormat="1" ht="51">
      <c r="A57" s="16" t="s">
        <v>62</v>
      </c>
      <c r="B57" s="34" t="s">
        <v>118</v>
      </c>
      <c r="C57" s="44">
        <f>C58</f>
        <v>157.8</v>
      </c>
      <c r="D57" s="44">
        <f>D58</f>
        <v>157.8</v>
      </c>
      <c r="E57" s="44">
        <f>E58</f>
        <v>1261.9</v>
      </c>
      <c r="F57" s="43" t="s">
        <v>399</v>
      </c>
      <c r="G57" s="43" t="s">
        <v>399</v>
      </c>
    </row>
    <row r="58" spans="1:7" s="2" customFormat="1" ht="38.25">
      <c r="A58" s="14" t="s">
        <v>28</v>
      </c>
      <c r="B58" s="35" t="s">
        <v>100</v>
      </c>
      <c r="C58" s="45">
        <v>157.8</v>
      </c>
      <c r="D58" s="45">
        <v>157.8</v>
      </c>
      <c r="E58" s="45">
        <v>1261.9</v>
      </c>
      <c r="F58" s="46" t="s">
        <v>399</v>
      </c>
      <c r="G58" s="46" t="s">
        <v>399</v>
      </c>
    </row>
    <row r="59" spans="1:7" ht="63.75">
      <c r="A59" s="16" t="s">
        <v>67</v>
      </c>
      <c r="B59" s="17" t="s">
        <v>29</v>
      </c>
      <c r="C59" s="44">
        <f>SUM(C60+C62+C64)</f>
        <v>75109.9</v>
      </c>
      <c r="D59" s="44">
        <f>SUM(D60+D62+D64)</f>
        <v>48058.899999999994</v>
      </c>
      <c r="E59" s="44">
        <f>SUM(E60+E62+E64)</f>
        <v>50937.5</v>
      </c>
      <c r="F59" s="44">
        <f t="shared" si="0"/>
        <v>105.98973343126872</v>
      </c>
      <c r="G59" s="70">
        <f t="shared" si="1"/>
        <v>67.81729172852047</v>
      </c>
    </row>
    <row r="60" spans="1:7" ht="51">
      <c r="A60" s="16" t="s">
        <v>101</v>
      </c>
      <c r="B60" s="17" t="s">
        <v>63</v>
      </c>
      <c r="C60" s="44">
        <f>SUM(C61)</f>
        <v>70151.4</v>
      </c>
      <c r="D60" s="44">
        <f>SUM(D61)</f>
        <v>43100.399999999994</v>
      </c>
      <c r="E60" s="44">
        <f>SUM(E61)</f>
        <v>44482.6</v>
      </c>
      <c r="F60" s="44">
        <f t="shared" si="0"/>
        <v>103.20693079414578</v>
      </c>
      <c r="G60" s="71">
        <f t="shared" si="1"/>
        <v>63.409425898841654</v>
      </c>
    </row>
    <row r="61" spans="1:7" ht="63.75">
      <c r="A61" s="14" t="s">
        <v>30</v>
      </c>
      <c r="B61" s="13" t="s">
        <v>73</v>
      </c>
      <c r="C61" s="45">
        <v>70151.4</v>
      </c>
      <c r="D61" s="45">
        <f>53659.6-10559.2</f>
        <v>43100.399999999994</v>
      </c>
      <c r="E61" s="45">
        <v>44482.6</v>
      </c>
      <c r="F61" s="45">
        <f t="shared" si="0"/>
        <v>103.20693079414578</v>
      </c>
      <c r="G61" s="71">
        <f t="shared" si="1"/>
        <v>63.409425898841654</v>
      </c>
    </row>
    <row r="62" spans="1:7" ht="51">
      <c r="A62" s="16" t="s">
        <v>68</v>
      </c>
      <c r="B62" s="17" t="s">
        <v>31</v>
      </c>
      <c r="C62" s="44">
        <f>C63</f>
        <v>4957.9</v>
      </c>
      <c r="D62" s="44">
        <f>D63</f>
        <v>4957.9</v>
      </c>
      <c r="E62" s="44">
        <f>E63</f>
        <v>6452.8</v>
      </c>
      <c r="F62" s="43" t="s">
        <v>397</v>
      </c>
      <c r="G62" s="43" t="s">
        <v>397</v>
      </c>
    </row>
    <row r="63" spans="1:7" s="8" customFormat="1" ht="51">
      <c r="A63" s="18" t="s">
        <v>270</v>
      </c>
      <c r="B63" s="13" t="s">
        <v>32</v>
      </c>
      <c r="C63" s="45">
        <v>4957.9</v>
      </c>
      <c r="D63" s="45">
        <v>4957.9</v>
      </c>
      <c r="E63" s="45">
        <v>6452.8</v>
      </c>
      <c r="F63" s="46" t="s">
        <v>397</v>
      </c>
      <c r="G63" s="46" t="s">
        <v>397</v>
      </c>
    </row>
    <row r="64" spans="1:7" s="8" customFormat="1" ht="27.75" customHeight="1">
      <c r="A64" s="21" t="s">
        <v>271</v>
      </c>
      <c r="B64" s="19" t="s">
        <v>178</v>
      </c>
      <c r="C64" s="58">
        <f>C67+C65</f>
        <v>0.6</v>
      </c>
      <c r="D64" s="58">
        <f>D67+D65</f>
        <v>0.6</v>
      </c>
      <c r="E64" s="58">
        <f>E67+E65</f>
        <v>2.1</v>
      </c>
      <c r="F64" s="43" t="s">
        <v>404</v>
      </c>
      <c r="G64" s="43" t="s">
        <v>404</v>
      </c>
    </row>
    <row r="65" spans="1:7" s="8" customFormat="1" ht="54.75" customHeight="1">
      <c r="A65" s="16" t="s">
        <v>101</v>
      </c>
      <c r="B65" s="19" t="s">
        <v>401</v>
      </c>
      <c r="C65" s="58">
        <f>C66</f>
        <v>0</v>
      </c>
      <c r="D65" s="58">
        <f>D66</f>
        <v>0</v>
      </c>
      <c r="E65" s="58">
        <f>E66</f>
        <v>0.6</v>
      </c>
      <c r="F65" s="44">
        <v>0</v>
      </c>
      <c r="G65" s="70">
        <v>0</v>
      </c>
    </row>
    <row r="66" spans="1:7" s="8" customFormat="1" ht="63.75">
      <c r="A66" s="14" t="s">
        <v>30</v>
      </c>
      <c r="B66" s="20" t="s">
        <v>400</v>
      </c>
      <c r="C66" s="47">
        <v>0</v>
      </c>
      <c r="D66" s="47">
        <v>0</v>
      </c>
      <c r="E66" s="47">
        <v>0.6</v>
      </c>
      <c r="F66" s="45">
        <v>0</v>
      </c>
      <c r="G66" s="71">
        <v>0</v>
      </c>
    </row>
    <row r="67" spans="1:7" s="8" customFormat="1" ht="33.75" customHeight="1">
      <c r="A67" s="21" t="s">
        <v>272</v>
      </c>
      <c r="B67" s="19" t="s">
        <v>179</v>
      </c>
      <c r="C67" s="58">
        <f>C68</f>
        <v>0.6</v>
      </c>
      <c r="D67" s="58">
        <f>D68</f>
        <v>0.6</v>
      </c>
      <c r="E67" s="58">
        <f>E68</f>
        <v>1.5</v>
      </c>
      <c r="F67" s="43" t="s">
        <v>410</v>
      </c>
      <c r="G67" s="43" t="s">
        <v>410</v>
      </c>
    </row>
    <row r="68" spans="1:7" s="8" customFormat="1" ht="63.75">
      <c r="A68" s="18" t="s">
        <v>273</v>
      </c>
      <c r="B68" s="20" t="s">
        <v>180</v>
      </c>
      <c r="C68" s="47">
        <v>0.6</v>
      </c>
      <c r="D68" s="47">
        <v>0.6</v>
      </c>
      <c r="E68" s="47">
        <v>1.5</v>
      </c>
      <c r="F68" s="46" t="s">
        <v>410</v>
      </c>
      <c r="G68" s="46" t="s">
        <v>410</v>
      </c>
    </row>
    <row r="69" spans="1:7" ht="53.25" customHeight="1">
      <c r="A69" s="16" t="s">
        <v>69</v>
      </c>
      <c r="B69" s="17" t="s">
        <v>33</v>
      </c>
      <c r="C69" s="44">
        <f>C70+C72</f>
        <v>34985.4</v>
      </c>
      <c r="D69" s="44">
        <f>D70+D72</f>
        <v>22273.2</v>
      </c>
      <c r="E69" s="44">
        <f>E70+E72</f>
        <v>24177.2</v>
      </c>
      <c r="F69" s="44">
        <f t="shared" si="0"/>
        <v>108.54838999335523</v>
      </c>
      <c r="G69" s="70">
        <f t="shared" si="1"/>
        <v>69.1065415859187</v>
      </c>
    </row>
    <row r="70" spans="1:7" ht="54" customHeight="1">
      <c r="A70" s="16" t="s">
        <v>70</v>
      </c>
      <c r="B70" s="17" t="s">
        <v>34</v>
      </c>
      <c r="C70" s="44">
        <f>C71</f>
        <v>34815</v>
      </c>
      <c r="D70" s="44">
        <f>D71</f>
        <v>22131.2</v>
      </c>
      <c r="E70" s="44">
        <f>E71</f>
        <v>24026.3</v>
      </c>
      <c r="F70" s="44">
        <f t="shared" si="0"/>
        <v>108.56302414690573</v>
      </c>
      <c r="G70" s="70">
        <f t="shared" si="1"/>
        <v>69.01134568433146</v>
      </c>
    </row>
    <row r="71" spans="1:7" ht="52.5" customHeight="1">
      <c r="A71" s="14" t="s">
        <v>102</v>
      </c>
      <c r="B71" s="13" t="s">
        <v>35</v>
      </c>
      <c r="C71" s="45">
        <f>23015+7500+4300</f>
        <v>34815</v>
      </c>
      <c r="D71" s="45">
        <v>22131.2</v>
      </c>
      <c r="E71" s="45">
        <v>24026.3</v>
      </c>
      <c r="F71" s="45">
        <f t="shared" si="0"/>
        <v>108.56302414690573</v>
      </c>
      <c r="G71" s="71">
        <f t="shared" si="1"/>
        <v>69.01134568433146</v>
      </c>
    </row>
    <row r="72" spans="1:7" ht="68.25" customHeight="1">
      <c r="A72" s="16" t="s">
        <v>301</v>
      </c>
      <c r="B72" s="19" t="s">
        <v>304</v>
      </c>
      <c r="C72" s="44">
        <f>C73</f>
        <v>170.4</v>
      </c>
      <c r="D72" s="44">
        <f>D73</f>
        <v>142</v>
      </c>
      <c r="E72" s="44">
        <f>E73</f>
        <v>150.9</v>
      </c>
      <c r="F72" s="44">
        <f t="shared" si="0"/>
        <v>106.26760563380282</v>
      </c>
      <c r="G72" s="70">
        <f t="shared" si="1"/>
        <v>88.55633802816901</v>
      </c>
    </row>
    <row r="73" spans="1:7" ht="83.25" customHeight="1">
      <c r="A73" s="14" t="s">
        <v>302</v>
      </c>
      <c r="B73" s="20" t="s">
        <v>303</v>
      </c>
      <c r="C73" s="45">
        <v>170.4</v>
      </c>
      <c r="D73" s="45">
        <v>142</v>
      </c>
      <c r="E73" s="45">
        <v>150.9</v>
      </c>
      <c r="F73" s="45">
        <f aca="true" t="shared" si="2" ref="F73:F136">E73/D73*100</f>
        <v>106.26760563380282</v>
      </c>
      <c r="G73" s="71">
        <f t="shared" si="1"/>
        <v>88.55633802816901</v>
      </c>
    </row>
    <row r="74" spans="1:7" ht="12.75">
      <c r="A74" s="15" t="s">
        <v>36</v>
      </c>
      <c r="B74" s="11" t="s">
        <v>37</v>
      </c>
      <c r="C74" s="48">
        <f>C75</f>
        <v>1612.3</v>
      </c>
      <c r="D74" s="48">
        <f>D75</f>
        <v>1317.9</v>
      </c>
      <c r="E74" s="48">
        <f>E75</f>
        <v>1111.7</v>
      </c>
      <c r="F74" s="42">
        <f t="shared" si="2"/>
        <v>84.35389635025419</v>
      </c>
      <c r="G74" s="69">
        <f t="shared" si="1"/>
        <v>68.95118774421634</v>
      </c>
    </row>
    <row r="75" spans="1:7" ht="12.75">
      <c r="A75" s="16" t="s">
        <v>104</v>
      </c>
      <c r="B75" s="17" t="s">
        <v>103</v>
      </c>
      <c r="C75" s="43">
        <f>C76+C77+C78</f>
        <v>1612.3</v>
      </c>
      <c r="D75" s="43">
        <f>D76+D77+D78</f>
        <v>1317.9</v>
      </c>
      <c r="E75" s="43">
        <f>E76+E77+E78</f>
        <v>1111.7</v>
      </c>
      <c r="F75" s="44">
        <f t="shared" si="2"/>
        <v>84.35389635025419</v>
      </c>
      <c r="G75" s="70">
        <f t="shared" si="1"/>
        <v>68.95118774421634</v>
      </c>
    </row>
    <row r="76" spans="1:7" s="7" customFormat="1" ht="25.5">
      <c r="A76" s="14" t="s">
        <v>105</v>
      </c>
      <c r="B76" s="13" t="s">
        <v>84</v>
      </c>
      <c r="C76" s="46">
        <v>196.9</v>
      </c>
      <c r="D76" s="46">
        <v>156.4</v>
      </c>
      <c r="E76" s="46">
        <v>275.4</v>
      </c>
      <c r="F76" s="45" t="s">
        <v>407</v>
      </c>
      <c r="G76" s="46" t="s">
        <v>377</v>
      </c>
    </row>
    <row r="77" spans="1:7" ht="12.75">
      <c r="A77" s="14" t="s">
        <v>106</v>
      </c>
      <c r="B77" s="13" t="s">
        <v>85</v>
      </c>
      <c r="C77" s="46">
        <v>384.9</v>
      </c>
      <c r="D77" s="46">
        <v>329.9</v>
      </c>
      <c r="E77" s="46">
        <v>0.8</v>
      </c>
      <c r="F77" s="45">
        <f t="shared" si="2"/>
        <v>0.24249772658381333</v>
      </c>
      <c r="G77" s="71">
        <f aca="true" t="shared" si="3" ref="G77:G143">E77/C77*100</f>
        <v>0.20784619381657576</v>
      </c>
    </row>
    <row r="78" spans="1:7" ht="12.75">
      <c r="A78" s="16" t="s">
        <v>192</v>
      </c>
      <c r="B78" s="17" t="s">
        <v>86</v>
      </c>
      <c r="C78" s="43">
        <f>C79+C80</f>
        <v>1030.5</v>
      </c>
      <c r="D78" s="43">
        <f>D79+D80</f>
        <v>831.6</v>
      </c>
      <c r="E78" s="43">
        <f>E79+E80</f>
        <v>835.5</v>
      </c>
      <c r="F78" s="44">
        <f t="shared" si="2"/>
        <v>100.46897546897546</v>
      </c>
      <c r="G78" s="70">
        <f t="shared" si="3"/>
        <v>81.07714701601164</v>
      </c>
    </row>
    <row r="79" spans="1:7" s="7" customFormat="1" ht="12.75">
      <c r="A79" s="14" t="s">
        <v>149</v>
      </c>
      <c r="B79" s="13" t="s">
        <v>151</v>
      </c>
      <c r="C79" s="46">
        <v>824.9</v>
      </c>
      <c r="D79" s="46">
        <v>626.6</v>
      </c>
      <c r="E79" s="46">
        <v>299.1</v>
      </c>
      <c r="F79" s="45">
        <f t="shared" si="2"/>
        <v>47.7338014682413</v>
      </c>
      <c r="G79" s="71">
        <f t="shared" si="3"/>
        <v>36.25894047763366</v>
      </c>
    </row>
    <row r="80" spans="1:7" s="7" customFormat="1" ht="12.75">
      <c r="A80" s="14" t="s">
        <v>150</v>
      </c>
      <c r="B80" s="13" t="s">
        <v>152</v>
      </c>
      <c r="C80" s="46">
        <v>205.6</v>
      </c>
      <c r="D80" s="46">
        <v>205</v>
      </c>
      <c r="E80" s="46">
        <v>536.4</v>
      </c>
      <c r="F80" s="45" t="s">
        <v>396</v>
      </c>
      <c r="G80" s="46" t="s">
        <v>396</v>
      </c>
    </row>
    <row r="81" spans="1:7" ht="25.5">
      <c r="A81" s="15" t="s">
        <v>188</v>
      </c>
      <c r="B81" s="11" t="s">
        <v>38</v>
      </c>
      <c r="C81" s="42">
        <f>C82+C85</f>
        <v>3012.4000000000005</v>
      </c>
      <c r="D81" s="42">
        <f>D82+D85</f>
        <v>2956.7000000000003</v>
      </c>
      <c r="E81" s="42">
        <f>E82+E85</f>
        <v>1714.4</v>
      </c>
      <c r="F81" s="42">
        <f t="shared" si="2"/>
        <v>57.98356275577502</v>
      </c>
      <c r="G81" s="69">
        <f t="shared" si="3"/>
        <v>56.91143274465542</v>
      </c>
    </row>
    <row r="82" spans="1:7" ht="12.75">
      <c r="A82" s="16" t="s">
        <v>107</v>
      </c>
      <c r="B82" s="17" t="s">
        <v>108</v>
      </c>
      <c r="C82" s="44">
        <f aca="true" t="shared" si="4" ref="C82:E83">C83</f>
        <v>238.8</v>
      </c>
      <c r="D82" s="44">
        <f t="shared" si="4"/>
        <v>183.1</v>
      </c>
      <c r="E82" s="44">
        <f t="shared" si="4"/>
        <v>67.4</v>
      </c>
      <c r="F82" s="44">
        <f t="shared" si="2"/>
        <v>36.81048607318406</v>
      </c>
      <c r="G82" s="70">
        <f t="shared" si="3"/>
        <v>28.224455611390287</v>
      </c>
    </row>
    <row r="83" spans="1:7" ht="12.75">
      <c r="A83" s="16" t="s">
        <v>76</v>
      </c>
      <c r="B83" s="17" t="s">
        <v>77</v>
      </c>
      <c r="C83" s="44">
        <f t="shared" si="4"/>
        <v>238.8</v>
      </c>
      <c r="D83" s="44">
        <f t="shared" si="4"/>
        <v>183.1</v>
      </c>
      <c r="E83" s="44">
        <f t="shared" si="4"/>
        <v>67.4</v>
      </c>
      <c r="F83" s="44">
        <f t="shared" si="2"/>
        <v>36.81048607318406</v>
      </c>
      <c r="G83" s="70">
        <f t="shared" si="3"/>
        <v>28.224455611390287</v>
      </c>
    </row>
    <row r="84" spans="1:7" ht="25.5">
      <c r="A84" s="14" t="s">
        <v>79</v>
      </c>
      <c r="B84" s="13" t="s">
        <v>78</v>
      </c>
      <c r="C84" s="45">
        <f>60+178.8</f>
        <v>238.8</v>
      </c>
      <c r="D84" s="45">
        <v>183.1</v>
      </c>
      <c r="E84" s="45">
        <v>67.4</v>
      </c>
      <c r="F84" s="45">
        <f t="shared" si="2"/>
        <v>36.81048607318406</v>
      </c>
      <c r="G84" s="71">
        <f t="shared" si="3"/>
        <v>28.224455611390287</v>
      </c>
    </row>
    <row r="85" spans="1:7" ht="12.75">
      <c r="A85" s="16" t="s">
        <v>109</v>
      </c>
      <c r="B85" s="17" t="s">
        <v>110</v>
      </c>
      <c r="C85" s="44">
        <f>C86+C88</f>
        <v>2773.6000000000004</v>
      </c>
      <c r="D85" s="44">
        <f>D86+D88</f>
        <v>2773.6000000000004</v>
      </c>
      <c r="E85" s="44">
        <f>E86+E88</f>
        <v>1647</v>
      </c>
      <c r="F85" s="44">
        <f t="shared" si="2"/>
        <v>59.38130948947216</v>
      </c>
      <c r="G85" s="70">
        <f t="shared" si="3"/>
        <v>59.38130948947216</v>
      </c>
    </row>
    <row r="86" spans="1:7" ht="25.5">
      <c r="A86" s="40" t="s">
        <v>240</v>
      </c>
      <c r="B86" s="17" t="s">
        <v>331</v>
      </c>
      <c r="C86" s="44">
        <f>C87</f>
        <v>698.2</v>
      </c>
      <c r="D86" s="44">
        <f>D87</f>
        <v>698.2</v>
      </c>
      <c r="E86" s="44">
        <f>E87</f>
        <v>858.6</v>
      </c>
      <c r="F86" s="44">
        <f t="shared" si="2"/>
        <v>122.97336006874819</v>
      </c>
      <c r="G86" s="70">
        <f t="shared" si="3"/>
        <v>122.97336006874819</v>
      </c>
    </row>
    <row r="87" spans="1:7" ht="25.5">
      <c r="A87" s="18" t="s">
        <v>241</v>
      </c>
      <c r="B87" s="41" t="s">
        <v>332</v>
      </c>
      <c r="C87" s="47">
        <v>698.2</v>
      </c>
      <c r="D87" s="47">
        <v>698.2</v>
      </c>
      <c r="E87" s="47">
        <v>858.6</v>
      </c>
      <c r="F87" s="45">
        <f t="shared" si="2"/>
        <v>122.97336006874819</v>
      </c>
      <c r="G87" s="71">
        <f t="shared" si="3"/>
        <v>122.97336006874819</v>
      </c>
    </row>
    <row r="88" spans="1:7" ht="12.75">
      <c r="A88" s="16" t="s">
        <v>80</v>
      </c>
      <c r="B88" s="17" t="s">
        <v>81</v>
      </c>
      <c r="C88" s="44">
        <f>SUM(C89)</f>
        <v>2075.4</v>
      </c>
      <c r="D88" s="44">
        <f>SUM(D89)</f>
        <v>2075.4</v>
      </c>
      <c r="E88" s="44">
        <f>SUM(E89)</f>
        <v>788.4</v>
      </c>
      <c r="F88" s="44">
        <f t="shared" si="2"/>
        <v>37.98785776235906</v>
      </c>
      <c r="G88" s="70">
        <f t="shared" si="3"/>
        <v>37.98785776235906</v>
      </c>
    </row>
    <row r="89" spans="1:7" s="7" customFormat="1" ht="12.75">
      <c r="A89" s="14" t="s">
        <v>82</v>
      </c>
      <c r="B89" s="13" t="s">
        <v>83</v>
      </c>
      <c r="C89" s="45">
        <v>2075.4</v>
      </c>
      <c r="D89" s="45">
        <v>2075.4</v>
      </c>
      <c r="E89" s="45">
        <v>788.4</v>
      </c>
      <c r="F89" s="45">
        <f t="shared" si="2"/>
        <v>37.98785776235906</v>
      </c>
      <c r="G89" s="71">
        <f t="shared" si="3"/>
        <v>37.98785776235906</v>
      </c>
    </row>
    <row r="90" spans="1:7" ht="25.5">
      <c r="A90" s="15" t="s">
        <v>39</v>
      </c>
      <c r="B90" s="11" t="s">
        <v>40</v>
      </c>
      <c r="C90" s="42">
        <f>C91+C94</f>
        <v>44132.299999999996</v>
      </c>
      <c r="D90" s="42">
        <f>D91+D94</f>
        <v>41310.5</v>
      </c>
      <c r="E90" s="42">
        <f>E91+E94</f>
        <v>42209.6</v>
      </c>
      <c r="F90" s="42">
        <f t="shared" si="2"/>
        <v>102.17644424540977</v>
      </c>
      <c r="G90" s="69">
        <f t="shared" si="3"/>
        <v>95.64332699632696</v>
      </c>
    </row>
    <row r="91" spans="1:7" ht="63.75">
      <c r="A91" s="16" t="s">
        <v>119</v>
      </c>
      <c r="B91" s="17" t="s">
        <v>41</v>
      </c>
      <c r="C91" s="44">
        <f aca="true" t="shared" si="5" ref="C91:E92">C92</f>
        <v>39475.7</v>
      </c>
      <c r="D91" s="44">
        <f t="shared" si="5"/>
        <v>36653.9</v>
      </c>
      <c r="E91" s="44">
        <f t="shared" si="5"/>
        <v>36892.1</v>
      </c>
      <c r="F91" s="44">
        <f t="shared" si="2"/>
        <v>100.64986263398983</v>
      </c>
      <c r="G91" s="70">
        <f t="shared" si="3"/>
        <v>93.45521422039381</v>
      </c>
    </row>
    <row r="92" spans="1:7" ht="76.5">
      <c r="A92" s="16" t="s">
        <v>130</v>
      </c>
      <c r="B92" s="17" t="s">
        <v>111</v>
      </c>
      <c r="C92" s="44">
        <f t="shared" si="5"/>
        <v>39475.7</v>
      </c>
      <c r="D92" s="44">
        <f t="shared" si="5"/>
        <v>36653.9</v>
      </c>
      <c r="E92" s="44">
        <f t="shared" si="5"/>
        <v>36892.1</v>
      </c>
      <c r="F92" s="44">
        <f t="shared" si="2"/>
        <v>100.64986263398983</v>
      </c>
      <c r="G92" s="70">
        <f t="shared" si="3"/>
        <v>93.45521422039381</v>
      </c>
    </row>
    <row r="93" spans="1:7" ht="65.25" customHeight="1">
      <c r="A93" s="14" t="s">
        <v>112</v>
      </c>
      <c r="B93" s="13" t="s">
        <v>74</v>
      </c>
      <c r="C93" s="45">
        <f>38071+1404.7</f>
        <v>39475.7</v>
      </c>
      <c r="D93" s="45">
        <f>28653.9+7855.8+144.2</f>
        <v>36653.9</v>
      </c>
      <c r="E93" s="45">
        <v>36892.1</v>
      </c>
      <c r="F93" s="45">
        <f t="shared" si="2"/>
        <v>100.64986263398983</v>
      </c>
      <c r="G93" s="71">
        <f t="shared" si="3"/>
        <v>93.45521422039381</v>
      </c>
    </row>
    <row r="94" spans="1:7" ht="25.5">
      <c r="A94" s="16" t="s">
        <v>120</v>
      </c>
      <c r="B94" s="17" t="s">
        <v>42</v>
      </c>
      <c r="C94" s="44">
        <f>C95+C97</f>
        <v>4656.599999999999</v>
      </c>
      <c r="D94" s="44">
        <f>D95+D97</f>
        <v>4656.599999999999</v>
      </c>
      <c r="E94" s="44">
        <f>E95+E97</f>
        <v>5317.5</v>
      </c>
      <c r="F94" s="44">
        <f t="shared" si="2"/>
        <v>114.1927586651205</v>
      </c>
      <c r="G94" s="70">
        <f t="shared" si="3"/>
        <v>114.1927586651205</v>
      </c>
    </row>
    <row r="95" spans="1:7" ht="25.5">
      <c r="A95" s="16" t="s">
        <v>43</v>
      </c>
      <c r="B95" s="17" t="s">
        <v>44</v>
      </c>
      <c r="C95" s="44">
        <f>C96</f>
        <v>4605.7</v>
      </c>
      <c r="D95" s="44">
        <f>D96</f>
        <v>4605.7</v>
      </c>
      <c r="E95" s="44">
        <f>E96</f>
        <v>5134.3</v>
      </c>
      <c r="F95" s="44">
        <f t="shared" si="2"/>
        <v>111.47708274529388</v>
      </c>
      <c r="G95" s="70">
        <f t="shared" si="3"/>
        <v>111.47708274529388</v>
      </c>
    </row>
    <row r="96" spans="1:7" ht="38.25">
      <c r="A96" s="14" t="s">
        <v>135</v>
      </c>
      <c r="B96" s="13" t="s">
        <v>45</v>
      </c>
      <c r="C96" s="45">
        <v>4605.7</v>
      </c>
      <c r="D96" s="45">
        <v>4605.7</v>
      </c>
      <c r="E96" s="45">
        <v>5134.3</v>
      </c>
      <c r="F96" s="45">
        <f t="shared" si="2"/>
        <v>111.47708274529388</v>
      </c>
      <c r="G96" s="71">
        <f t="shared" si="3"/>
        <v>111.47708274529388</v>
      </c>
    </row>
    <row r="97" spans="1:7" ht="51">
      <c r="A97" s="16" t="s">
        <v>145</v>
      </c>
      <c r="B97" s="17" t="s">
        <v>147</v>
      </c>
      <c r="C97" s="44">
        <f>C98</f>
        <v>50.9</v>
      </c>
      <c r="D97" s="44">
        <f>D98</f>
        <v>50.9</v>
      </c>
      <c r="E97" s="44">
        <f>E98</f>
        <v>183.2</v>
      </c>
      <c r="F97" s="43" t="s">
        <v>402</v>
      </c>
      <c r="G97" s="43" t="s">
        <v>402</v>
      </c>
    </row>
    <row r="98" spans="1:7" ht="63.75">
      <c r="A98" s="14" t="s">
        <v>146</v>
      </c>
      <c r="B98" s="13" t="s">
        <v>144</v>
      </c>
      <c r="C98" s="45">
        <v>50.9</v>
      </c>
      <c r="D98" s="45">
        <v>50.9</v>
      </c>
      <c r="E98" s="45">
        <v>183.2</v>
      </c>
      <c r="F98" s="46" t="s">
        <v>402</v>
      </c>
      <c r="G98" s="46" t="s">
        <v>402</v>
      </c>
    </row>
    <row r="99" spans="1:7" ht="24" customHeight="1">
      <c r="A99" s="15" t="s">
        <v>46</v>
      </c>
      <c r="B99" s="11" t="s">
        <v>47</v>
      </c>
      <c r="C99" s="42">
        <f>C100+C135+C137+C147+C140+C142</f>
        <v>3708.5</v>
      </c>
      <c r="D99" s="42">
        <f>D100+D135+D137+D147+D140+D142</f>
        <v>2805.7</v>
      </c>
      <c r="E99" s="42">
        <f>E100+E135+E137+E147+E140+E142</f>
        <v>2549.0999999999995</v>
      </c>
      <c r="F99" s="42">
        <f t="shared" si="2"/>
        <v>90.85433225220086</v>
      </c>
      <c r="G99" s="69">
        <f t="shared" si="3"/>
        <v>68.73668599164081</v>
      </c>
    </row>
    <row r="100" spans="1:7" ht="25.5">
      <c r="A100" s="15" t="s">
        <v>193</v>
      </c>
      <c r="B100" s="11" t="s">
        <v>194</v>
      </c>
      <c r="C100" s="42">
        <f>C101</f>
        <v>1896.8999999999999</v>
      </c>
      <c r="D100" s="42">
        <f>D101</f>
        <v>1635.7</v>
      </c>
      <c r="E100" s="42">
        <f>E101</f>
        <v>1996.3</v>
      </c>
      <c r="F100" s="42">
        <f t="shared" si="2"/>
        <v>122.04560738521732</v>
      </c>
      <c r="G100" s="69">
        <f t="shared" si="3"/>
        <v>105.24012863092413</v>
      </c>
    </row>
    <row r="101" spans="1:7" ht="25.5">
      <c r="A101" s="16" t="s">
        <v>193</v>
      </c>
      <c r="B101" s="17" t="s">
        <v>194</v>
      </c>
      <c r="C101" s="44">
        <f>C102+C104+C106+C111+C113+C124+C128+C117+C120+C122+C109+C115+C130+C133</f>
        <v>1896.8999999999999</v>
      </c>
      <c r="D101" s="44">
        <f>D102+D104+D106+D111+D113+D124+D128+D117+D120+D122+D109+D115+D130+D133</f>
        <v>1635.7</v>
      </c>
      <c r="E101" s="44">
        <f>E102+E104+E106+E111+E113+E124+E128+E117+E120+E122+E109+E115+E130+E133</f>
        <v>1996.3</v>
      </c>
      <c r="F101" s="44">
        <f t="shared" si="2"/>
        <v>122.04560738521732</v>
      </c>
      <c r="G101" s="70">
        <f t="shared" si="3"/>
        <v>105.24012863092413</v>
      </c>
    </row>
    <row r="102" spans="1:7" ht="38.25">
      <c r="A102" s="16" t="s">
        <v>201</v>
      </c>
      <c r="B102" s="17" t="s">
        <v>202</v>
      </c>
      <c r="C102" s="44">
        <f>C103</f>
        <v>22.6</v>
      </c>
      <c r="D102" s="44">
        <f>D103</f>
        <v>15.9</v>
      </c>
      <c r="E102" s="44">
        <f>E103</f>
        <v>5.8</v>
      </c>
      <c r="F102" s="44">
        <f t="shared" si="2"/>
        <v>36.477987421383645</v>
      </c>
      <c r="G102" s="70">
        <f t="shared" si="3"/>
        <v>25.663716814159287</v>
      </c>
    </row>
    <row r="103" spans="1:7" s="7" customFormat="1" ht="63.75">
      <c r="A103" s="14" t="s">
        <v>203</v>
      </c>
      <c r="B103" s="13" t="s">
        <v>204</v>
      </c>
      <c r="C103" s="45">
        <v>22.6</v>
      </c>
      <c r="D103" s="45">
        <v>15.9</v>
      </c>
      <c r="E103" s="45">
        <v>5.8</v>
      </c>
      <c r="F103" s="45">
        <f t="shared" si="2"/>
        <v>36.477987421383645</v>
      </c>
      <c r="G103" s="71">
        <f t="shared" si="3"/>
        <v>25.663716814159287</v>
      </c>
    </row>
    <row r="104" spans="1:7" ht="63.75">
      <c r="A104" s="16" t="s">
        <v>195</v>
      </c>
      <c r="B104" s="17" t="s">
        <v>196</v>
      </c>
      <c r="C104" s="44">
        <f>C105</f>
        <v>31.2</v>
      </c>
      <c r="D104" s="44">
        <f>D105</f>
        <v>23.5</v>
      </c>
      <c r="E104" s="44">
        <f>E105</f>
        <v>63.3</v>
      </c>
      <c r="F104" s="44" t="s">
        <v>419</v>
      </c>
      <c r="G104" s="43" t="s">
        <v>403</v>
      </c>
    </row>
    <row r="105" spans="1:7" s="7" customFormat="1" ht="76.5">
      <c r="A105" s="14" t="s">
        <v>197</v>
      </c>
      <c r="B105" s="13" t="s">
        <v>198</v>
      </c>
      <c r="C105" s="45">
        <v>31.2</v>
      </c>
      <c r="D105" s="45">
        <v>23.5</v>
      </c>
      <c r="E105" s="45">
        <v>63.3</v>
      </c>
      <c r="F105" s="45" t="s">
        <v>419</v>
      </c>
      <c r="G105" s="46" t="s">
        <v>403</v>
      </c>
    </row>
    <row r="106" spans="1:7" ht="38.25">
      <c r="A106" s="21" t="s">
        <v>199</v>
      </c>
      <c r="B106" s="34" t="s">
        <v>200</v>
      </c>
      <c r="C106" s="44">
        <f>C108+C107</f>
        <v>23.8</v>
      </c>
      <c r="D106" s="44">
        <f>D108+D107</f>
        <v>14.5</v>
      </c>
      <c r="E106" s="44">
        <f>E108+E107</f>
        <v>83.4</v>
      </c>
      <c r="F106" s="44" t="s">
        <v>420</v>
      </c>
      <c r="G106" s="46" t="s">
        <v>404</v>
      </c>
    </row>
    <row r="107" spans="1:7" ht="71.25" customHeight="1">
      <c r="A107" s="18" t="s">
        <v>305</v>
      </c>
      <c r="B107" s="20" t="s">
        <v>306</v>
      </c>
      <c r="C107" s="45">
        <f>5+1</f>
        <v>6</v>
      </c>
      <c r="D107" s="45">
        <v>4.3</v>
      </c>
      <c r="E107" s="45">
        <v>55</v>
      </c>
      <c r="F107" s="45" t="s">
        <v>421</v>
      </c>
      <c r="G107" s="46" t="s">
        <v>405</v>
      </c>
    </row>
    <row r="108" spans="1:7" s="7" customFormat="1" ht="57" customHeight="1">
      <c r="A108" s="14" t="s">
        <v>205</v>
      </c>
      <c r="B108" s="20" t="s">
        <v>206</v>
      </c>
      <c r="C108" s="45">
        <v>17.8</v>
      </c>
      <c r="D108" s="45">
        <v>10.2</v>
      </c>
      <c r="E108" s="45">
        <v>28.4</v>
      </c>
      <c r="F108" s="45" t="s">
        <v>422</v>
      </c>
      <c r="G108" s="46" t="s">
        <v>406</v>
      </c>
    </row>
    <row r="109" spans="1:7" s="7" customFormat="1" ht="54.75" customHeight="1">
      <c r="A109" s="16" t="s">
        <v>274</v>
      </c>
      <c r="B109" s="19" t="s">
        <v>258</v>
      </c>
      <c r="C109" s="44">
        <f>C110</f>
        <v>243.3</v>
      </c>
      <c r="D109" s="44">
        <f>D110</f>
        <v>213.3</v>
      </c>
      <c r="E109" s="44">
        <f>E110</f>
        <v>12</v>
      </c>
      <c r="F109" s="44">
        <f t="shared" si="2"/>
        <v>5.625879043600563</v>
      </c>
      <c r="G109" s="70">
        <f t="shared" si="3"/>
        <v>4.932182490752158</v>
      </c>
    </row>
    <row r="110" spans="1:7" s="7" customFormat="1" ht="82.5" customHeight="1">
      <c r="A110" s="14" t="s">
        <v>275</v>
      </c>
      <c r="B110" s="20" t="s">
        <v>259</v>
      </c>
      <c r="C110" s="45">
        <f>486.5-243.2</f>
        <v>243.3</v>
      </c>
      <c r="D110" s="45">
        <v>213.3</v>
      </c>
      <c r="E110" s="45">
        <v>12</v>
      </c>
      <c r="F110" s="45">
        <f t="shared" si="2"/>
        <v>5.625879043600563</v>
      </c>
      <c r="G110" s="71">
        <f t="shared" si="3"/>
        <v>4.932182490752158</v>
      </c>
    </row>
    <row r="111" spans="1:7" ht="38.25">
      <c r="A111" s="16" t="s">
        <v>207</v>
      </c>
      <c r="B111" s="19" t="s">
        <v>208</v>
      </c>
      <c r="C111" s="44">
        <f>C112</f>
        <v>47.5</v>
      </c>
      <c r="D111" s="44">
        <f>D112</f>
        <v>35.4</v>
      </c>
      <c r="E111" s="44">
        <f>E112</f>
        <v>36</v>
      </c>
      <c r="F111" s="44">
        <f t="shared" si="2"/>
        <v>101.69491525423729</v>
      </c>
      <c r="G111" s="70">
        <f t="shared" si="3"/>
        <v>75.78947368421053</v>
      </c>
    </row>
    <row r="112" spans="1:7" ht="76.5">
      <c r="A112" s="14" t="s">
        <v>209</v>
      </c>
      <c r="B112" s="20" t="s">
        <v>210</v>
      </c>
      <c r="C112" s="45">
        <v>47.5</v>
      </c>
      <c r="D112" s="45">
        <v>35.4</v>
      </c>
      <c r="E112" s="45">
        <v>36</v>
      </c>
      <c r="F112" s="45">
        <f t="shared" si="2"/>
        <v>101.69491525423729</v>
      </c>
      <c r="G112" s="71">
        <f t="shared" si="3"/>
        <v>75.78947368421053</v>
      </c>
    </row>
    <row r="113" spans="1:7" ht="39.75" customHeight="1">
      <c r="A113" s="16" t="s">
        <v>392</v>
      </c>
      <c r="B113" s="19" t="s">
        <v>394</v>
      </c>
      <c r="C113" s="44">
        <f>C114</f>
        <v>0</v>
      </c>
      <c r="D113" s="44">
        <f>D114</f>
        <v>0</v>
      </c>
      <c r="E113" s="44">
        <f>E114</f>
        <v>4</v>
      </c>
      <c r="F113" s="44">
        <v>0</v>
      </c>
      <c r="G113" s="70">
        <v>0</v>
      </c>
    </row>
    <row r="114" spans="1:7" ht="66.75" customHeight="1">
      <c r="A114" s="14" t="s">
        <v>393</v>
      </c>
      <c r="B114" s="20" t="s">
        <v>395</v>
      </c>
      <c r="C114" s="45">
        <v>0</v>
      </c>
      <c r="D114" s="45">
        <v>0</v>
      </c>
      <c r="E114" s="44">
        <v>4</v>
      </c>
      <c r="F114" s="45">
        <v>0</v>
      </c>
      <c r="G114" s="71">
        <v>0</v>
      </c>
    </row>
    <row r="115" spans="1:7" ht="38.25">
      <c r="A115" s="16" t="s">
        <v>276</v>
      </c>
      <c r="B115" s="19" t="s">
        <v>261</v>
      </c>
      <c r="C115" s="44">
        <f>C116</f>
        <v>2</v>
      </c>
      <c r="D115" s="44">
        <f>D116</f>
        <v>1.5</v>
      </c>
      <c r="E115" s="44">
        <f>E116</f>
        <v>0</v>
      </c>
      <c r="F115" s="44">
        <f t="shared" si="2"/>
        <v>0</v>
      </c>
      <c r="G115" s="70">
        <f t="shared" si="3"/>
        <v>0</v>
      </c>
    </row>
    <row r="116" spans="1:7" ht="54.75" customHeight="1">
      <c r="A116" s="14" t="s">
        <v>277</v>
      </c>
      <c r="B116" s="20" t="s">
        <v>262</v>
      </c>
      <c r="C116" s="45">
        <v>2</v>
      </c>
      <c r="D116" s="45">
        <v>1.5</v>
      </c>
      <c r="E116" s="45">
        <v>0</v>
      </c>
      <c r="F116" s="45">
        <f t="shared" si="2"/>
        <v>0</v>
      </c>
      <c r="G116" s="71">
        <f t="shared" si="3"/>
        <v>0</v>
      </c>
    </row>
    <row r="117" spans="1:7" ht="51">
      <c r="A117" s="16" t="s">
        <v>278</v>
      </c>
      <c r="B117" s="19" t="s">
        <v>244</v>
      </c>
      <c r="C117" s="44">
        <f>C119+C118</f>
        <v>273.8</v>
      </c>
      <c r="D117" s="44">
        <f>D119+D118</f>
        <v>196.8</v>
      </c>
      <c r="E117" s="44">
        <f>E119+E118</f>
        <v>113.8</v>
      </c>
      <c r="F117" s="44">
        <f t="shared" si="2"/>
        <v>57.82520325203252</v>
      </c>
      <c r="G117" s="70">
        <f t="shared" si="3"/>
        <v>41.56318480642805</v>
      </c>
    </row>
    <row r="118" spans="1:7" ht="81" customHeight="1">
      <c r="A118" s="14" t="s">
        <v>279</v>
      </c>
      <c r="B118" s="20" t="s">
        <v>260</v>
      </c>
      <c r="C118" s="45">
        <v>212.5</v>
      </c>
      <c r="D118" s="45">
        <v>157.5</v>
      </c>
      <c r="E118" s="45">
        <v>50</v>
      </c>
      <c r="F118" s="45">
        <f t="shared" si="2"/>
        <v>31.746031746031743</v>
      </c>
      <c r="G118" s="71">
        <f t="shared" si="3"/>
        <v>23.52941176470588</v>
      </c>
    </row>
    <row r="119" spans="1:7" ht="65.25" customHeight="1">
      <c r="A119" s="14" t="s">
        <v>280</v>
      </c>
      <c r="B119" s="20" t="s">
        <v>245</v>
      </c>
      <c r="C119" s="45">
        <v>61.3</v>
      </c>
      <c r="D119" s="45">
        <v>39.3</v>
      </c>
      <c r="E119" s="45">
        <v>63.8</v>
      </c>
      <c r="F119" s="45" t="s">
        <v>406</v>
      </c>
      <c r="G119" s="71">
        <f t="shared" si="3"/>
        <v>104.07830342577489</v>
      </c>
    </row>
    <row r="120" spans="1:7" ht="51">
      <c r="A120" s="16" t="s">
        <v>281</v>
      </c>
      <c r="B120" s="19" t="s">
        <v>246</v>
      </c>
      <c r="C120" s="44">
        <f>C121</f>
        <v>24.2</v>
      </c>
      <c r="D120" s="44">
        <f>D121</f>
        <v>18.3</v>
      </c>
      <c r="E120" s="44">
        <f>E121</f>
        <v>4.6</v>
      </c>
      <c r="F120" s="44">
        <f t="shared" si="2"/>
        <v>25.136612021857918</v>
      </c>
      <c r="G120" s="70">
        <f t="shared" si="3"/>
        <v>19.008264462809915</v>
      </c>
    </row>
    <row r="121" spans="1:7" ht="77.25" customHeight="1">
      <c r="A121" s="14" t="s">
        <v>282</v>
      </c>
      <c r="B121" s="20" t="s">
        <v>247</v>
      </c>
      <c r="C121" s="45">
        <v>24.2</v>
      </c>
      <c r="D121" s="45">
        <v>18.3</v>
      </c>
      <c r="E121" s="45">
        <v>4.6</v>
      </c>
      <c r="F121" s="45">
        <f t="shared" si="2"/>
        <v>25.136612021857918</v>
      </c>
      <c r="G121" s="71">
        <f t="shared" si="3"/>
        <v>19.008264462809915</v>
      </c>
    </row>
    <row r="122" spans="1:7" ht="51">
      <c r="A122" s="16" t="s">
        <v>283</v>
      </c>
      <c r="B122" s="19" t="s">
        <v>249</v>
      </c>
      <c r="C122" s="44">
        <f>C123</f>
        <v>5.5</v>
      </c>
      <c r="D122" s="44">
        <f>D123</f>
        <v>4.4</v>
      </c>
      <c r="E122" s="44">
        <f>E123</f>
        <v>10.1</v>
      </c>
      <c r="F122" s="44" t="s">
        <v>423</v>
      </c>
      <c r="G122" s="43" t="s">
        <v>407</v>
      </c>
    </row>
    <row r="123" spans="1:7" ht="63.75">
      <c r="A123" s="14" t="s">
        <v>284</v>
      </c>
      <c r="B123" s="20" t="s">
        <v>248</v>
      </c>
      <c r="C123" s="45">
        <v>5.5</v>
      </c>
      <c r="D123" s="45">
        <v>4.4</v>
      </c>
      <c r="E123" s="45">
        <v>10.1</v>
      </c>
      <c r="F123" s="45" t="s">
        <v>423</v>
      </c>
      <c r="G123" s="46" t="s">
        <v>407</v>
      </c>
    </row>
    <row r="124" spans="1:7" ht="38.25">
      <c r="A124" s="21" t="s">
        <v>211</v>
      </c>
      <c r="B124" s="19" t="s">
        <v>212</v>
      </c>
      <c r="C124" s="44">
        <f>C126+C127+C125</f>
        <v>166.3</v>
      </c>
      <c r="D124" s="44">
        <f>D126+D127+D125</f>
        <v>131.5</v>
      </c>
      <c r="E124" s="44">
        <f>E126+E127+E125</f>
        <v>184.9</v>
      </c>
      <c r="F124" s="44" t="s">
        <v>377</v>
      </c>
      <c r="G124" s="70">
        <f t="shared" si="3"/>
        <v>111.18460613349367</v>
      </c>
    </row>
    <row r="125" spans="1:7" ht="64.5" customHeight="1">
      <c r="A125" s="18" t="s">
        <v>250</v>
      </c>
      <c r="B125" s="20" t="s">
        <v>251</v>
      </c>
      <c r="C125" s="45">
        <v>11.5</v>
      </c>
      <c r="D125" s="45">
        <v>9</v>
      </c>
      <c r="E125" s="45">
        <v>6.5</v>
      </c>
      <c r="F125" s="45">
        <f t="shared" si="2"/>
        <v>72.22222222222221</v>
      </c>
      <c r="G125" s="71">
        <f t="shared" si="3"/>
        <v>56.52173913043478</v>
      </c>
    </row>
    <row r="126" spans="1:7" ht="53.25" customHeight="1">
      <c r="A126" s="14" t="s">
        <v>213</v>
      </c>
      <c r="B126" s="20" t="s">
        <v>214</v>
      </c>
      <c r="C126" s="45">
        <f>75+53.3</f>
        <v>128.3</v>
      </c>
      <c r="D126" s="45">
        <v>102.7</v>
      </c>
      <c r="E126" s="45">
        <v>161.9</v>
      </c>
      <c r="F126" s="45" t="s">
        <v>406</v>
      </c>
      <c r="G126" s="46" t="s">
        <v>397</v>
      </c>
    </row>
    <row r="127" spans="1:7" s="7" customFormat="1" ht="51">
      <c r="A127" s="14" t="s">
        <v>285</v>
      </c>
      <c r="B127" s="20" t="s">
        <v>234</v>
      </c>
      <c r="C127" s="45">
        <v>26.5</v>
      </c>
      <c r="D127" s="45">
        <v>19.8</v>
      </c>
      <c r="E127" s="45">
        <v>16.5</v>
      </c>
      <c r="F127" s="45">
        <f t="shared" si="2"/>
        <v>83.33333333333333</v>
      </c>
      <c r="G127" s="71">
        <f t="shared" si="3"/>
        <v>62.264150943396224</v>
      </c>
    </row>
    <row r="128" spans="1:7" ht="51">
      <c r="A128" s="16" t="s">
        <v>215</v>
      </c>
      <c r="B128" s="19" t="s">
        <v>216</v>
      </c>
      <c r="C128" s="44">
        <f>C129</f>
        <v>1056.7</v>
      </c>
      <c r="D128" s="44">
        <f>D129</f>
        <v>980.6</v>
      </c>
      <c r="E128" s="44">
        <f>E129</f>
        <v>1446.9</v>
      </c>
      <c r="F128" s="44" t="s">
        <v>424</v>
      </c>
      <c r="G128" s="43" t="s">
        <v>377</v>
      </c>
    </row>
    <row r="129" spans="1:7" s="7" customFormat="1" ht="63.75">
      <c r="A129" s="14" t="s">
        <v>217</v>
      </c>
      <c r="B129" s="35" t="s">
        <v>218</v>
      </c>
      <c r="C129" s="45">
        <f>4.2+13+0.8+1038.7</f>
        <v>1056.7</v>
      </c>
      <c r="D129" s="45">
        <v>980.6</v>
      </c>
      <c r="E129" s="45">
        <v>1446.9</v>
      </c>
      <c r="F129" s="45" t="s">
        <v>424</v>
      </c>
      <c r="G129" s="46" t="s">
        <v>377</v>
      </c>
    </row>
    <row r="130" spans="1:7" s="7" customFormat="1" ht="79.5" customHeight="1" hidden="1">
      <c r="A130" s="54" t="s">
        <v>307</v>
      </c>
      <c r="B130" s="55" t="s">
        <v>308</v>
      </c>
      <c r="C130" s="44">
        <f>C131+C132</f>
        <v>0</v>
      </c>
      <c r="D130" s="44">
        <f>D131+D132</f>
        <v>0</v>
      </c>
      <c r="E130" s="44">
        <f>E131+E132</f>
        <v>0</v>
      </c>
      <c r="F130" s="44" t="e">
        <f t="shared" si="2"/>
        <v>#DIV/0!</v>
      </c>
      <c r="G130" s="70" t="e">
        <f t="shared" si="3"/>
        <v>#DIV/0!</v>
      </c>
    </row>
    <row r="131" spans="1:7" s="7" customFormat="1" ht="118.5" customHeight="1" hidden="1">
      <c r="A131" s="56" t="s">
        <v>309</v>
      </c>
      <c r="B131" s="57" t="s">
        <v>310</v>
      </c>
      <c r="C131" s="45">
        <v>0</v>
      </c>
      <c r="D131" s="45">
        <v>0</v>
      </c>
      <c r="E131" s="45">
        <v>0</v>
      </c>
      <c r="F131" s="44" t="e">
        <f t="shared" si="2"/>
        <v>#DIV/0!</v>
      </c>
      <c r="G131" s="70" t="e">
        <f t="shared" si="3"/>
        <v>#DIV/0!</v>
      </c>
    </row>
    <row r="132" spans="1:7" s="7" customFormat="1" ht="102.75" customHeight="1" hidden="1">
      <c r="A132" s="56" t="s">
        <v>311</v>
      </c>
      <c r="B132" s="57" t="s">
        <v>312</v>
      </c>
      <c r="C132" s="45">
        <v>0</v>
      </c>
      <c r="D132" s="45">
        <v>0</v>
      </c>
      <c r="E132" s="45">
        <v>0</v>
      </c>
      <c r="F132" s="44" t="e">
        <f t="shared" si="2"/>
        <v>#DIV/0!</v>
      </c>
      <c r="G132" s="70" t="e">
        <f t="shared" si="3"/>
        <v>#DIV/0!</v>
      </c>
    </row>
    <row r="133" spans="1:7" s="7" customFormat="1" ht="82.5" customHeight="1">
      <c r="A133" s="16" t="s">
        <v>307</v>
      </c>
      <c r="B133" s="19" t="s">
        <v>308</v>
      </c>
      <c r="C133" s="44">
        <f>C134</f>
        <v>0</v>
      </c>
      <c r="D133" s="44">
        <f>D134</f>
        <v>0</v>
      </c>
      <c r="E133" s="44">
        <f>E134</f>
        <v>31.5</v>
      </c>
      <c r="F133" s="44">
        <v>0</v>
      </c>
      <c r="G133" s="70">
        <v>0</v>
      </c>
    </row>
    <row r="134" spans="1:7" s="7" customFormat="1" ht="102.75" customHeight="1">
      <c r="A134" s="14" t="s">
        <v>311</v>
      </c>
      <c r="B134" s="20" t="s">
        <v>312</v>
      </c>
      <c r="C134" s="45">
        <v>0</v>
      </c>
      <c r="D134" s="45">
        <v>0</v>
      </c>
      <c r="E134" s="45">
        <v>31.5</v>
      </c>
      <c r="F134" s="45">
        <v>0</v>
      </c>
      <c r="G134" s="71">
        <v>0</v>
      </c>
    </row>
    <row r="135" spans="1:7" ht="25.5">
      <c r="A135" s="15" t="s">
        <v>219</v>
      </c>
      <c r="B135" s="36" t="s">
        <v>220</v>
      </c>
      <c r="C135" s="42">
        <f>C136</f>
        <v>77.6</v>
      </c>
      <c r="D135" s="42">
        <f>D136</f>
        <v>58.8</v>
      </c>
      <c r="E135" s="42">
        <f>E136</f>
        <v>33</v>
      </c>
      <c r="F135" s="42">
        <f t="shared" si="2"/>
        <v>56.122448979591844</v>
      </c>
      <c r="G135" s="69">
        <f t="shared" si="3"/>
        <v>42.52577319587629</v>
      </c>
    </row>
    <row r="136" spans="1:7" s="7" customFormat="1" ht="46.5" customHeight="1">
      <c r="A136" s="16" t="s">
        <v>286</v>
      </c>
      <c r="B136" s="34" t="s">
        <v>221</v>
      </c>
      <c r="C136" s="44">
        <f>76.1+1.5</f>
        <v>77.6</v>
      </c>
      <c r="D136" s="44">
        <v>58.8</v>
      </c>
      <c r="E136" s="44">
        <v>33</v>
      </c>
      <c r="F136" s="44">
        <f t="shared" si="2"/>
        <v>56.122448979591844</v>
      </c>
      <c r="G136" s="70">
        <f t="shared" si="3"/>
        <v>42.52577319587629</v>
      </c>
    </row>
    <row r="137" spans="1:7" ht="76.5">
      <c r="A137" s="10" t="s">
        <v>222</v>
      </c>
      <c r="B137" s="22" t="s">
        <v>223</v>
      </c>
      <c r="C137" s="49">
        <f aca="true" t="shared" si="6" ref="C137:E138">C138</f>
        <v>643.2</v>
      </c>
      <c r="D137" s="49">
        <f t="shared" si="6"/>
        <v>423.2</v>
      </c>
      <c r="E137" s="49">
        <f t="shared" si="6"/>
        <v>191.4</v>
      </c>
      <c r="F137" s="42">
        <f aca="true" t="shared" si="7" ref="F137:F200">E137/D137*100</f>
        <v>45.22684310018904</v>
      </c>
      <c r="G137" s="69">
        <f t="shared" si="3"/>
        <v>29.757462686567166</v>
      </c>
    </row>
    <row r="138" spans="1:7" ht="51">
      <c r="A138" s="37" t="s">
        <v>225</v>
      </c>
      <c r="B138" s="17" t="s">
        <v>226</v>
      </c>
      <c r="C138" s="44">
        <f t="shared" si="6"/>
        <v>643.2</v>
      </c>
      <c r="D138" s="44">
        <f t="shared" si="6"/>
        <v>423.2</v>
      </c>
      <c r="E138" s="44">
        <f t="shared" si="6"/>
        <v>191.4</v>
      </c>
      <c r="F138" s="44">
        <f t="shared" si="7"/>
        <v>45.22684310018904</v>
      </c>
      <c r="G138" s="70">
        <f t="shared" si="3"/>
        <v>29.757462686567166</v>
      </c>
    </row>
    <row r="139" spans="1:7" ht="51">
      <c r="A139" s="14" t="s">
        <v>224</v>
      </c>
      <c r="B139" s="13" t="s">
        <v>227</v>
      </c>
      <c r="C139" s="45">
        <f>400+243.2</f>
        <v>643.2</v>
      </c>
      <c r="D139" s="45">
        <v>423.2</v>
      </c>
      <c r="E139" s="45">
        <v>191.4</v>
      </c>
      <c r="F139" s="45">
        <f t="shared" si="7"/>
        <v>45.22684310018904</v>
      </c>
      <c r="G139" s="71">
        <f t="shared" si="3"/>
        <v>29.757462686567166</v>
      </c>
    </row>
    <row r="140" spans="1:7" ht="45.75" customHeight="1">
      <c r="A140" s="15" t="s">
        <v>287</v>
      </c>
      <c r="B140" s="22" t="s">
        <v>243</v>
      </c>
      <c r="C140" s="42">
        <f>C141</f>
        <v>200</v>
      </c>
      <c r="D140" s="42">
        <f>D141</f>
        <v>90</v>
      </c>
      <c r="E140" s="42">
        <f>E141</f>
        <v>0.6</v>
      </c>
      <c r="F140" s="42">
        <f t="shared" si="7"/>
        <v>0.6666666666666666</v>
      </c>
      <c r="G140" s="69">
        <f t="shared" si="3"/>
        <v>0.3</v>
      </c>
    </row>
    <row r="141" spans="1:7" ht="38.25">
      <c r="A141" s="16" t="s">
        <v>252</v>
      </c>
      <c r="B141" s="19" t="s">
        <v>253</v>
      </c>
      <c r="C141" s="44">
        <v>200</v>
      </c>
      <c r="D141" s="44">
        <v>90</v>
      </c>
      <c r="E141" s="44">
        <v>0.6</v>
      </c>
      <c r="F141" s="44">
        <f t="shared" si="7"/>
        <v>0.6666666666666666</v>
      </c>
      <c r="G141" s="70">
        <f t="shared" si="3"/>
        <v>0.3</v>
      </c>
    </row>
    <row r="142" spans="1:7" ht="67.5" customHeight="1">
      <c r="A142" s="15" t="s">
        <v>357</v>
      </c>
      <c r="B142" s="22" t="s">
        <v>358</v>
      </c>
      <c r="C142" s="42">
        <f>C143+C144</f>
        <v>102.4</v>
      </c>
      <c r="D142" s="42">
        <f>D143+D144</f>
        <v>102.4</v>
      </c>
      <c r="E142" s="42">
        <f>E143+E144</f>
        <v>124.2</v>
      </c>
      <c r="F142" s="42">
        <f t="shared" si="7"/>
        <v>121.2890625</v>
      </c>
      <c r="G142" s="48" t="s">
        <v>411</v>
      </c>
    </row>
    <row r="143" spans="1:7" ht="42" customHeight="1">
      <c r="A143" s="14" t="s">
        <v>366</v>
      </c>
      <c r="B143" s="20" t="s">
        <v>359</v>
      </c>
      <c r="C143" s="45">
        <v>102.4</v>
      </c>
      <c r="D143" s="45">
        <v>102.4</v>
      </c>
      <c r="E143" s="45">
        <v>102.4</v>
      </c>
      <c r="F143" s="45">
        <f t="shared" si="7"/>
        <v>100</v>
      </c>
      <c r="G143" s="70">
        <f t="shared" si="3"/>
        <v>100</v>
      </c>
    </row>
    <row r="144" spans="1:7" ht="55.5" customHeight="1">
      <c r="A144" s="16" t="s">
        <v>360</v>
      </c>
      <c r="B144" s="19" t="s">
        <v>361</v>
      </c>
      <c r="C144" s="44">
        <f>C145+C146</f>
        <v>0</v>
      </c>
      <c r="D144" s="44">
        <f>D145+D146</f>
        <v>0</v>
      </c>
      <c r="E144" s="44">
        <f>E145+E146</f>
        <v>21.8</v>
      </c>
      <c r="F144" s="44">
        <v>0</v>
      </c>
      <c r="G144" s="70">
        <v>0</v>
      </c>
    </row>
    <row r="145" spans="1:7" ht="51" customHeight="1">
      <c r="A145" s="14" t="s">
        <v>362</v>
      </c>
      <c r="B145" s="20" t="s">
        <v>363</v>
      </c>
      <c r="C145" s="45">
        <v>0</v>
      </c>
      <c r="D145" s="45">
        <v>0</v>
      </c>
      <c r="E145" s="45">
        <v>-23.8</v>
      </c>
      <c r="F145" s="45">
        <v>0</v>
      </c>
      <c r="G145" s="71">
        <v>0</v>
      </c>
    </row>
    <row r="146" spans="1:7" ht="63.75">
      <c r="A146" s="65" t="s">
        <v>364</v>
      </c>
      <c r="B146" s="13" t="s">
        <v>365</v>
      </c>
      <c r="C146" s="45">
        <v>0</v>
      </c>
      <c r="D146" s="45">
        <v>0</v>
      </c>
      <c r="E146" s="45">
        <v>45.6</v>
      </c>
      <c r="F146" s="45">
        <v>0</v>
      </c>
      <c r="G146" s="71">
        <v>0</v>
      </c>
    </row>
    <row r="147" spans="1:7" s="9" customFormat="1" ht="25.5">
      <c r="A147" s="10" t="s">
        <v>228</v>
      </c>
      <c r="B147" s="22" t="s">
        <v>229</v>
      </c>
      <c r="C147" s="49">
        <f aca="true" t="shared" si="8" ref="C147:E148">C148</f>
        <v>788.4</v>
      </c>
      <c r="D147" s="49">
        <f t="shared" si="8"/>
        <v>495.6</v>
      </c>
      <c r="E147" s="49">
        <f t="shared" si="8"/>
        <v>203.6</v>
      </c>
      <c r="F147" s="42">
        <f t="shared" si="7"/>
        <v>41.08151735270379</v>
      </c>
      <c r="G147" s="69">
        <f aca="true" t="shared" si="9" ref="G147:G212">E147/C147*100</f>
        <v>25.82445459157788</v>
      </c>
    </row>
    <row r="148" spans="1:7" ht="25.5">
      <c r="A148" s="16" t="s">
        <v>232</v>
      </c>
      <c r="B148" s="17" t="s">
        <v>229</v>
      </c>
      <c r="C148" s="44">
        <f t="shared" si="8"/>
        <v>788.4</v>
      </c>
      <c r="D148" s="44">
        <f t="shared" si="8"/>
        <v>495.6</v>
      </c>
      <c r="E148" s="44">
        <f t="shared" si="8"/>
        <v>203.6</v>
      </c>
      <c r="F148" s="44">
        <f t="shared" si="7"/>
        <v>41.08151735270379</v>
      </c>
      <c r="G148" s="70">
        <f t="shared" si="9"/>
        <v>25.82445459157788</v>
      </c>
    </row>
    <row r="149" spans="1:7" s="7" customFormat="1" ht="51">
      <c r="A149" s="14" t="s">
        <v>230</v>
      </c>
      <c r="B149" s="13" t="s">
        <v>231</v>
      </c>
      <c r="C149" s="45">
        <v>788.4</v>
      </c>
      <c r="D149" s="45">
        <v>495.6</v>
      </c>
      <c r="E149" s="45">
        <v>203.6</v>
      </c>
      <c r="F149" s="45">
        <f t="shared" si="7"/>
        <v>41.08151735270379</v>
      </c>
      <c r="G149" s="71">
        <f t="shared" si="9"/>
        <v>25.82445459157788</v>
      </c>
    </row>
    <row r="150" spans="1:7" s="7" customFormat="1" ht="18.75" customHeight="1">
      <c r="A150" s="15" t="s">
        <v>367</v>
      </c>
      <c r="B150" s="36" t="s">
        <v>368</v>
      </c>
      <c r="C150" s="42">
        <f>C151+C153</f>
        <v>50</v>
      </c>
      <c r="D150" s="42">
        <f>D151+D153</f>
        <v>50</v>
      </c>
      <c r="E150" s="42">
        <f>E151+E153</f>
        <v>68.9</v>
      </c>
      <c r="F150" s="42" t="s">
        <v>377</v>
      </c>
      <c r="G150" s="48" t="s">
        <v>377</v>
      </c>
    </row>
    <row r="151" spans="1:7" s="7" customFormat="1" ht="16.5" customHeight="1">
      <c r="A151" s="54" t="s">
        <v>369</v>
      </c>
      <c r="B151" s="66" t="s">
        <v>370</v>
      </c>
      <c r="C151" s="44">
        <f>C152</f>
        <v>0</v>
      </c>
      <c r="D151" s="44">
        <f>D152</f>
        <v>0</v>
      </c>
      <c r="E151" s="44">
        <f>E152</f>
        <v>18.9</v>
      </c>
      <c r="F151" s="44">
        <v>0</v>
      </c>
      <c r="G151" s="70">
        <v>0</v>
      </c>
    </row>
    <row r="152" spans="1:7" s="7" customFormat="1" ht="20.25" customHeight="1">
      <c r="A152" s="67" t="s">
        <v>371</v>
      </c>
      <c r="B152" s="73" t="s">
        <v>372</v>
      </c>
      <c r="C152" s="45">
        <v>0</v>
      </c>
      <c r="D152" s="45">
        <v>0</v>
      </c>
      <c r="E152" s="45">
        <v>18.9</v>
      </c>
      <c r="F152" s="45">
        <v>0</v>
      </c>
      <c r="G152" s="71">
        <v>0</v>
      </c>
    </row>
    <row r="153" spans="1:7" s="7" customFormat="1" ht="20.25" customHeight="1">
      <c r="A153" s="16" t="s">
        <v>378</v>
      </c>
      <c r="B153" s="19" t="s">
        <v>379</v>
      </c>
      <c r="C153" s="44">
        <f>C154</f>
        <v>50</v>
      </c>
      <c r="D153" s="44">
        <f>D154</f>
        <v>50</v>
      </c>
      <c r="E153" s="44">
        <f>E154</f>
        <v>50</v>
      </c>
      <c r="F153" s="44">
        <f t="shared" si="7"/>
        <v>100</v>
      </c>
      <c r="G153" s="70">
        <f t="shared" si="9"/>
        <v>100</v>
      </c>
    </row>
    <row r="154" spans="1:7" s="7" customFormat="1" ht="20.25" customHeight="1">
      <c r="A154" s="14" t="s">
        <v>380</v>
      </c>
      <c r="B154" s="20" t="s">
        <v>381</v>
      </c>
      <c r="C154" s="45">
        <v>50</v>
      </c>
      <c r="D154" s="45">
        <v>50</v>
      </c>
      <c r="E154" s="45">
        <v>50</v>
      </c>
      <c r="F154" s="45">
        <f t="shared" si="7"/>
        <v>100</v>
      </c>
      <c r="G154" s="71">
        <f t="shared" si="9"/>
        <v>100</v>
      </c>
    </row>
    <row r="155" spans="1:7" ht="18" customHeight="1">
      <c r="A155" s="10" t="s">
        <v>48</v>
      </c>
      <c r="B155" s="11" t="s">
        <v>49</v>
      </c>
      <c r="C155" s="42">
        <f>C156+C205+C210+C208</f>
        <v>3886776.3999999994</v>
      </c>
      <c r="D155" s="42">
        <f>D156+D205+D210+D208</f>
        <v>2595715.6999999997</v>
      </c>
      <c r="E155" s="42">
        <f>E156+E205+E210+E208</f>
        <v>1897872.6999999997</v>
      </c>
      <c r="F155" s="42">
        <f t="shared" si="7"/>
        <v>73.11558426833878</v>
      </c>
      <c r="G155" s="69">
        <f t="shared" si="9"/>
        <v>48.8289653091441</v>
      </c>
    </row>
    <row r="156" spans="1:7" ht="25.5">
      <c r="A156" s="16" t="s">
        <v>50</v>
      </c>
      <c r="B156" s="17" t="s">
        <v>51</v>
      </c>
      <c r="C156" s="44">
        <f>C157+C164+C187+C200</f>
        <v>3696773.6999999997</v>
      </c>
      <c r="D156" s="44">
        <f>D157+D164+D187+D200</f>
        <v>2405713</v>
      </c>
      <c r="E156" s="44">
        <f>E157+E164+E187+E200</f>
        <v>1856084.0999999999</v>
      </c>
      <c r="F156" s="44">
        <f t="shared" si="7"/>
        <v>77.1531807825788</v>
      </c>
      <c r="G156" s="70">
        <f t="shared" si="9"/>
        <v>50.20821534193451</v>
      </c>
    </row>
    <row r="157" spans="1:7" ht="25.5">
      <c r="A157" s="15" t="s">
        <v>136</v>
      </c>
      <c r="B157" s="11" t="s">
        <v>154</v>
      </c>
      <c r="C157" s="42">
        <f>C158</f>
        <v>607791.4</v>
      </c>
      <c r="D157" s="42">
        <f>D158</f>
        <v>459115.2</v>
      </c>
      <c r="E157" s="42">
        <f>E158+E160+E162</f>
        <v>479613.9</v>
      </c>
      <c r="F157" s="42">
        <f t="shared" si="7"/>
        <v>104.46482712835473</v>
      </c>
      <c r="G157" s="69">
        <f t="shared" si="9"/>
        <v>78.91093885171787</v>
      </c>
    </row>
    <row r="158" spans="1:7" ht="20.25" customHeight="1">
      <c r="A158" s="16" t="s">
        <v>52</v>
      </c>
      <c r="B158" s="17" t="s">
        <v>155</v>
      </c>
      <c r="C158" s="44">
        <f>C159+C160</f>
        <v>607791.4</v>
      </c>
      <c r="D158" s="44">
        <f>D159+D160</f>
        <v>459115.2</v>
      </c>
      <c r="E158" s="44">
        <f>E159</f>
        <v>409212.9</v>
      </c>
      <c r="F158" s="44">
        <f t="shared" si="7"/>
        <v>89.13076718000188</v>
      </c>
      <c r="G158" s="70">
        <f t="shared" si="9"/>
        <v>67.32785294428318</v>
      </c>
    </row>
    <row r="159" spans="1:7" ht="25.5">
      <c r="A159" s="14" t="s">
        <v>242</v>
      </c>
      <c r="B159" s="13" t="s">
        <v>156</v>
      </c>
      <c r="C159" s="45">
        <v>511516.2</v>
      </c>
      <c r="D159" s="45">
        <v>409212.9</v>
      </c>
      <c r="E159" s="45">
        <v>409212.9</v>
      </c>
      <c r="F159" s="45">
        <f t="shared" si="7"/>
        <v>100</v>
      </c>
      <c r="G159" s="71">
        <f t="shared" si="9"/>
        <v>79.99998827016623</v>
      </c>
    </row>
    <row r="160" spans="1:7" ht="25.5">
      <c r="A160" s="16" t="s">
        <v>53</v>
      </c>
      <c r="B160" s="17" t="s">
        <v>157</v>
      </c>
      <c r="C160" s="44">
        <f>SUM(C161)</f>
        <v>96275.2</v>
      </c>
      <c r="D160" s="44">
        <f>SUM(D161)</f>
        <v>49902.3</v>
      </c>
      <c r="E160" s="44">
        <f>SUM(E161)</f>
        <v>49902.3</v>
      </c>
      <c r="F160" s="44">
        <f t="shared" si="7"/>
        <v>100</v>
      </c>
      <c r="G160" s="70">
        <f t="shared" si="9"/>
        <v>51.83297463936716</v>
      </c>
    </row>
    <row r="161" spans="1:7" ht="25.5">
      <c r="A161" s="14" t="s">
        <v>54</v>
      </c>
      <c r="B161" s="13" t="s">
        <v>158</v>
      </c>
      <c r="C161" s="45">
        <v>96275.2</v>
      </c>
      <c r="D161" s="45">
        <v>49902.3</v>
      </c>
      <c r="E161" s="45">
        <v>49902.3</v>
      </c>
      <c r="F161" s="45">
        <f t="shared" si="7"/>
        <v>100</v>
      </c>
      <c r="G161" s="71">
        <f t="shared" si="9"/>
        <v>51.83297463936716</v>
      </c>
    </row>
    <row r="162" spans="1:7" ht="12.75">
      <c r="A162" s="77" t="s">
        <v>412</v>
      </c>
      <c r="B162" s="17" t="s">
        <v>409</v>
      </c>
      <c r="C162" s="44">
        <f>SUM(C163)</f>
        <v>0</v>
      </c>
      <c r="D162" s="44">
        <f>SUM(D163)</f>
        <v>0</v>
      </c>
      <c r="E162" s="44">
        <f>SUM(E163)</f>
        <v>20498.7</v>
      </c>
      <c r="F162" s="44">
        <v>0</v>
      </c>
      <c r="G162" s="70">
        <v>0</v>
      </c>
    </row>
    <row r="163" spans="1:7" ht="12.75">
      <c r="A163" s="78" t="s">
        <v>413</v>
      </c>
      <c r="B163" s="13" t="s">
        <v>408</v>
      </c>
      <c r="C163" s="45">
        <v>0</v>
      </c>
      <c r="D163" s="45">
        <v>0</v>
      </c>
      <c r="E163" s="45">
        <v>20498.7</v>
      </c>
      <c r="F163" s="45">
        <v>0</v>
      </c>
      <c r="G163" s="71">
        <v>0</v>
      </c>
    </row>
    <row r="164" spans="1:7" ht="25.5">
      <c r="A164" s="15" t="s">
        <v>113</v>
      </c>
      <c r="B164" s="11" t="s">
        <v>159</v>
      </c>
      <c r="C164" s="42">
        <f>C165+C167+C169+C171+C173+C175+C177+C179+C181+C183+C185</f>
        <v>1468954</v>
      </c>
      <c r="D164" s="42">
        <f>D165+D167+D169+D171+D173+D175+D177+D179+D181+D183+D185</f>
        <v>875580.7000000001</v>
      </c>
      <c r="E164" s="42">
        <f>E165+E167+E169+E171+E173+E175+E177+E179+E181+E183+E185</f>
        <v>313717</v>
      </c>
      <c r="F164" s="42">
        <f t="shared" si="7"/>
        <v>35.82959286334201</v>
      </c>
      <c r="G164" s="69">
        <f t="shared" si="9"/>
        <v>21.356489039139415</v>
      </c>
    </row>
    <row r="165" spans="1:7" ht="45.75" customHeight="1">
      <c r="A165" s="16" t="s">
        <v>382</v>
      </c>
      <c r="B165" s="19" t="s">
        <v>385</v>
      </c>
      <c r="C165" s="44">
        <f>C166</f>
        <v>26647.9</v>
      </c>
      <c r="D165" s="44">
        <f>D166</f>
        <v>5856.3</v>
      </c>
      <c r="E165" s="44">
        <f>E166</f>
        <v>5633.7</v>
      </c>
      <c r="F165" s="44">
        <f t="shared" si="7"/>
        <v>96.19896521694584</v>
      </c>
      <c r="G165" s="70">
        <f t="shared" si="9"/>
        <v>21.141253156909173</v>
      </c>
    </row>
    <row r="166" spans="1:7" ht="50.25" customHeight="1">
      <c r="A166" s="14" t="s">
        <v>383</v>
      </c>
      <c r="B166" s="20" t="s">
        <v>384</v>
      </c>
      <c r="C166" s="45">
        <v>26647.9</v>
      </c>
      <c r="D166" s="45">
        <v>5856.3</v>
      </c>
      <c r="E166" s="45">
        <v>5633.7</v>
      </c>
      <c r="F166" s="45">
        <f t="shared" si="7"/>
        <v>96.19896521694584</v>
      </c>
      <c r="G166" s="70">
        <f t="shared" si="9"/>
        <v>21.141253156909173</v>
      </c>
    </row>
    <row r="167" spans="1:7" ht="28.5" customHeight="1">
      <c r="A167" s="16" t="s">
        <v>321</v>
      </c>
      <c r="B167" s="19" t="s">
        <v>323</v>
      </c>
      <c r="C167" s="44">
        <f>C168</f>
        <v>714576.7</v>
      </c>
      <c r="D167" s="44">
        <f>D168</f>
        <v>556520.2</v>
      </c>
      <c r="E167" s="44">
        <f>E168</f>
        <v>0</v>
      </c>
      <c r="F167" s="44">
        <f t="shared" si="7"/>
        <v>0</v>
      </c>
      <c r="G167" s="70">
        <f t="shared" si="9"/>
        <v>0</v>
      </c>
    </row>
    <row r="168" spans="1:7" ht="35.25" customHeight="1">
      <c r="A168" s="14" t="s">
        <v>322</v>
      </c>
      <c r="B168" s="20" t="s">
        <v>324</v>
      </c>
      <c r="C168" s="45">
        <v>714576.7</v>
      </c>
      <c r="D168" s="45">
        <v>556520.2</v>
      </c>
      <c r="E168" s="45">
        <v>0</v>
      </c>
      <c r="F168" s="45">
        <f t="shared" si="7"/>
        <v>0</v>
      </c>
      <c r="G168" s="71">
        <f t="shared" si="9"/>
        <v>0</v>
      </c>
    </row>
    <row r="169" spans="1:7" ht="51.75" customHeight="1">
      <c r="A169" s="16" t="s">
        <v>386</v>
      </c>
      <c r="B169" s="17" t="s">
        <v>387</v>
      </c>
      <c r="C169" s="44">
        <f>C170</f>
        <v>15645</v>
      </c>
      <c r="D169" s="44">
        <f>D170</f>
        <v>0</v>
      </c>
      <c r="E169" s="44">
        <f>E170</f>
        <v>0</v>
      </c>
      <c r="F169" s="44">
        <v>0</v>
      </c>
      <c r="G169" s="70">
        <f t="shared" si="9"/>
        <v>0</v>
      </c>
    </row>
    <row r="170" spans="1:7" ht="56.25" customHeight="1">
      <c r="A170" s="14" t="s">
        <v>388</v>
      </c>
      <c r="B170" s="13" t="s">
        <v>389</v>
      </c>
      <c r="C170" s="45">
        <v>15645</v>
      </c>
      <c r="D170" s="45">
        <v>0</v>
      </c>
      <c r="E170" s="45">
        <v>0</v>
      </c>
      <c r="F170" s="45">
        <v>0</v>
      </c>
      <c r="G170" s="71">
        <f t="shared" si="9"/>
        <v>0</v>
      </c>
    </row>
    <row r="171" spans="1:7" ht="45" customHeight="1">
      <c r="A171" s="60" t="s">
        <v>342</v>
      </c>
      <c r="B171" s="17" t="s">
        <v>343</v>
      </c>
      <c r="C171" s="44">
        <f>C172</f>
        <v>23466.8</v>
      </c>
      <c r="D171" s="44">
        <f>D172</f>
        <v>0</v>
      </c>
      <c r="E171" s="44">
        <f>E172</f>
        <v>0</v>
      </c>
      <c r="F171" s="44">
        <v>0</v>
      </c>
      <c r="G171" s="70">
        <f t="shared" si="9"/>
        <v>0</v>
      </c>
    </row>
    <row r="172" spans="1:7" ht="45.75" customHeight="1">
      <c r="A172" s="14" t="s">
        <v>344</v>
      </c>
      <c r="B172" s="13" t="s">
        <v>345</v>
      </c>
      <c r="C172" s="45">
        <f>9670+13796.8</f>
        <v>23466.8</v>
      </c>
      <c r="D172" s="45">
        <v>0</v>
      </c>
      <c r="E172" s="45">
        <v>0</v>
      </c>
      <c r="F172" s="45">
        <v>0</v>
      </c>
      <c r="G172" s="71">
        <f t="shared" si="9"/>
        <v>0</v>
      </c>
    </row>
    <row r="173" spans="1:7" ht="55.5" customHeight="1">
      <c r="A173" s="16" t="s">
        <v>339</v>
      </c>
      <c r="B173" s="19" t="s">
        <v>340</v>
      </c>
      <c r="C173" s="44">
        <f>C174</f>
        <v>2958.6</v>
      </c>
      <c r="D173" s="44">
        <f>D174</f>
        <v>1672.5</v>
      </c>
      <c r="E173" s="44">
        <f>E174</f>
        <v>1517.4</v>
      </c>
      <c r="F173" s="44">
        <f t="shared" si="7"/>
        <v>90.72645739910314</v>
      </c>
      <c r="G173" s="70">
        <f>E173/C173*100</f>
        <v>51.287771243155554</v>
      </c>
    </row>
    <row r="174" spans="1:7" ht="56.25" customHeight="1">
      <c r="A174" s="14" t="s">
        <v>338</v>
      </c>
      <c r="B174" s="20" t="s">
        <v>341</v>
      </c>
      <c r="C174" s="45">
        <f>1804.8+1153.8</f>
        <v>2958.6</v>
      </c>
      <c r="D174" s="45">
        <v>1672.5</v>
      </c>
      <c r="E174" s="45">
        <v>1517.4</v>
      </c>
      <c r="F174" s="45">
        <f t="shared" si="7"/>
        <v>90.72645739910314</v>
      </c>
      <c r="G174" s="71">
        <f>E174/C174*100</f>
        <v>51.287771243155554</v>
      </c>
    </row>
    <row r="175" spans="1:7" ht="38.25">
      <c r="A175" s="16" t="s">
        <v>288</v>
      </c>
      <c r="B175" s="17" t="s">
        <v>235</v>
      </c>
      <c r="C175" s="44">
        <f>C176</f>
        <v>34229.4</v>
      </c>
      <c r="D175" s="44">
        <f>D176</f>
        <v>15116.8</v>
      </c>
      <c r="E175" s="44">
        <f>E176</f>
        <v>13811.8</v>
      </c>
      <c r="F175" s="44">
        <f t="shared" si="7"/>
        <v>91.36722057578324</v>
      </c>
      <c r="G175" s="70">
        <f t="shared" si="9"/>
        <v>40.350692679392566</v>
      </c>
    </row>
    <row r="176" spans="1:7" ht="44.25" customHeight="1">
      <c r="A176" s="14" t="s">
        <v>289</v>
      </c>
      <c r="B176" s="13" t="s">
        <v>236</v>
      </c>
      <c r="C176" s="45">
        <v>34229.4</v>
      </c>
      <c r="D176" s="45">
        <v>15116.8</v>
      </c>
      <c r="E176" s="45">
        <v>13811.8</v>
      </c>
      <c r="F176" s="45">
        <f t="shared" si="7"/>
        <v>91.36722057578324</v>
      </c>
      <c r="G176" s="71">
        <f t="shared" si="9"/>
        <v>40.350692679392566</v>
      </c>
    </row>
    <row r="177" spans="1:7" ht="44.25" customHeight="1">
      <c r="A177" s="16" t="s">
        <v>317</v>
      </c>
      <c r="B177" s="17" t="s">
        <v>319</v>
      </c>
      <c r="C177" s="44">
        <f>C178</f>
        <v>34217.5</v>
      </c>
      <c r="D177" s="44">
        <f>D178</f>
        <v>34217.5</v>
      </c>
      <c r="E177" s="44">
        <f>E178</f>
        <v>33975.7</v>
      </c>
      <c r="F177" s="44">
        <f t="shared" si="7"/>
        <v>99.29334404909767</v>
      </c>
      <c r="G177" s="70">
        <f t="shared" si="9"/>
        <v>99.29334404909767</v>
      </c>
    </row>
    <row r="178" spans="1:7" ht="44.25" customHeight="1">
      <c r="A178" s="14" t="s">
        <v>318</v>
      </c>
      <c r="B178" s="13" t="s">
        <v>320</v>
      </c>
      <c r="C178" s="45">
        <v>34217.5</v>
      </c>
      <c r="D178" s="45">
        <v>34217.5</v>
      </c>
      <c r="E178" s="45">
        <v>33975.7</v>
      </c>
      <c r="F178" s="45">
        <f t="shared" si="7"/>
        <v>99.29334404909767</v>
      </c>
      <c r="G178" s="71">
        <f t="shared" si="9"/>
        <v>99.29334404909767</v>
      </c>
    </row>
    <row r="179" spans="1:7" ht="25.5" customHeight="1">
      <c r="A179" s="16" t="s">
        <v>290</v>
      </c>
      <c r="B179" s="17" t="s">
        <v>160</v>
      </c>
      <c r="C179" s="44">
        <f>C180</f>
        <v>23447.699999999997</v>
      </c>
      <c r="D179" s="44">
        <f>D180</f>
        <v>23447.699999999997</v>
      </c>
      <c r="E179" s="44">
        <f>E180</f>
        <v>23391.8</v>
      </c>
      <c r="F179" s="44">
        <f t="shared" si="7"/>
        <v>99.7615970862814</v>
      </c>
      <c r="G179" s="70">
        <f t="shared" si="9"/>
        <v>99.7615970862814</v>
      </c>
    </row>
    <row r="180" spans="1:7" ht="25.5">
      <c r="A180" s="14" t="s">
        <v>291</v>
      </c>
      <c r="B180" s="13" t="s">
        <v>161</v>
      </c>
      <c r="C180" s="45">
        <f>23940.1-492.4</f>
        <v>23447.699999999997</v>
      </c>
      <c r="D180" s="45">
        <f>23940.1-492.4</f>
        <v>23447.699999999997</v>
      </c>
      <c r="E180" s="45">
        <v>23391.8</v>
      </c>
      <c r="F180" s="45">
        <f t="shared" si="7"/>
        <v>99.7615970862814</v>
      </c>
      <c r="G180" s="71">
        <f t="shared" si="9"/>
        <v>99.7615970862814</v>
      </c>
    </row>
    <row r="181" spans="1:7" ht="18" customHeight="1">
      <c r="A181" s="16" t="s">
        <v>292</v>
      </c>
      <c r="B181" s="17" t="s">
        <v>237</v>
      </c>
      <c r="C181" s="44">
        <f>C182</f>
        <v>149.3</v>
      </c>
      <c r="D181" s="44">
        <f>D182</f>
        <v>149.3</v>
      </c>
      <c r="E181" s="44">
        <f>E182</f>
        <v>149.3</v>
      </c>
      <c r="F181" s="44">
        <f t="shared" si="7"/>
        <v>100</v>
      </c>
      <c r="G181" s="70">
        <f t="shared" si="9"/>
        <v>100</v>
      </c>
    </row>
    <row r="182" spans="1:7" ht="26.25" customHeight="1">
      <c r="A182" s="14" t="s">
        <v>293</v>
      </c>
      <c r="B182" s="13" t="s">
        <v>237</v>
      </c>
      <c r="C182" s="45">
        <v>149.3</v>
      </c>
      <c r="D182" s="45">
        <v>149.3</v>
      </c>
      <c r="E182" s="45">
        <v>149.3</v>
      </c>
      <c r="F182" s="45">
        <f t="shared" si="7"/>
        <v>100</v>
      </c>
      <c r="G182" s="71">
        <f t="shared" si="9"/>
        <v>100</v>
      </c>
    </row>
    <row r="183" spans="1:7" ht="25.5">
      <c r="A183" s="16" t="s">
        <v>182</v>
      </c>
      <c r="B183" s="17" t="s">
        <v>162</v>
      </c>
      <c r="C183" s="44">
        <f>C184</f>
        <v>15560.3</v>
      </c>
      <c r="D183" s="44">
        <f>D184</f>
        <v>15560.3</v>
      </c>
      <c r="E183" s="44">
        <f>E184</f>
        <v>15560.3</v>
      </c>
      <c r="F183" s="44">
        <f t="shared" si="7"/>
        <v>100</v>
      </c>
      <c r="G183" s="70">
        <f t="shared" si="9"/>
        <v>100</v>
      </c>
    </row>
    <row r="184" spans="1:7" ht="25.5">
      <c r="A184" s="14" t="s">
        <v>294</v>
      </c>
      <c r="B184" s="13" t="s">
        <v>163</v>
      </c>
      <c r="C184" s="45">
        <v>15560.3</v>
      </c>
      <c r="D184" s="45">
        <v>15560.3</v>
      </c>
      <c r="E184" s="45">
        <v>15560.3</v>
      </c>
      <c r="F184" s="45">
        <f t="shared" si="7"/>
        <v>100</v>
      </c>
      <c r="G184" s="71">
        <f t="shared" si="9"/>
        <v>100</v>
      </c>
    </row>
    <row r="185" spans="1:7" ht="18" customHeight="1">
      <c r="A185" s="16" t="s">
        <v>55</v>
      </c>
      <c r="B185" s="17" t="s">
        <v>164</v>
      </c>
      <c r="C185" s="44">
        <f>C186</f>
        <v>578054.8</v>
      </c>
      <c r="D185" s="44">
        <f>D186</f>
        <v>223040.1</v>
      </c>
      <c r="E185" s="44">
        <f>E186</f>
        <v>219677</v>
      </c>
      <c r="F185" s="44">
        <f t="shared" si="7"/>
        <v>98.49215454978723</v>
      </c>
      <c r="G185" s="70">
        <f t="shared" si="9"/>
        <v>38.002798350606206</v>
      </c>
    </row>
    <row r="186" spans="1:7" ht="24" customHeight="1">
      <c r="A186" s="14" t="s">
        <v>114</v>
      </c>
      <c r="B186" s="13" t="s">
        <v>165</v>
      </c>
      <c r="C186" s="45">
        <f>63356.6-8023.9+486.5+193979.2+95000+234862.1-1605.7</f>
        <v>578054.8</v>
      </c>
      <c r="D186" s="45">
        <v>223040.1</v>
      </c>
      <c r="E186" s="45">
        <v>219677</v>
      </c>
      <c r="F186" s="45">
        <f t="shared" si="7"/>
        <v>98.49215454978723</v>
      </c>
      <c r="G186" s="71">
        <f t="shared" si="9"/>
        <v>38.002798350606206</v>
      </c>
    </row>
    <row r="187" spans="1:7" ht="25.5">
      <c r="A187" s="15" t="s">
        <v>137</v>
      </c>
      <c r="B187" s="11" t="s">
        <v>166</v>
      </c>
      <c r="C187" s="42">
        <f>C188+C190+C192+C194+C198+C196</f>
        <v>1574690.1999999997</v>
      </c>
      <c r="D187" s="42">
        <f>D188+D190+D192+D194+D198+D196</f>
        <v>1035655.3</v>
      </c>
      <c r="E187" s="42">
        <f>E188+E190+E192+E194+E198+E196</f>
        <v>1029517.5</v>
      </c>
      <c r="F187" s="42">
        <f t="shared" si="7"/>
        <v>99.40735107520813</v>
      </c>
      <c r="G187" s="69">
        <f t="shared" si="9"/>
        <v>65.37905043163413</v>
      </c>
    </row>
    <row r="188" spans="1:7" ht="25.5">
      <c r="A188" s="16" t="s">
        <v>57</v>
      </c>
      <c r="B188" s="17" t="s">
        <v>167</v>
      </c>
      <c r="C188" s="44">
        <f>SUM(C189)</f>
        <v>1530631.1999999997</v>
      </c>
      <c r="D188" s="44">
        <f>SUM(D189)</f>
        <v>1008457.3</v>
      </c>
      <c r="E188" s="44">
        <f>SUM(E189)</f>
        <v>1002980.3</v>
      </c>
      <c r="F188" s="44">
        <f t="shared" si="7"/>
        <v>99.4568932169959</v>
      </c>
      <c r="G188" s="70">
        <f t="shared" si="9"/>
        <v>65.5272347773912</v>
      </c>
    </row>
    <row r="189" spans="1:7" ht="25.5">
      <c r="A189" s="14" t="s">
        <v>140</v>
      </c>
      <c r="B189" s="13" t="s">
        <v>168</v>
      </c>
      <c r="C189" s="45">
        <f>1472512.9-374.1+9.4+7.1+217.1+246.4+803+0.9+48429.6+8778.9</f>
        <v>1530631.1999999997</v>
      </c>
      <c r="D189" s="45">
        <v>1008457.3</v>
      </c>
      <c r="E189" s="45">
        <v>1002980.3</v>
      </c>
      <c r="F189" s="45">
        <f t="shared" si="7"/>
        <v>99.4568932169959</v>
      </c>
      <c r="G189" s="71">
        <f t="shared" si="9"/>
        <v>65.5272347773912</v>
      </c>
    </row>
    <row r="190" spans="1:7" ht="51">
      <c r="A190" s="16" t="s">
        <v>134</v>
      </c>
      <c r="B190" s="17" t="s">
        <v>169</v>
      </c>
      <c r="C190" s="44">
        <f>C191</f>
        <v>32179</v>
      </c>
      <c r="D190" s="44">
        <f>D191</f>
        <v>21848.7</v>
      </c>
      <c r="E190" s="44">
        <f>E191</f>
        <v>21497.6</v>
      </c>
      <c r="F190" s="44">
        <f t="shared" si="7"/>
        <v>98.39303940280199</v>
      </c>
      <c r="G190" s="70">
        <f t="shared" si="9"/>
        <v>66.80630224680691</v>
      </c>
    </row>
    <row r="191" spans="1:7" ht="51">
      <c r="A191" s="14" t="s">
        <v>133</v>
      </c>
      <c r="B191" s="13" t="s">
        <v>170</v>
      </c>
      <c r="C191" s="45">
        <v>32179</v>
      </c>
      <c r="D191" s="45">
        <v>21848.7</v>
      </c>
      <c r="E191" s="45">
        <v>21497.6</v>
      </c>
      <c r="F191" s="45">
        <f t="shared" si="7"/>
        <v>98.39303940280199</v>
      </c>
      <c r="G191" s="71">
        <f t="shared" si="9"/>
        <v>66.80630224680691</v>
      </c>
    </row>
    <row r="192" spans="1:7" ht="38.25">
      <c r="A192" s="16" t="s">
        <v>142</v>
      </c>
      <c r="B192" s="17" t="s">
        <v>171</v>
      </c>
      <c r="C192" s="44">
        <f>C193</f>
        <v>1.8</v>
      </c>
      <c r="D192" s="44">
        <f>D193</f>
        <v>1.8</v>
      </c>
      <c r="E192" s="44">
        <f>E193</f>
        <v>0</v>
      </c>
      <c r="F192" s="44">
        <f t="shared" si="7"/>
        <v>0</v>
      </c>
      <c r="G192" s="70">
        <f t="shared" si="9"/>
        <v>0</v>
      </c>
    </row>
    <row r="193" spans="1:7" ht="51">
      <c r="A193" s="14" t="s">
        <v>143</v>
      </c>
      <c r="B193" s="13" t="s">
        <v>172</v>
      </c>
      <c r="C193" s="45">
        <v>1.8</v>
      </c>
      <c r="D193" s="45">
        <v>1.8</v>
      </c>
      <c r="E193" s="45">
        <v>0</v>
      </c>
      <c r="F193" s="45">
        <f t="shared" si="7"/>
        <v>0</v>
      </c>
      <c r="G193" s="71">
        <f t="shared" si="9"/>
        <v>0</v>
      </c>
    </row>
    <row r="194" spans="1:7" ht="38.25">
      <c r="A194" s="16" t="s">
        <v>295</v>
      </c>
      <c r="B194" s="19" t="s">
        <v>239</v>
      </c>
      <c r="C194" s="44">
        <f>C195</f>
        <v>2000</v>
      </c>
      <c r="D194" s="44">
        <f>D195</f>
        <v>0</v>
      </c>
      <c r="E194" s="44">
        <f>E195</f>
        <v>0</v>
      </c>
      <c r="F194" s="44">
        <v>0</v>
      </c>
      <c r="G194" s="70">
        <f t="shared" si="9"/>
        <v>0</v>
      </c>
    </row>
    <row r="195" spans="1:7" ht="51">
      <c r="A195" s="14" t="s">
        <v>314</v>
      </c>
      <c r="B195" s="20" t="s">
        <v>238</v>
      </c>
      <c r="C195" s="45">
        <v>2000</v>
      </c>
      <c r="D195" s="45">
        <v>0</v>
      </c>
      <c r="E195" s="45">
        <v>0</v>
      </c>
      <c r="F195" s="45">
        <v>0</v>
      </c>
      <c r="G195" s="71">
        <f t="shared" si="9"/>
        <v>0</v>
      </c>
    </row>
    <row r="196" spans="1:7" ht="53.25" customHeight="1">
      <c r="A196" s="16" t="s">
        <v>313</v>
      </c>
      <c r="B196" s="19" t="s">
        <v>316</v>
      </c>
      <c r="C196" s="44">
        <f>C197</f>
        <v>2000</v>
      </c>
      <c r="D196" s="44">
        <f>D197</f>
        <v>0</v>
      </c>
      <c r="E196" s="44">
        <f>E197</f>
        <v>0</v>
      </c>
      <c r="F196" s="44">
        <v>0</v>
      </c>
      <c r="G196" s="70">
        <f t="shared" si="9"/>
        <v>0</v>
      </c>
    </row>
    <row r="197" spans="1:7" ht="57" customHeight="1">
      <c r="A197" s="14" t="s">
        <v>315</v>
      </c>
      <c r="B197" s="20" t="s">
        <v>316</v>
      </c>
      <c r="C197" s="45">
        <v>2000</v>
      </c>
      <c r="D197" s="45">
        <v>0</v>
      </c>
      <c r="E197" s="45">
        <v>0</v>
      </c>
      <c r="F197" s="45">
        <v>0</v>
      </c>
      <c r="G197" s="71">
        <f t="shared" si="9"/>
        <v>0</v>
      </c>
    </row>
    <row r="198" spans="1:7" ht="25.5">
      <c r="A198" s="16" t="s">
        <v>56</v>
      </c>
      <c r="B198" s="17" t="s">
        <v>173</v>
      </c>
      <c r="C198" s="44">
        <f>C199</f>
        <v>7878.2</v>
      </c>
      <c r="D198" s="44">
        <f>D199</f>
        <v>5347.5</v>
      </c>
      <c r="E198" s="44">
        <f>E199</f>
        <v>5039.6</v>
      </c>
      <c r="F198" s="44">
        <f t="shared" si="7"/>
        <v>94.24216923796168</v>
      </c>
      <c r="G198" s="70">
        <f t="shared" si="9"/>
        <v>63.96892691223884</v>
      </c>
    </row>
    <row r="199" spans="1:7" ht="30.75" customHeight="1">
      <c r="A199" s="14" t="s">
        <v>139</v>
      </c>
      <c r="B199" s="13" t="s">
        <v>174</v>
      </c>
      <c r="C199" s="45">
        <f>6942.3+935.9</f>
        <v>7878.2</v>
      </c>
      <c r="D199" s="45">
        <v>5347.5</v>
      </c>
      <c r="E199" s="45">
        <v>5039.6</v>
      </c>
      <c r="F199" s="45">
        <f t="shared" si="7"/>
        <v>94.24216923796168</v>
      </c>
      <c r="G199" s="71">
        <f t="shared" si="9"/>
        <v>63.96892691223884</v>
      </c>
    </row>
    <row r="200" spans="1:7" ht="16.5" customHeight="1">
      <c r="A200" s="15" t="s">
        <v>58</v>
      </c>
      <c r="B200" s="11" t="s">
        <v>175</v>
      </c>
      <c r="C200" s="42">
        <f>C203+C201</f>
        <v>45338.100000000006</v>
      </c>
      <c r="D200" s="42">
        <f>D203+D201</f>
        <v>35361.8</v>
      </c>
      <c r="E200" s="42">
        <f>E203+E201</f>
        <v>33235.7</v>
      </c>
      <c r="F200" s="42">
        <f t="shared" si="7"/>
        <v>93.98757981776944</v>
      </c>
      <c r="G200" s="69">
        <f t="shared" si="9"/>
        <v>73.30633617200543</v>
      </c>
    </row>
    <row r="201" spans="1:7" ht="38.25">
      <c r="A201" s="16" t="s">
        <v>296</v>
      </c>
      <c r="B201" s="19" t="s">
        <v>254</v>
      </c>
      <c r="C201" s="44">
        <f>C202</f>
        <v>34060.3</v>
      </c>
      <c r="D201" s="44">
        <f>D202</f>
        <v>25996.4</v>
      </c>
      <c r="E201" s="44">
        <f>E202</f>
        <v>24979.6</v>
      </c>
      <c r="F201" s="44">
        <f aca="true" t="shared" si="10" ref="F201:F212">E201/D201*100</f>
        <v>96.08868920312042</v>
      </c>
      <c r="G201" s="70">
        <f t="shared" si="9"/>
        <v>73.3393422841255</v>
      </c>
    </row>
    <row r="202" spans="1:7" ht="51">
      <c r="A202" s="18" t="s">
        <v>297</v>
      </c>
      <c r="B202" s="20" t="s">
        <v>255</v>
      </c>
      <c r="C202" s="45">
        <v>34060.3</v>
      </c>
      <c r="D202" s="45">
        <v>25996.4</v>
      </c>
      <c r="E202" s="45">
        <v>24979.6</v>
      </c>
      <c r="F202" s="45">
        <f t="shared" si="10"/>
        <v>96.08868920312042</v>
      </c>
      <c r="G202" s="71">
        <f t="shared" si="9"/>
        <v>73.3393422841255</v>
      </c>
    </row>
    <row r="203" spans="1:7" ht="23.25" customHeight="1">
      <c r="A203" s="21" t="s">
        <v>59</v>
      </c>
      <c r="B203" s="17" t="s">
        <v>176</v>
      </c>
      <c r="C203" s="44">
        <f>SUM(C204)</f>
        <v>11277.800000000001</v>
      </c>
      <c r="D203" s="44">
        <f>SUM(D204)</f>
        <v>9365.4</v>
      </c>
      <c r="E203" s="44">
        <f>SUM(E204)</f>
        <v>8256.1</v>
      </c>
      <c r="F203" s="44">
        <f t="shared" si="10"/>
        <v>88.15533773250476</v>
      </c>
      <c r="G203" s="70">
        <f t="shared" si="9"/>
        <v>73.20665377999255</v>
      </c>
    </row>
    <row r="204" spans="1:7" ht="25.5">
      <c r="A204" s="18" t="s">
        <v>141</v>
      </c>
      <c r="B204" s="13" t="s">
        <v>177</v>
      </c>
      <c r="C204" s="45">
        <f>8808.7+1229.6+220+270-71.6-86.3+700+207.4</f>
        <v>11277.800000000001</v>
      </c>
      <c r="D204" s="45">
        <v>9365.4</v>
      </c>
      <c r="E204" s="45">
        <v>8256.1</v>
      </c>
      <c r="F204" s="45">
        <f t="shared" si="10"/>
        <v>88.15533773250476</v>
      </c>
      <c r="G204" s="71">
        <f t="shared" si="9"/>
        <v>73.20665377999255</v>
      </c>
    </row>
    <row r="205" spans="1:7" ht="17.25" customHeight="1">
      <c r="A205" s="15" t="s">
        <v>325</v>
      </c>
      <c r="B205" s="11" t="s">
        <v>326</v>
      </c>
      <c r="C205" s="42">
        <f aca="true" t="shared" si="11" ref="C205:E206">C206</f>
        <v>195394</v>
      </c>
      <c r="D205" s="42">
        <f t="shared" si="11"/>
        <v>195394</v>
      </c>
      <c r="E205" s="42">
        <f t="shared" si="11"/>
        <v>47179.8</v>
      </c>
      <c r="F205" s="42">
        <f t="shared" si="10"/>
        <v>24.145981964645795</v>
      </c>
      <c r="G205" s="69">
        <f t="shared" si="9"/>
        <v>24.145981964645795</v>
      </c>
    </row>
    <row r="206" spans="1:7" ht="19.5" customHeight="1">
      <c r="A206" s="16" t="s">
        <v>327</v>
      </c>
      <c r="B206" s="17" t="s">
        <v>328</v>
      </c>
      <c r="C206" s="44">
        <f t="shared" si="11"/>
        <v>195394</v>
      </c>
      <c r="D206" s="44">
        <f t="shared" si="11"/>
        <v>195394</v>
      </c>
      <c r="E206" s="44">
        <f t="shared" si="11"/>
        <v>47179.8</v>
      </c>
      <c r="F206" s="44">
        <f t="shared" si="10"/>
        <v>24.145981964645795</v>
      </c>
      <c r="G206" s="70">
        <f t="shared" si="9"/>
        <v>24.145981964645795</v>
      </c>
    </row>
    <row r="207" spans="1:7" ht="24.75" customHeight="1">
      <c r="A207" s="14" t="s">
        <v>329</v>
      </c>
      <c r="B207" s="13" t="s">
        <v>330</v>
      </c>
      <c r="C207" s="45">
        <f>51850+4300+3150+45000+91000+94</f>
        <v>195394</v>
      </c>
      <c r="D207" s="45">
        <f>51850+4300+3150+45000+91000+94</f>
        <v>195394</v>
      </c>
      <c r="E207" s="45">
        <v>47179.8</v>
      </c>
      <c r="F207" s="45">
        <f t="shared" si="10"/>
        <v>24.145981964645795</v>
      </c>
      <c r="G207" s="71">
        <f t="shared" si="9"/>
        <v>24.145981964645795</v>
      </c>
    </row>
    <row r="208" spans="1:7" ht="56.25" customHeight="1">
      <c r="A208" s="15" t="s">
        <v>373</v>
      </c>
      <c r="B208" s="22" t="s">
        <v>374</v>
      </c>
      <c r="C208" s="42">
        <f>C209</f>
        <v>452.9</v>
      </c>
      <c r="D208" s="42">
        <f>D209</f>
        <v>452.9</v>
      </c>
      <c r="E208" s="42">
        <f>E209</f>
        <v>452.9</v>
      </c>
      <c r="F208" s="42">
        <f t="shared" si="10"/>
        <v>100</v>
      </c>
      <c r="G208" s="69">
        <f t="shared" si="9"/>
        <v>100</v>
      </c>
    </row>
    <row r="209" spans="1:7" ht="32.25" customHeight="1">
      <c r="A209" s="16" t="s">
        <v>375</v>
      </c>
      <c r="B209" s="17" t="s">
        <v>376</v>
      </c>
      <c r="C209" s="44">
        <v>452.9</v>
      </c>
      <c r="D209" s="44">
        <v>452.9</v>
      </c>
      <c r="E209" s="44">
        <v>452.9</v>
      </c>
      <c r="F209" s="44">
        <f t="shared" si="10"/>
        <v>100</v>
      </c>
      <c r="G209" s="70">
        <f t="shared" si="9"/>
        <v>100</v>
      </c>
    </row>
    <row r="210" spans="1:7" ht="41.25" customHeight="1">
      <c r="A210" s="10" t="s">
        <v>334</v>
      </c>
      <c r="B210" s="22" t="s">
        <v>335</v>
      </c>
      <c r="C210" s="42">
        <f>C211</f>
        <v>-5844.2</v>
      </c>
      <c r="D210" s="42">
        <f>D211</f>
        <v>-5844.2</v>
      </c>
      <c r="E210" s="42">
        <f>E211</f>
        <v>-5844.1</v>
      </c>
      <c r="F210" s="42">
        <f t="shared" si="10"/>
        <v>99.9982889018172</v>
      </c>
      <c r="G210" s="69">
        <f t="shared" si="9"/>
        <v>99.9982889018172</v>
      </c>
    </row>
    <row r="211" spans="1:7" ht="45.75" customHeight="1">
      <c r="A211" s="21" t="s">
        <v>336</v>
      </c>
      <c r="B211" s="19" t="s">
        <v>337</v>
      </c>
      <c r="C211" s="44">
        <f>-5391.3-452.9</f>
        <v>-5844.2</v>
      </c>
      <c r="D211" s="44">
        <f>-5391.3-452.9</f>
        <v>-5844.2</v>
      </c>
      <c r="E211" s="44">
        <v>-5844.1</v>
      </c>
      <c r="F211" s="44">
        <f t="shared" si="10"/>
        <v>99.9982889018172</v>
      </c>
      <c r="G211" s="70">
        <f t="shared" si="9"/>
        <v>99.9982889018172</v>
      </c>
    </row>
    <row r="212" spans="1:7" s="12" customFormat="1" ht="21.75" customHeight="1">
      <c r="A212" s="10" t="s">
        <v>60</v>
      </c>
      <c r="B212" s="11"/>
      <c r="C212" s="42">
        <f>C8+C155</f>
        <v>4984359.799999999</v>
      </c>
      <c r="D212" s="42">
        <f>D8+D155</f>
        <v>3370469.3</v>
      </c>
      <c r="E212" s="42">
        <f>E8+E155</f>
        <v>2739322.6999999993</v>
      </c>
      <c r="F212" s="42">
        <f t="shared" si="10"/>
        <v>81.27422196072219</v>
      </c>
      <c r="G212" s="69">
        <f t="shared" si="9"/>
        <v>54.95836596707966</v>
      </c>
    </row>
  </sheetData>
  <sheetProtection/>
  <mergeCells count="3">
    <mergeCell ref="B1:G1"/>
    <mergeCell ref="B2:G2"/>
    <mergeCell ref="A4:G4"/>
  </mergeCells>
  <printOptions/>
  <pageMargins left="0.7086614173228347" right="0.1968503937007874" top="0.3937007874015748" bottom="0.3937007874015748" header="0.31496062992125984" footer="0.31496062992125984"/>
  <pageSetup firstPageNumber="6" useFirstPageNumber="1" fitToHeight="7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2023-11-10T09:14:16Z</cp:lastPrinted>
  <dcterms:created xsi:type="dcterms:W3CDTF">1996-10-08T23:32:33Z</dcterms:created>
  <dcterms:modified xsi:type="dcterms:W3CDTF">2023-11-10T09:16:33Z</dcterms:modified>
  <cp:category/>
  <cp:version/>
  <cp:contentType/>
  <cp:contentStatus/>
</cp:coreProperties>
</file>