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960" windowHeight="8385"/>
  </bookViews>
  <sheets>
    <sheet name="приложение 5 " sheetId="2" r:id="rId1"/>
  </sheets>
  <definedNames>
    <definedName name="_xlnm.Print_Titles" localSheetId="0">'приложение 5 '!$8:$8</definedName>
    <definedName name="_xlnm.Print_Area" localSheetId="0">'приложение 5 '!$A$1:$N$56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/>
  <c r="K9"/>
  <c r="G9"/>
  <c r="I9"/>
  <c r="J9"/>
  <c r="L9"/>
  <c r="M9"/>
  <c r="N9"/>
  <c r="C9"/>
  <c r="E9"/>
  <c r="F9"/>
  <c r="D9"/>
  <c r="E58"/>
  <c r="E57" s="1"/>
  <c r="F58"/>
  <c r="F57" s="1"/>
  <c r="H58"/>
  <c r="H57" s="1"/>
  <c r="I58"/>
  <c r="I57" s="1"/>
  <c r="J58"/>
  <c r="J57" s="1"/>
  <c r="L58"/>
  <c r="L57" s="1"/>
  <c r="M58"/>
  <c r="M57" s="1"/>
  <c r="N58"/>
  <c r="N57" s="1"/>
  <c r="D58"/>
  <c r="D57" s="1"/>
  <c r="K59"/>
  <c r="K58" s="1"/>
  <c r="K57" s="1"/>
  <c r="G59"/>
  <c r="G58" s="1"/>
  <c r="G57" s="1"/>
  <c r="C59"/>
  <c r="D40"/>
  <c r="F36"/>
  <c r="D37"/>
  <c r="D36" s="1"/>
  <c r="D15"/>
  <c r="D13"/>
  <c r="K56"/>
  <c r="G56"/>
  <c r="C56"/>
  <c r="H48"/>
  <c r="D48"/>
  <c r="K50"/>
  <c r="G50"/>
  <c r="C50"/>
  <c r="E41"/>
  <c r="F41"/>
  <c r="H41"/>
  <c r="I41"/>
  <c r="J41"/>
  <c r="L41"/>
  <c r="M41"/>
  <c r="N41"/>
  <c r="D41"/>
  <c r="M34"/>
  <c r="L34"/>
  <c r="I34"/>
  <c r="H34"/>
  <c r="E34"/>
  <c r="D34"/>
  <c r="L37"/>
  <c r="H37"/>
  <c r="H36" s="1"/>
  <c r="M37"/>
  <c r="N36"/>
  <c r="I37"/>
  <c r="E37"/>
  <c r="E36" s="1"/>
  <c r="K38"/>
  <c r="G38"/>
  <c r="C38"/>
  <c r="L15"/>
  <c r="H15"/>
  <c r="D18"/>
  <c r="N15"/>
  <c r="M15"/>
  <c r="J15"/>
  <c r="I15"/>
  <c r="F15"/>
  <c r="E15"/>
  <c r="C57" l="1"/>
  <c r="C58"/>
  <c r="E16" l="1"/>
  <c r="D16" l="1"/>
  <c r="K25" l="1"/>
  <c r="G25"/>
  <c r="C25"/>
  <c r="K22"/>
  <c r="G22"/>
  <c r="C22"/>
  <c r="K21"/>
  <c r="G21"/>
  <c r="C21"/>
  <c r="K20"/>
  <c r="G20"/>
  <c r="C20"/>
  <c r="K18"/>
  <c r="G18"/>
  <c r="C18"/>
  <c r="K16"/>
  <c r="G16"/>
  <c r="C16"/>
  <c r="K15"/>
  <c r="G15"/>
  <c r="C15"/>
  <c r="K13"/>
  <c r="G13"/>
  <c r="C13"/>
  <c r="C43" l="1"/>
  <c r="G43"/>
  <c r="K43"/>
  <c r="C41" l="1"/>
  <c r="K46"/>
  <c r="L45"/>
  <c r="K45" s="1"/>
  <c r="G46"/>
  <c r="H45"/>
  <c r="G45" s="1"/>
  <c r="C46"/>
  <c r="D45"/>
  <c r="C45" s="1"/>
  <c r="K49"/>
  <c r="L48"/>
  <c r="K48" s="1"/>
  <c r="G49"/>
  <c r="G48"/>
  <c r="C48"/>
  <c r="C49"/>
  <c r="C40"/>
  <c r="F39"/>
  <c r="F35" s="1"/>
  <c r="K40"/>
  <c r="H40"/>
  <c r="G40" s="1"/>
  <c r="E39"/>
  <c r="E35" s="1"/>
  <c r="D39"/>
  <c r="M36"/>
  <c r="M35" s="1"/>
  <c r="N35"/>
  <c r="L36"/>
  <c r="L35" s="1"/>
  <c r="I36"/>
  <c r="I35" s="1"/>
  <c r="J36"/>
  <c r="J35" s="1"/>
  <c r="H35"/>
  <c r="K37"/>
  <c r="G37"/>
  <c r="C37"/>
  <c r="C36"/>
  <c r="K55"/>
  <c r="G55"/>
  <c r="C55"/>
  <c r="K54"/>
  <c r="G54"/>
  <c r="C54"/>
  <c r="N53"/>
  <c r="M53"/>
  <c r="L53"/>
  <c r="J53"/>
  <c r="I53"/>
  <c r="H53"/>
  <c r="F53"/>
  <c r="E53"/>
  <c r="D53"/>
  <c r="K39"/>
  <c r="G39"/>
  <c r="N14"/>
  <c r="J14"/>
  <c r="F14"/>
  <c r="L14"/>
  <c r="H44" l="1"/>
  <c r="G44" s="1"/>
  <c r="L44"/>
  <c r="K44" s="1"/>
  <c r="D47"/>
  <c r="C47" s="1"/>
  <c r="D44"/>
  <c r="C44" s="1"/>
  <c r="K36"/>
  <c r="K35" s="1"/>
  <c r="D35"/>
  <c r="H47"/>
  <c r="G47" s="1"/>
  <c r="L47"/>
  <c r="K47" s="1"/>
  <c r="C39"/>
  <c r="C35" s="1"/>
  <c r="G36"/>
  <c r="G35" s="1"/>
  <c r="G53"/>
  <c r="C53"/>
  <c r="K53"/>
  <c r="K51"/>
  <c r="G52"/>
  <c r="C52"/>
  <c r="N51"/>
  <c r="M51"/>
  <c r="L51"/>
  <c r="J51"/>
  <c r="I51"/>
  <c r="H51"/>
  <c r="G51"/>
  <c r="F51"/>
  <c r="E51"/>
  <c r="D51"/>
  <c r="K42"/>
  <c r="K41" s="1"/>
  <c r="G42"/>
  <c r="G41" s="1"/>
  <c r="C42"/>
  <c r="C51" l="1"/>
  <c r="K28" l="1"/>
  <c r="G28"/>
  <c r="C28"/>
  <c r="K27"/>
  <c r="G27"/>
  <c r="D27"/>
  <c r="C27" s="1"/>
  <c r="N26"/>
  <c r="M26"/>
  <c r="L26"/>
  <c r="J26"/>
  <c r="I26"/>
  <c r="H26"/>
  <c r="F26"/>
  <c r="E26"/>
  <c r="N24"/>
  <c r="N23" s="1"/>
  <c r="M24"/>
  <c r="M23" s="1"/>
  <c r="L24"/>
  <c r="J24"/>
  <c r="J23" s="1"/>
  <c r="I24"/>
  <c r="I23" s="1"/>
  <c r="H24"/>
  <c r="F24"/>
  <c r="F23" s="1"/>
  <c r="E24"/>
  <c r="E23" s="1"/>
  <c r="D24"/>
  <c r="H23"/>
  <c r="M19"/>
  <c r="I19"/>
  <c r="E19"/>
  <c r="N19"/>
  <c r="J19"/>
  <c r="F19"/>
  <c r="D19"/>
  <c r="N17"/>
  <c r="M17"/>
  <c r="L17"/>
  <c r="J17"/>
  <c r="I17"/>
  <c r="H17"/>
  <c r="F17"/>
  <c r="E17"/>
  <c r="E14"/>
  <c r="M14"/>
  <c r="N12"/>
  <c r="M12"/>
  <c r="L12"/>
  <c r="J12"/>
  <c r="I12"/>
  <c r="H12"/>
  <c r="F12"/>
  <c r="E12"/>
  <c r="D12"/>
  <c r="C24" l="1"/>
  <c r="K24"/>
  <c r="G23"/>
  <c r="D23"/>
  <c r="C23" s="1"/>
  <c r="L23"/>
  <c r="K23" s="1"/>
  <c r="G24"/>
  <c r="M11"/>
  <c r="M10" s="1"/>
  <c r="G12"/>
  <c r="I14"/>
  <c r="I11" s="1"/>
  <c r="I10" s="1"/>
  <c r="D14"/>
  <c r="C14" s="1"/>
  <c r="H14"/>
  <c r="C12"/>
  <c r="K12"/>
  <c r="G17"/>
  <c r="H19"/>
  <c r="G19" s="1"/>
  <c r="L19"/>
  <c r="K19" s="1"/>
  <c r="G26"/>
  <c r="E11"/>
  <c r="E10" s="1"/>
  <c r="F11"/>
  <c r="F10" s="1"/>
  <c r="K14"/>
  <c r="N11"/>
  <c r="N10" s="1"/>
  <c r="D17"/>
  <c r="C17" s="1"/>
  <c r="K17"/>
  <c r="C19"/>
  <c r="D26"/>
  <c r="C26" s="1"/>
  <c r="K26"/>
  <c r="J11"/>
  <c r="J10" s="1"/>
  <c r="L11"/>
  <c r="G14" l="1"/>
  <c r="D11"/>
  <c r="C11" s="1"/>
  <c r="H11"/>
  <c r="H10" s="1"/>
  <c r="K11"/>
  <c r="L10"/>
  <c r="D10" l="1"/>
  <c r="C10" s="1"/>
  <c r="G11"/>
  <c r="G10"/>
  <c r="K10"/>
  <c r="M33"/>
  <c r="M30" s="1"/>
  <c r="M29" s="1"/>
  <c r="L33"/>
  <c r="I33"/>
  <c r="I30" s="1"/>
  <c r="I29" s="1"/>
  <c r="H33"/>
  <c r="E33"/>
  <c r="E30" s="1"/>
  <c r="E29" s="1"/>
  <c r="D33"/>
  <c r="K34"/>
  <c r="G34"/>
  <c r="C34"/>
  <c r="C32"/>
  <c r="L31"/>
  <c r="H31"/>
  <c r="H30" s="1"/>
  <c r="G32" l="1"/>
  <c r="K32"/>
  <c r="K31"/>
  <c r="L30"/>
  <c r="H29"/>
  <c r="G30"/>
  <c r="G31"/>
  <c r="G33"/>
  <c r="C33"/>
  <c r="K33"/>
  <c r="D31"/>
  <c r="G29" l="1"/>
  <c r="C31"/>
  <c r="D30"/>
  <c r="L29"/>
  <c r="K30"/>
  <c r="K29" l="1"/>
  <c r="D29"/>
  <c r="C30"/>
  <c r="C29" l="1"/>
</calcChain>
</file>

<file path=xl/sharedStrings.xml><?xml version="1.0" encoding="utf-8"?>
<sst xmlns="http://schemas.openxmlformats.org/spreadsheetml/2006/main" count="127" uniqueCount="116">
  <si>
    <t>№ п/п</t>
  </si>
  <si>
    <t>Наименование мероприятия</t>
  </si>
  <si>
    <t>Всего</t>
  </si>
  <si>
    <t>в том числе:</t>
  </si>
  <si>
    <t>средства бюджета автономного округа</t>
  </si>
  <si>
    <t>средства федерального бюджета</t>
  </si>
  <si>
    <t>1.</t>
  </si>
  <si>
    <t>1.1.</t>
  </si>
  <si>
    <t>Содержание и развитие дошкольных образовательных  организаций всего, в том числе:</t>
  </si>
  <si>
    <t>1.1.1.</t>
  </si>
  <si>
    <t>Строительство новых учреждений</t>
  </si>
  <si>
    <t>1.2.</t>
  </si>
  <si>
    <t>Содержание и развитие общеобразовательных организаций всего, в том числе:</t>
  </si>
  <si>
    <t>1.2.1.</t>
  </si>
  <si>
    <t>Содержание и развитие организаций дополнительного образования всего, в том числе:</t>
  </si>
  <si>
    <t>Социальная поддержка всего, в том числе:</t>
  </si>
  <si>
    <t>Школьное питание (горячее питание), предоставляемое бесплатно, всего</t>
  </si>
  <si>
    <t>Компенсация родительской платы за присмотр и уход за детьми</t>
  </si>
  <si>
    <t>2.</t>
  </si>
  <si>
    <t>2.1.</t>
  </si>
  <si>
    <t>3.</t>
  </si>
  <si>
    <t>Социальная поддержка населения</t>
  </si>
  <si>
    <t>Предоставление мер социальной поддержки всего, в том числе:</t>
  </si>
  <si>
    <t>Организация летнего отдыха и оздоровления (в том числе в стационарных детских оздоровительных лагерях)</t>
  </si>
  <si>
    <t>Физическая культура и спорт</t>
  </si>
  <si>
    <t>Молодежная политика</t>
  </si>
  <si>
    <t>1.3</t>
  </si>
  <si>
    <t>ВСЕГО направляемых расходов, в том числе:</t>
  </si>
  <si>
    <t>Объёмы финансового обеспечения дошкольных образовательных организаций</t>
  </si>
  <si>
    <t xml:space="preserve">Объемы финансового обеспечения общеобразовательных организаций </t>
  </si>
  <si>
    <t xml:space="preserve">Реализация мероприятий, направленных на развитие детей </t>
  </si>
  <si>
    <t>1.1.1.1</t>
  </si>
  <si>
    <t>1.2.1.1</t>
  </si>
  <si>
    <t>1.3.1</t>
  </si>
  <si>
    <t>1.3.2</t>
  </si>
  <si>
    <t>тыс.рублей</t>
  </si>
  <si>
    <t xml:space="preserve">Из них для детей из льготных категорий семей </t>
  </si>
  <si>
    <t>Содержание и развитие учреждений физической культуры и спорта, всего</t>
  </si>
  <si>
    <t>Реализация мероприятий, направленных на формирование здорового образа жизни у детей, детских спортивных мероприятий, массовых детских спортивных мероприятий, всего:</t>
  </si>
  <si>
    <t xml:space="preserve">Развитие детского спорта в целях создания условий для подготовки спортивных сборных команд и участие в обеспечении подготовки спортивного резерва для спортивных сборных команд </t>
  </si>
  <si>
    <t>1.1.2.</t>
  </si>
  <si>
    <t>1.1.2.1</t>
  </si>
  <si>
    <t>1.1.2.2.</t>
  </si>
  <si>
    <t>1.1.3.</t>
  </si>
  <si>
    <t>1.1.3.2.</t>
  </si>
  <si>
    <t>1.1.4.</t>
  </si>
  <si>
    <t>1.1.4.1.</t>
  </si>
  <si>
    <t>1.1.4.2.</t>
  </si>
  <si>
    <t>средства местного бюджета</t>
  </si>
  <si>
    <t>Муниципальная программа "Развитие физической культуры, спорта и туризма в городе Урай и укрепление здоровья граждан города Урай" на 2019-2030 годы всего, в том числе:</t>
  </si>
  <si>
    <t>Объемы финансового обеспечения   муниципальных организаций физической культуры и спорта</t>
  </si>
  <si>
    <t>Муниципальная программа "Развитие образования и молодежной политики в городе Урай на 2019 - 2030 годы" - всего, в том числе:</t>
  </si>
  <si>
    <t xml:space="preserve">Объемы финансового обеспечения организаций дополнительного образования </t>
  </si>
  <si>
    <t>1.1.4.1.1.</t>
  </si>
  <si>
    <t xml:space="preserve">Объемы финансового обеспечения  организаций молодежной политики 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</si>
  <si>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 всего, в том числе:</t>
  </si>
  <si>
    <t>Предоставление молодым семьям социальных выплат в виде субсидий</t>
  </si>
  <si>
    <t>Муниципальная программа  «Обеспечение градостроительной деятельности на территории города Урай на 2018-2030 годы» всего, в том числе:</t>
  </si>
  <si>
    <t>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</si>
  <si>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2.1.1</t>
  </si>
  <si>
    <t>2.1.1.1</t>
  </si>
  <si>
    <t>2.1.2</t>
  </si>
  <si>
    <t>2.1.2.1</t>
  </si>
  <si>
    <t xml:space="preserve"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 </t>
  </si>
  <si>
    <t>4.</t>
  </si>
  <si>
    <t>Муниципальная программа "Культура города Урай" всего, в том числе:</t>
  </si>
  <si>
    <t>Усовершенствование организационных, экономических механизмов развития учреждений культуры и организаций дополнительного образования в области искусств</t>
  </si>
  <si>
    <t>Поддержка творческих и социокультурных гражданских  инициатив, способствующих самореализации населения. Вовлечение граждан в культурную деятельность</t>
  </si>
  <si>
    <t>Муниципальная программа "Совершенствование и развитие муниципального управления в городе Урай" на 2018-2030 годы</t>
  </si>
  <si>
    <t>Организация временного трудоустройства несовершеннолетних граждан в возрасте от 14 до 18 лет в свободное от учебы время</t>
  </si>
  <si>
    <t>Содействие трудоустройству незанятых одиноких родителей, родителей, воспитывающих детей-инвалидов, многодетных родителей,  через создание дополнительных (в том числе надомных)  постоянных рабочих мест</t>
  </si>
  <si>
    <t>3.1.</t>
  </si>
  <si>
    <t>3.2.</t>
  </si>
  <si>
    <t>Оказание муниципальных услуг (выполнение работ) организацией дополнительного образования в области искусств</t>
  </si>
  <si>
    <t>3.1.1.</t>
  </si>
  <si>
    <t>Стимулирование культурного разнообразия в городе Урай (конкурсы,городские мероприятия)</t>
  </si>
  <si>
    <t>3.2.1.</t>
  </si>
  <si>
    <t xml:space="preserve">Муниципальная программа «Профилактика правонарушений на территории города Урай» на 2018-2030 годы 
</t>
  </si>
  <si>
    <t>Участие в профилактике экстремизма, а также минимизации и (или) ликвидации последствий проявлений экстремизма</t>
  </si>
  <si>
    <t>5.</t>
  </si>
  <si>
    <t>5.1.</t>
  </si>
  <si>
    <t>5.1.1.</t>
  </si>
  <si>
    <t>Укрепление пожарной безопасности в городе Урай</t>
  </si>
  <si>
    <t>Проведение мероприятий, направленных на приобретение знаний и навыков в области пожарной безопасности</t>
  </si>
  <si>
    <t>4.1.</t>
  </si>
  <si>
    <t>6.</t>
  </si>
  <si>
    <t>6.1.</t>
  </si>
  <si>
    <t>7.</t>
  </si>
  <si>
    <t>7.1.</t>
  </si>
  <si>
    <t>8.</t>
  </si>
  <si>
    <t>8.1.</t>
  </si>
  <si>
    <t xml:space="preserve">Приобретение жилых помещений для замены инвалидам, семьям, имеющим детей-инвалидов, являющихся нанимателями жилых помещений по договорам социального найма муниципального фонда </t>
  </si>
  <si>
    <t>к пояснительной записке по расходам</t>
  </si>
  <si>
    <t>Информация об объёмах бюджетных ассигнований, направляемых на поддержку семьи и детей в 2024 году и плановом периоде 2025 и 2026 годов</t>
  </si>
  <si>
    <t xml:space="preserve">проект 2024 год </t>
  </si>
  <si>
    <t xml:space="preserve">проет 2025 год </t>
  </si>
  <si>
    <t xml:space="preserve">проект 2026 год </t>
  </si>
  <si>
    <t>3.1.2.</t>
  </si>
  <si>
    <t xml:space="preserve">Укрепление материально-технической базы учреждений культуры и организаций дополнительного образования в области искусств </t>
  </si>
  <si>
    <t>Профилактика првонарушений</t>
  </si>
  <si>
    <t xml:space="preserve">Изготовление и распространение средств наглядной и печатной агитации, направленных на  профилактику правонаруше-ний </t>
  </si>
  <si>
    <t>Организация деятельности молодежного волонтерского движения города Урай по пропаганде здорового образа жизни, в целях профилактики правонарушений</t>
  </si>
  <si>
    <t>Привлечения внимания подрастающего поколения к вопросам охраны труда (городской конкурс детского рисунка "Безопасный труд глазами детей")</t>
  </si>
  <si>
    <t>х</t>
  </si>
  <si>
    <t>Образование всего, в том числе:</t>
  </si>
  <si>
    <t>9.</t>
  </si>
  <si>
    <t>9.1.</t>
  </si>
  <si>
    <t>Проведение в образовательных, спортивных организациях и среди молодежи мероприятий по противодействию вовлечению в экстремистскую деятельность</t>
  </si>
  <si>
    <t>9.1.1.</t>
  </si>
  <si>
    <t>Муниципальная программа "Укрепление межнационального и межкофессионального согласия, профилактика экстремизма на территории города Урай" всего, в том числе:</t>
  </si>
  <si>
    <t>4.2.</t>
  </si>
  <si>
    <t>6.1.1.</t>
  </si>
  <si>
    <t>6.1.2.</t>
  </si>
  <si>
    <t>8.2.</t>
  </si>
  <si>
    <t>8.3.</t>
  </si>
  <si>
    <t xml:space="preserve">Приложение 5 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</si>
</sst>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"/>
    <numFmt numFmtId="165" formatCode="_-* #,##0.0\ _₽_-;\-* #,##0.0\ _₽_-;_-* &quot;-&quot;??\ _₽_-;_-@_-"/>
    <numFmt numFmtId="166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4">
    <xf numFmtId="0" fontId="0" fillId="0" borderId="0" xfId="0"/>
    <xf numFmtId="0" fontId="3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 wrapText="1" shrinkToFit="1"/>
    </xf>
    <xf numFmtId="0" fontId="9" fillId="0" borderId="0" xfId="0" applyFont="1" applyFill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 wrapText="1" shrinkToFit="1"/>
    </xf>
    <xf numFmtId="164" fontId="8" fillId="0" borderId="0" xfId="0" applyNumberFormat="1" applyFont="1" applyFill="1" applyBorder="1" applyAlignment="1">
      <alignment horizontal="right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64" fontId="11" fillId="0" borderId="1" xfId="2" applyNumberFormat="1" applyFont="1" applyFill="1" applyBorder="1" applyAlignment="1">
      <alignment horizontal="right" wrapText="1"/>
    </xf>
    <xf numFmtId="164" fontId="2" fillId="0" borderId="1" xfId="2" applyNumberFormat="1" applyFont="1" applyFill="1" applyBorder="1" applyAlignment="1">
      <alignment horizontal="right" wrapText="1"/>
    </xf>
    <xf numFmtId="165" fontId="2" fillId="0" borderId="1" xfId="1" applyNumberFormat="1" applyFont="1" applyFill="1" applyBorder="1" applyAlignment="1">
      <alignment horizontal="right" wrapText="1" shrinkToFit="1"/>
    </xf>
    <xf numFmtId="0" fontId="2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 wrapText="1"/>
    </xf>
    <xf numFmtId="164" fontId="11" fillId="2" borderId="1" xfId="2" applyNumberFormat="1" applyFont="1" applyFill="1" applyBorder="1" applyAlignment="1">
      <alignment horizontal="right" wrapText="1"/>
    </xf>
    <xf numFmtId="164" fontId="2" fillId="2" borderId="1" xfId="2" applyNumberFormat="1" applyFont="1" applyFill="1" applyBorder="1" applyAlignment="1">
      <alignment horizontal="right" wrapText="1"/>
    </xf>
    <xf numFmtId="0" fontId="3" fillId="2" borderId="1" xfId="0" quotePrefix="1" applyFont="1" applyFill="1" applyBorder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right" wrapText="1" shrinkToFit="1"/>
    </xf>
    <xf numFmtId="0" fontId="3" fillId="0" borderId="1" xfId="0" quotePrefix="1" applyFont="1" applyFill="1" applyBorder="1" applyAlignment="1">
      <alignment horizontal="center" vertical="center" wrapText="1" shrinkToFit="1"/>
    </xf>
    <xf numFmtId="166" fontId="2" fillId="0" borderId="1" xfId="0" applyNumberFormat="1" applyFont="1" applyFill="1" applyBorder="1" applyAlignment="1">
      <alignment horizontal="right" wrapText="1" shrinkToFit="1"/>
    </xf>
    <xf numFmtId="16" fontId="12" fillId="0" borderId="1" xfId="0" quotePrefix="1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164" fontId="11" fillId="0" borderId="1" xfId="0" applyNumberFormat="1" applyFont="1" applyFill="1" applyBorder="1" applyAlignment="1">
      <alignment horizontal="right" wrapText="1" shrinkToFit="1"/>
    </xf>
    <xf numFmtId="164" fontId="2" fillId="0" borderId="1" xfId="0" applyNumberFormat="1" applyFont="1" applyFill="1" applyBorder="1" applyAlignment="1">
      <alignment horizontal="right" wrapText="1" shrinkToFi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vertical="center" wrapText="1" shrinkToFit="1"/>
    </xf>
    <xf numFmtId="164" fontId="11" fillId="0" borderId="0" xfId="0" applyNumberFormat="1" applyFont="1" applyFill="1" applyBorder="1" applyAlignment="1">
      <alignment horizontal="right" wrapText="1" shrinkToFit="1"/>
    </xf>
    <xf numFmtId="0" fontId="1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Fill="1" applyBorder="1" applyAlignment="1">
      <alignment vertical="center" wrapText="1" shrinkToFit="1"/>
    </xf>
    <xf numFmtId="0" fontId="11" fillId="0" borderId="1" xfId="0" applyFont="1" applyFill="1" applyBorder="1" applyAlignment="1" applyProtection="1">
      <alignment horizontal="justify" vertical="center"/>
      <protection locked="0"/>
    </xf>
    <xf numFmtId="16" fontId="3" fillId="0" borderId="1" xfId="0" quotePrefix="1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 applyProtection="1">
      <alignment horizontal="justify"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justify" vertical="center"/>
    </xf>
    <xf numFmtId="164" fontId="11" fillId="3" borderId="1" xfId="2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 applyAlignment="1">
      <alignment horizontal="right" wrapText="1" shrinkToFit="1"/>
    </xf>
    <xf numFmtId="0" fontId="3" fillId="3" borderId="0" xfId="0" applyFont="1" applyFill="1" applyAlignment="1">
      <alignment horizontal="center" vertical="center" wrapText="1" shrinkToFit="1"/>
    </xf>
    <xf numFmtId="0" fontId="12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164" fontId="11" fillId="3" borderId="1" xfId="0" applyNumberFormat="1" applyFont="1" applyFill="1" applyBorder="1" applyAlignment="1">
      <alignment horizontal="right" wrapText="1" shrinkToFit="1"/>
    </xf>
    <xf numFmtId="16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vertical="center" wrapText="1" shrinkToFit="1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164" fontId="2" fillId="3" borderId="1" xfId="2" applyNumberFormat="1" applyFont="1" applyFill="1" applyBorder="1" applyAlignment="1">
      <alignment horizontal="right" wrapText="1"/>
    </xf>
    <xf numFmtId="165" fontId="11" fillId="0" borderId="1" xfId="0" applyNumberFormat="1" applyFont="1" applyFill="1" applyBorder="1" applyAlignment="1">
      <alignment horizontal="right" wrapText="1" shrinkToFit="1"/>
    </xf>
    <xf numFmtId="165" fontId="11" fillId="0" borderId="0" xfId="0" applyNumberFormat="1" applyFont="1" applyFill="1" applyBorder="1" applyAlignment="1">
      <alignment horizontal="right" wrapText="1" shrinkToFit="1"/>
    </xf>
    <xf numFmtId="0" fontId="12" fillId="0" borderId="0" xfId="0" applyFont="1" applyFill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left" vertical="center" wrapText="1" shrinkToFit="1"/>
    </xf>
    <xf numFmtId="0" fontId="11" fillId="0" borderId="0" xfId="0" applyFont="1" applyFill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vertical="center" wrapText="1" shrinkToFit="1"/>
    </xf>
    <xf numFmtId="166" fontId="3" fillId="0" borderId="1" xfId="0" applyNumberFormat="1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 shrinkToFit="1"/>
    </xf>
  </cellXfs>
  <cellStyles count="3">
    <cellStyle name="Обычный" xfId="0" builtinId="0"/>
    <cellStyle name="Обычный 9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90" zoomScaleNormal="90"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B25" sqref="B25"/>
    </sheetView>
  </sheetViews>
  <sheetFormatPr defaultRowHeight="15"/>
  <cols>
    <col min="1" max="1" width="9.5703125" style="7" customWidth="1"/>
    <col min="2" max="2" width="71.5703125" style="7" customWidth="1"/>
    <col min="3" max="5" width="14.7109375" style="1" customWidth="1"/>
    <col min="6" max="6" width="14" style="1" customWidth="1"/>
    <col min="7" max="9" width="14.7109375" style="1" customWidth="1"/>
    <col min="10" max="10" width="14" style="1" customWidth="1"/>
    <col min="11" max="13" width="14.7109375" style="1" customWidth="1"/>
    <col min="14" max="14" width="14" style="1" customWidth="1"/>
    <col min="15" max="15" width="14.85546875" style="1" customWidth="1"/>
    <col min="16" max="16" width="12.85546875" style="1" customWidth="1"/>
    <col min="17" max="25" width="14.28515625" style="1" customWidth="1"/>
    <col min="26" max="26" width="13.5703125" style="1" customWidth="1"/>
    <col min="27" max="16384" width="9.140625" style="1"/>
  </cols>
  <sheetData>
    <row r="1" spans="1:15" ht="15.75">
      <c r="A1" s="6"/>
      <c r="B1" s="6"/>
      <c r="C1" s="2"/>
      <c r="D1" s="2"/>
      <c r="E1" s="2"/>
      <c r="F1" s="2"/>
      <c r="G1" s="2"/>
      <c r="H1" s="2"/>
      <c r="I1" s="2"/>
      <c r="J1" s="2"/>
      <c r="K1" s="2"/>
      <c r="L1" s="68" t="s">
        <v>115</v>
      </c>
      <c r="M1" s="68"/>
      <c r="N1" s="68"/>
      <c r="O1" s="4"/>
    </row>
    <row r="2" spans="1:15" ht="15.75">
      <c r="A2" s="6"/>
      <c r="B2" s="6"/>
      <c r="C2" s="2"/>
      <c r="D2" s="2"/>
      <c r="E2" s="2"/>
      <c r="F2" s="2"/>
      <c r="G2" s="2"/>
      <c r="H2" s="2"/>
      <c r="I2" s="2"/>
      <c r="J2" s="2"/>
      <c r="K2" s="2"/>
      <c r="L2" s="68" t="s">
        <v>92</v>
      </c>
      <c r="M2" s="68"/>
      <c r="N2" s="68"/>
      <c r="O2" s="4"/>
    </row>
    <row r="3" spans="1:15" ht="31.5" customHeight="1">
      <c r="A3" s="73" t="s">
        <v>93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"/>
    </row>
    <row r="4" spans="1:15" ht="25.5" customHeight="1">
      <c r="A4" s="6"/>
      <c r="B4" s="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 t="s">
        <v>35</v>
      </c>
      <c r="O4" s="3"/>
    </row>
    <row r="5" spans="1:15" s="9" customFormat="1" ht="14.25" customHeight="1">
      <c r="A5" s="69" t="s">
        <v>0</v>
      </c>
      <c r="B5" s="69" t="s">
        <v>1</v>
      </c>
      <c r="C5" s="69" t="s">
        <v>94</v>
      </c>
      <c r="D5" s="69"/>
      <c r="E5" s="69"/>
      <c r="F5" s="69"/>
      <c r="G5" s="69" t="s">
        <v>95</v>
      </c>
      <c r="H5" s="69"/>
      <c r="I5" s="69"/>
      <c r="J5" s="69"/>
      <c r="K5" s="69" t="s">
        <v>96</v>
      </c>
      <c r="L5" s="69"/>
      <c r="M5" s="69"/>
      <c r="N5" s="69"/>
      <c r="O5" s="8"/>
    </row>
    <row r="6" spans="1:15" s="9" customFormat="1" ht="16.5" customHeight="1">
      <c r="A6" s="69"/>
      <c r="B6" s="69"/>
      <c r="C6" s="69" t="s">
        <v>2</v>
      </c>
      <c r="D6" s="70" t="s">
        <v>3</v>
      </c>
      <c r="E6" s="71"/>
      <c r="F6" s="72"/>
      <c r="G6" s="69" t="s">
        <v>2</v>
      </c>
      <c r="H6" s="70" t="s">
        <v>3</v>
      </c>
      <c r="I6" s="71"/>
      <c r="J6" s="72"/>
      <c r="K6" s="69" t="s">
        <v>2</v>
      </c>
      <c r="L6" s="70" t="s">
        <v>3</v>
      </c>
      <c r="M6" s="71"/>
      <c r="N6" s="72"/>
      <c r="O6" s="8"/>
    </row>
    <row r="7" spans="1:15" s="9" customFormat="1" ht="67.5" customHeight="1">
      <c r="A7" s="69"/>
      <c r="B7" s="69"/>
      <c r="C7" s="69"/>
      <c r="D7" s="10" t="s">
        <v>48</v>
      </c>
      <c r="E7" s="10" t="s">
        <v>4</v>
      </c>
      <c r="F7" s="10" t="s">
        <v>5</v>
      </c>
      <c r="G7" s="69"/>
      <c r="H7" s="10" t="s">
        <v>48</v>
      </c>
      <c r="I7" s="10" t="s">
        <v>4</v>
      </c>
      <c r="J7" s="10" t="s">
        <v>5</v>
      </c>
      <c r="K7" s="69"/>
      <c r="L7" s="10" t="s">
        <v>48</v>
      </c>
      <c r="M7" s="10" t="s">
        <v>4</v>
      </c>
      <c r="N7" s="10" t="s">
        <v>5</v>
      </c>
      <c r="O7" s="8"/>
    </row>
    <row r="8" spans="1:15" s="13" customFormat="1" ht="12.75">
      <c r="A8" s="11" t="s">
        <v>103</v>
      </c>
      <c r="B8" s="11" t="s">
        <v>103</v>
      </c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  <c r="L8" s="11">
        <v>10</v>
      </c>
      <c r="M8" s="11">
        <v>11</v>
      </c>
      <c r="N8" s="11">
        <v>12</v>
      </c>
      <c r="O8" s="12"/>
    </row>
    <row r="9" spans="1:15" s="60" customFormat="1" ht="27.75" customHeight="1">
      <c r="A9" s="67" t="s">
        <v>27</v>
      </c>
      <c r="B9" s="67"/>
      <c r="C9" s="17">
        <f>SUM(D9:F9)</f>
        <v>3573614.5999999996</v>
      </c>
      <c r="D9" s="58">
        <f>D10+D29+D35+D41+D44+D47+D51+D53+D57</f>
        <v>787484.8</v>
      </c>
      <c r="E9" s="58">
        <f t="shared" ref="E9:F9" si="0">E10+E29+E35+E41+E44+E47+E51+E53+E57</f>
        <v>2612568.0999999996</v>
      </c>
      <c r="F9" s="58">
        <f t="shared" si="0"/>
        <v>173561.69999999998</v>
      </c>
      <c r="G9" s="58">
        <f>SUM(H9:J9)</f>
        <v>2359395.2000000002</v>
      </c>
      <c r="H9" s="58">
        <f>H10+H29+H35+H41+H44+H47+H51+H53+H57</f>
        <v>606371.69999999995</v>
      </c>
      <c r="I9" s="58">
        <f t="shared" ref="I9" si="1">I10+I29+I35+I41+I44+I47+I51+I53+I57</f>
        <v>1702077</v>
      </c>
      <c r="J9" s="58">
        <f t="shared" ref="J9" si="2">J10+J29+J35+J41+J44+J47+J51+J53+J57</f>
        <v>50946.500000000007</v>
      </c>
      <c r="K9" s="58">
        <f>SUM(L9:N9)</f>
        <v>2329206.0999999996</v>
      </c>
      <c r="L9" s="58">
        <f t="shared" ref="L9" si="3">L10+L29+L35+L41+L44+L47+L51+L53+L57</f>
        <v>572844.4</v>
      </c>
      <c r="M9" s="58">
        <f t="shared" ref="M9" si="4">M10+M29+M35+M41+M44+M47+M51+M53+M57</f>
        <v>1709503.3999999997</v>
      </c>
      <c r="N9" s="58">
        <f t="shared" ref="N9" si="5">N10+N29+N35+N41+N44+N47+N51+N53+N57</f>
        <v>46858.299999999996</v>
      </c>
      <c r="O9" s="59"/>
    </row>
    <row r="10" spans="1:15" s="2" customFormat="1" ht="33.75" customHeight="1">
      <c r="A10" s="34" t="s">
        <v>6</v>
      </c>
      <c r="B10" s="35" t="s">
        <v>51</v>
      </c>
      <c r="C10" s="17">
        <f>D10+E10+F10</f>
        <v>3182477.6</v>
      </c>
      <c r="D10" s="17">
        <f>D11+D23+D26</f>
        <v>437017.1</v>
      </c>
      <c r="E10" s="17">
        <f t="shared" ref="E10:F10" si="6">E11+E23+E26</f>
        <v>2575761.2999999998</v>
      </c>
      <c r="F10" s="17">
        <f t="shared" si="6"/>
        <v>169699.19999999998</v>
      </c>
      <c r="G10" s="17">
        <f>H10+I10+J10</f>
        <v>2015743.7</v>
      </c>
      <c r="H10" s="17">
        <f>H11+H23+H26</f>
        <v>315204.09999999998</v>
      </c>
      <c r="I10" s="17">
        <f t="shared" ref="I10:J10" si="7">I11+I23+I26</f>
        <v>1651367.3</v>
      </c>
      <c r="J10" s="17">
        <f t="shared" si="7"/>
        <v>49172.3</v>
      </c>
      <c r="K10" s="17">
        <f>L10+M10+N10</f>
        <v>1982973.9</v>
      </c>
      <c r="L10" s="17">
        <f>L11+L23+L26</f>
        <v>282625.80000000005</v>
      </c>
      <c r="M10" s="17">
        <f t="shared" ref="M10:N10" si="8">M11+M23+M26</f>
        <v>1654836.9</v>
      </c>
      <c r="N10" s="17">
        <f t="shared" si="8"/>
        <v>45511.199999999997</v>
      </c>
      <c r="O10" s="36"/>
    </row>
    <row r="11" spans="1:15" ht="22.5" customHeight="1">
      <c r="A11" s="34" t="s">
        <v>7</v>
      </c>
      <c r="B11" s="37" t="s">
        <v>104</v>
      </c>
      <c r="C11" s="17">
        <f t="shared" ref="C11:C28" si="9">D11+E11+F11</f>
        <v>3140722.2</v>
      </c>
      <c r="D11" s="17">
        <f>D12+D14+D17+D19</f>
        <v>412652</v>
      </c>
      <c r="E11" s="17">
        <f t="shared" ref="E11:F11" si="10">E12+E14+E17+E19</f>
        <v>2558371</v>
      </c>
      <c r="F11" s="17">
        <f t="shared" si="10"/>
        <v>169699.19999999998</v>
      </c>
      <c r="G11" s="17">
        <f t="shared" ref="G11:G28" si="11">H11+I11+J11</f>
        <v>1976040.5</v>
      </c>
      <c r="H11" s="17">
        <f>H12+H14+H17+H19</f>
        <v>292891.19999999995</v>
      </c>
      <c r="I11" s="17">
        <f t="shared" ref="I11:J11" si="12">I12+I14+I17+I19</f>
        <v>1633977</v>
      </c>
      <c r="J11" s="17">
        <f t="shared" si="12"/>
        <v>49172.3</v>
      </c>
      <c r="K11" s="17">
        <f t="shared" ref="K11:K28" si="13">L11+M11+N11</f>
        <v>1943211.2</v>
      </c>
      <c r="L11" s="17">
        <f>L12+L14+L17+L19</f>
        <v>260253.40000000002</v>
      </c>
      <c r="M11" s="17">
        <f t="shared" ref="M11:N11" si="14">M12+M14+M17+M19</f>
        <v>1637446.5999999999</v>
      </c>
      <c r="N11" s="17">
        <f t="shared" si="14"/>
        <v>45511.199999999997</v>
      </c>
      <c r="O11" s="36"/>
    </row>
    <row r="12" spans="1:15" s="7" customFormat="1" ht="31.5">
      <c r="A12" s="21" t="s">
        <v>9</v>
      </c>
      <c r="B12" s="22" t="s">
        <v>8</v>
      </c>
      <c r="C12" s="23">
        <f t="shared" si="9"/>
        <v>752158.5</v>
      </c>
      <c r="D12" s="24">
        <f>D13</f>
        <v>122175.4</v>
      </c>
      <c r="E12" s="24">
        <f t="shared" ref="E12:F12" si="15">E13</f>
        <v>629983.1</v>
      </c>
      <c r="F12" s="24">
        <f t="shared" si="15"/>
        <v>0</v>
      </c>
      <c r="G12" s="23">
        <f t="shared" si="11"/>
        <v>747650.2</v>
      </c>
      <c r="H12" s="24">
        <f>H13</f>
        <v>117667.1</v>
      </c>
      <c r="I12" s="24">
        <f t="shared" ref="I12:J12" si="16">I13</f>
        <v>629983.1</v>
      </c>
      <c r="J12" s="24">
        <f t="shared" si="16"/>
        <v>0</v>
      </c>
      <c r="K12" s="23">
        <f t="shared" si="13"/>
        <v>748909.5</v>
      </c>
      <c r="L12" s="24">
        <f>L13</f>
        <v>118926.39999999999</v>
      </c>
      <c r="M12" s="24">
        <f t="shared" ref="M12:N12" si="17">M13</f>
        <v>629983.1</v>
      </c>
      <c r="N12" s="24">
        <f t="shared" si="17"/>
        <v>0</v>
      </c>
      <c r="O12" s="14"/>
    </row>
    <row r="13" spans="1:15" s="7" customFormat="1" ht="31.5">
      <c r="A13" s="15" t="s">
        <v>31</v>
      </c>
      <c r="B13" s="20" t="s">
        <v>28</v>
      </c>
      <c r="C13" s="17">
        <f t="shared" si="9"/>
        <v>752158.5</v>
      </c>
      <c r="D13" s="18">
        <f>121193.2+982.2</f>
        <v>122175.4</v>
      </c>
      <c r="E13" s="18">
        <v>629983.1</v>
      </c>
      <c r="F13" s="18">
        <v>0</v>
      </c>
      <c r="G13" s="17">
        <f t="shared" si="11"/>
        <v>747650.2</v>
      </c>
      <c r="H13" s="18">
        <v>117667.1</v>
      </c>
      <c r="I13" s="18">
        <v>629983.1</v>
      </c>
      <c r="J13" s="18">
        <v>0</v>
      </c>
      <c r="K13" s="17">
        <f t="shared" si="13"/>
        <v>748909.5</v>
      </c>
      <c r="L13" s="18">
        <v>118926.39999999999</v>
      </c>
      <c r="M13" s="18">
        <v>629983.1</v>
      </c>
      <c r="N13" s="18">
        <v>0</v>
      </c>
      <c r="O13" s="14"/>
    </row>
    <row r="14" spans="1:15" ht="31.5">
      <c r="A14" s="25" t="s">
        <v>40</v>
      </c>
      <c r="B14" s="22" t="s">
        <v>12</v>
      </c>
      <c r="C14" s="23">
        <f t="shared" si="9"/>
        <v>2105380.6999999997</v>
      </c>
      <c r="D14" s="24">
        <f>D15+D16</f>
        <v>189472</v>
      </c>
      <c r="E14" s="24">
        <f t="shared" ref="E14:F14" si="18">E15+E16</f>
        <v>1761321.4</v>
      </c>
      <c r="F14" s="24">
        <f t="shared" si="18"/>
        <v>154587.29999999999</v>
      </c>
      <c r="G14" s="23">
        <f t="shared" si="11"/>
        <v>982982.79999999993</v>
      </c>
      <c r="H14" s="24">
        <f>H15+H16</f>
        <v>110548.4</v>
      </c>
      <c r="I14" s="24">
        <f t="shared" ref="I14:J14" si="19">I15+I16</f>
        <v>837080.29999999993</v>
      </c>
      <c r="J14" s="24">
        <f t="shared" si="19"/>
        <v>35354.1</v>
      </c>
      <c r="K14" s="23">
        <f t="shared" si="13"/>
        <v>949292.6</v>
      </c>
      <c r="L14" s="24">
        <f>L15+L16</f>
        <v>76564.3</v>
      </c>
      <c r="M14" s="24">
        <f t="shared" ref="M14:N14" si="20">M15+M16</f>
        <v>837661.6</v>
      </c>
      <c r="N14" s="24">
        <f t="shared" si="20"/>
        <v>35066.699999999997</v>
      </c>
      <c r="O14" s="26"/>
    </row>
    <row r="15" spans="1:15" ht="31.5">
      <c r="A15" s="15" t="s">
        <v>41</v>
      </c>
      <c r="B15" s="20" t="s">
        <v>29</v>
      </c>
      <c r="C15" s="17">
        <f t="shared" si="9"/>
        <v>857390.3</v>
      </c>
      <c r="D15" s="18">
        <f>63067.1+29.5+300+45+838.2+319.1+24+50</f>
        <v>64672.899999999994</v>
      </c>
      <c r="E15" s="18">
        <f>755428+1779.1</f>
        <v>757207.1</v>
      </c>
      <c r="F15" s="18">
        <f>34372.8+1137.5</f>
        <v>35510.300000000003</v>
      </c>
      <c r="G15" s="17">
        <f t="shared" si="11"/>
        <v>982982.79999999993</v>
      </c>
      <c r="H15" s="18">
        <f>109635.7+29.5+45+838.2</f>
        <v>110548.4</v>
      </c>
      <c r="I15" s="18">
        <f>835301.2+1779.1</f>
        <v>837080.29999999993</v>
      </c>
      <c r="J15" s="18">
        <f>34216.6+1137.5</f>
        <v>35354.1</v>
      </c>
      <c r="K15" s="17">
        <f t="shared" si="13"/>
        <v>949292.6</v>
      </c>
      <c r="L15" s="18">
        <f>75645.5+35.6+45+838.2</f>
        <v>76564.3</v>
      </c>
      <c r="M15" s="18">
        <f>835301.2+2360.4</f>
        <v>837661.6</v>
      </c>
      <c r="N15" s="18">
        <f>33904.1+1162.6</f>
        <v>35066.699999999997</v>
      </c>
      <c r="O15" s="26"/>
    </row>
    <row r="16" spans="1:15" ht="15.75">
      <c r="A16" s="15" t="s">
        <v>42</v>
      </c>
      <c r="B16" s="20" t="s">
        <v>10</v>
      </c>
      <c r="C16" s="17">
        <f t="shared" si="9"/>
        <v>1247990.4000000001</v>
      </c>
      <c r="D16" s="18">
        <f>33925.1+90874</f>
        <v>124799.1</v>
      </c>
      <c r="E16" s="18">
        <f>186248.7+817865.6</f>
        <v>1004114.3</v>
      </c>
      <c r="F16" s="18">
        <v>119077</v>
      </c>
      <c r="G16" s="17">
        <f t="shared" si="11"/>
        <v>0</v>
      </c>
      <c r="H16" s="18"/>
      <c r="I16" s="18"/>
      <c r="J16" s="18"/>
      <c r="K16" s="17">
        <f t="shared" si="13"/>
        <v>0</v>
      </c>
      <c r="L16" s="18">
        <v>0</v>
      </c>
      <c r="M16" s="18">
        <v>0</v>
      </c>
      <c r="N16" s="18">
        <v>0</v>
      </c>
    </row>
    <row r="17" spans="1:14" ht="31.5">
      <c r="A17" s="21" t="s">
        <v>43</v>
      </c>
      <c r="B17" s="22" t="s">
        <v>14</v>
      </c>
      <c r="C17" s="23">
        <f t="shared" si="9"/>
        <v>73223.5</v>
      </c>
      <c r="D17" s="24">
        <f>D18</f>
        <v>73223.5</v>
      </c>
      <c r="E17" s="24">
        <f t="shared" ref="E17:F17" si="21">E18</f>
        <v>0</v>
      </c>
      <c r="F17" s="24">
        <f t="shared" si="21"/>
        <v>0</v>
      </c>
      <c r="G17" s="23">
        <f t="shared" si="11"/>
        <v>36894.6</v>
      </c>
      <c r="H17" s="24">
        <f>H18</f>
        <v>36894.6</v>
      </c>
      <c r="I17" s="24">
        <f t="shared" ref="I17:J17" si="22">I18</f>
        <v>0</v>
      </c>
      <c r="J17" s="24">
        <f t="shared" si="22"/>
        <v>0</v>
      </c>
      <c r="K17" s="23">
        <f t="shared" si="13"/>
        <v>36981.599999999999</v>
      </c>
      <c r="L17" s="24">
        <f>L18</f>
        <v>36981.599999999999</v>
      </c>
      <c r="M17" s="24">
        <f t="shared" ref="M17:N17" si="23">M18</f>
        <v>0</v>
      </c>
      <c r="N17" s="24">
        <f t="shared" si="23"/>
        <v>0</v>
      </c>
    </row>
    <row r="18" spans="1:14" ht="31.5">
      <c r="A18" s="27" t="s">
        <v>44</v>
      </c>
      <c r="B18" s="16" t="s">
        <v>52</v>
      </c>
      <c r="C18" s="17">
        <f t="shared" si="9"/>
        <v>73223.5</v>
      </c>
      <c r="D18" s="18">
        <f>45081+28142.5</f>
        <v>73223.5</v>
      </c>
      <c r="E18" s="28">
        <v>0</v>
      </c>
      <c r="F18" s="28">
        <v>0</v>
      </c>
      <c r="G18" s="17">
        <f t="shared" si="11"/>
        <v>36894.6</v>
      </c>
      <c r="H18" s="18">
        <v>36894.6</v>
      </c>
      <c r="I18" s="28">
        <v>0</v>
      </c>
      <c r="J18" s="28">
        <v>0</v>
      </c>
      <c r="K18" s="17">
        <f t="shared" si="13"/>
        <v>36981.599999999999</v>
      </c>
      <c r="L18" s="18">
        <v>36981.599999999999</v>
      </c>
      <c r="M18" s="28">
        <v>0</v>
      </c>
      <c r="N18" s="18">
        <v>0</v>
      </c>
    </row>
    <row r="19" spans="1:14" ht="15.75">
      <c r="A19" s="21" t="s">
        <v>45</v>
      </c>
      <c r="B19" s="33" t="s">
        <v>15</v>
      </c>
      <c r="C19" s="23">
        <f t="shared" si="9"/>
        <v>209959.5</v>
      </c>
      <c r="D19" s="24">
        <f>D20+D22</f>
        <v>27781.1</v>
      </c>
      <c r="E19" s="24">
        <f t="shared" ref="E19:F19" si="24">E20+E22</f>
        <v>167066.5</v>
      </c>
      <c r="F19" s="24">
        <f t="shared" si="24"/>
        <v>15111.9</v>
      </c>
      <c r="G19" s="23">
        <f t="shared" si="11"/>
        <v>208512.90000000002</v>
      </c>
      <c r="H19" s="24">
        <f>H20+H22</f>
        <v>27781.1</v>
      </c>
      <c r="I19" s="24">
        <f t="shared" ref="I19:J19" si="25">I20+I22</f>
        <v>166913.60000000001</v>
      </c>
      <c r="J19" s="24">
        <f t="shared" si="25"/>
        <v>13818.2</v>
      </c>
      <c r="K19" s="23">
        <f t="shared" si="13"/>
        <v>208027.5</v>
      </c>
      <c r="L19" s="24">
        <f>L20+L22</f>
        <v>27781.1</v>
      </c>
      <c r="M19" s="24">
        <f t="shared" ref="M19:N19" si="26">M20+M22</f>
        <v>169801.9</v>
      </c>
      <c r="N19" s="24">
        <f t="shared" si="26"/>
        <v>10444.5</v>
      </c>
    </row>
    <row r="20" spans="1:14" ht="21" customHeight="1">
      <c r="A20" s="15" t="s">
        <v>46</v>
      </c>
      <c r="B20" s="16" t="s">
        <v>16</v>
      </c>
      <c r="C20" s="17">
        <f t="shared" si="9"/>
        <v>178508.5</v>
      </c>
      <c r="D20" s="18">
        <v>27781.1</v>
      </c>
      <c r="E20" s="18">
        <v>135615.5</v>
      </c>
      <c r="F20" s="18">
        <v>15111.9</v>
      </c>
      <c r="G20" s="17">
        <f t="shared" si="11"/>
        <v>177061.90000000002</v>
      </c>
      <c r="H20" s="18">
        <v>27781.1</v>
      </c>
      <c r="I20" s="18">
        <v>135462.6</v>
      </c>
      <c r="J20" s="18">
        <v>13818.2</v>
      </c>
      <c r="K20" s="17">
        <f t="shared" si="13"/>
        <v>176576.5</v>
      </c>
      <c r="L20" s="18">
        <v>27781.1</v>
      </c>
      <c r="M20" s="18">
        <v>138350.9</v>
      </c>
      <c r="N20" s="18">
        <v>10444.5</v>
      </c>
    </row>
    <row r="21" spans="1:14" ht="15.75">
      <c r="A21" s="15" t="s">
        <v>53</v>
      </c>
      <c r="B21" s="16" t="s">
        <v>36</v>
      </c>
      <c r="C21" s="17">
        <f t="shared" si="9"/>
        <v>117145.4</v>
      </c>
      <c r="D21" s="18">
        <v>0</v>
      </c>
      <c r="E21" s="19">
        <v>117145.4</v>
      </c>
      <c r="F21" s="18">
        <v>0</v>
      </c>
      <c r="G21" s="17">
        <f t="shared" si="11"/>
        <v>117145.4</v>
      </c>
      <c r="H21" s="18">
        <v>0</v>
      </c>
      <c r="I21" s="19">
        <v>117145.4</v>
      </c>
      <c r="J21" s="18">
        <v>0</v>
      </c>
      <c r="K21" s="17">
        <f t="shared" si="13"/>
        <v>117145.4</v>
      </c>
      <c r="L21" s="18">
        <v>0</v>
      </c>
      <c r="M21" s="19">
        <v>117145.4</v>
      </c>
      <c r="N21" s="18">
        <v>0</v>
      </c>
    </row>
    <row r="22" spans="1:14" ht="15.75">
      <c r="A22" s="15" t="s">
        <v>47</v>
      </c>
      <c r="B22" s="16" t="s">
        <v>17</v>
      </c>
      <c r="C22" s="17">
        <f t="shared" si="9"/>
        <v>31451</v>
      </c>
      <c r="D22" s="18">
        <v>0</v>
      </c>
      <c r="E22" s="19">
        <v>31451</v>
      </c>
      <c r="F22" s="18">
        <v>0</v>
      </c>
      <c r="G22" s="17">
        <f t="shared" si="11"/>
        <v>31451</v>
      </c>
      <c r="H22" s="18">
        <v>0</v>
      </c>
      <c r="I22" s="19">
        <v>31451</v>
      </c>
      <c r="J22" s="18">
        <v>0</v>
      </c>
      <c r="K22" s="17">
        <f t="shared" si="13"/>
        <v>31451</v>
      </c>
      <c r="L22" s="18">
        <v>0</v>
      </c>
      <c r="M22" s="19">
        <v>31451</v>
      </c>
      <c r="N22" s="18">
        <v>0</v>
      </c>
    </row>
    <row r="23" spans="1:14" ht="15.75">
      <c r="A23" s="34" t="s">
        <v>11</v>
      </c>
      <c r="B23" s="30" t="s">
        <v>21</v>
      </c>
      <c r="C23" s="17">
        <f t="shared" si="9"/>
        <v>23601.8</v>
      </c>
      <c r="D23" s="17">
        <f>D24</f>
        <v>6211.5</v>
      </c>
      <c r="E23" s="17">
        <f t="shared" ref="E23:F24" si="27">E24</f>
        <v>17390.3</v>
      </c>
      <c r="F23" s="17">
        <f t="shared" si="27"/>
        <v>0</v>
      </c>
      <c r="G23" s="17">
        <f t="shared" si="11"/>
        <v>23601.8</v>
      </c>
      <c r="H23" s="17">
        <f>H24</f>
        <v>6211.5</v>
      </c>
      <c r="I23" s="17">
        <f t="shared" ref="I23:J24" si="28">I24</f>
        <v>17390.3</v>
      </c>
      <c r="J23" s="17">
        <f t="shared" si="28"/>
        <v>0</v>
      </c>
      <c r="K23" s="17">
        <f t="shared" si="13"/>
        <v>23601.8</v>
      </c>
      <c r="L23" s="17">
        <f>L24</f>
        <v>6211.5</v>
      </c>
      <c r="M23" s="17">
        <f t="shared" ref="M23:N24" si="29">M24</f>
        <v>17390.3</v>
      </c>
      <c r="N23" s="17">
        <f t="shared" si="29"/>
        <v>0</v>
      </c>
    </row>
    <row r="24" spans="1:14" ht="15.75">
      <c r="A24" s="15" t="s">
        <v>13</v>
      </c>
      <c r="B24" s="16" t="s">
        <v>22</v>
      </c>
      <c r="C24" s="17">
        <f t="shared" si="9"/>
        <v>23601.8</v>
      </c>
      <c r="D24" s="18">
        <f>D25</f>
        <v>6211.5</v>
      </c>
      <c r="E24" s="18">
        <f t="shared" si="27"/>
        <v>17390.3</v>
      </c>
      <c r="F24" s="18">
        <f t="shared" si="27"/>
        <v>0</v>
      </c>
      <c r="G24" s="17">
        <f t="shared" si="11"/>
        <v>23601.8</v>
      </c>
      <c r="H24" s="18">
        <f>H25</f>
        <v>6211.5</v>
      </c>
      <c r="I24" s="18">
        <f t="shared" si="28"/>
        <v>17390.3</v>
      </c>
      <c r="J24" s="18">
        <f t="shared" si="28"/>
        <v>0</v>
      </c>
      <c r="K24" s="17">
        <f t="shared" si="13"/>
        <v>23601.8</v>
      </c>
      <c r="L24" s="18">
        <f>L25</f>
        <v>6211.5</v>
      </c>
      <c r="M24" s="18">
        <f t="shared" si="29"/>
        <v>17390.3</v>
      </c>
      <c r="N24" s="18">
        <f t="shared" si="29"/>
        <v>0</v>
      </c>
    </row>
    <row r="25" spans="1:14" ht="32.25" customHeight="1">
      <c r="A25" s="15" t="s">
        <v>32</v>
      </c>
      <c r="B25" s="16" t="s">
        <v>23</v>
      </c>
      <c r="C25" s="17">
        <f t="shared" si="9"/>
        <v>23601.8</v>
      </c>
      <c r="D25" s="18">
        <v>6211.5</v>
      </c>
      <c r="E25" s="18">
        <v>17390.3</v>
      </c>
      <c r="F25" s="18">
        <v>0</v>
      </c>
      <c r="G25" s="17">
        <f t="shared" si="11"/>
        <v>23601.8</v>
      </c>
      <c r="H25" s="18">
        <v>6211.5</v>
      </c>
      <c r="I25" s="18">
        <v>17390.3</v>
      </c>
      <c r="J25" s="18">
        <v>0</v>
      </c>
      <c r="K25" s="17">
        <f t="shared" si="13"/>
        <v>23601.8</v>
      </c>
      <c r="L25" s="18">
        <v>6211.5</v>
      </c>
      <c r="M25" s="18">
        <v>17390.3</v>
      </c>
      <c r="N25" s="18">
        <v>0</v>
      </c>
    </row>
    <row r="26" spans="1:14" ht="15.75">
      <c r="A26" s="29" t="s">
        <v>26</v>
      </c>
      <c r="B26" s="30" t="s">
        <v>25</v>
      </c>
      <c r="C26" s="17">
        <f t="shared" si="9"/>
        <v>18153.599999999999</v>
      </c>
      <c r="D26" s="31">
        <f>D27+D28</f>
        <v>18153.599999999999</v>
      </c>
      <c r="E26" s="31">
        <f t="shared" ref="E26:F26" si="30">E27+E28</f>
        <v>0</v>
      </c>
      <c r="F26" s="31">
        <f t="shared" si="30"/>
        <v>0</v>
      </c>
      <c r="G26" s="17">
        <f t="shared" si="11"/>
        <v>16101.400000000001</v>
      </c>
      <c r="H26" s="31">
        <f>H27+H28</f>
        <v>16101.400000000001</v>
      </c>
      <c r="I26" s="31">
        <f t="shared" ref="I26:J26" si="31">I27+I28</f>
        <v>0</v>
      </c>
      <c r="J26" s="31">
        <f t="shared" si="31"/>
        <v>0</v>
      </c>
      <c r="K26" s="17">
        <f t="shared" si="13"/>
        <v>16160.900000000001</v>
      </c>
      <c r="L26" s="31">
        <f>L27+L28</f>
        <v>16160.900000000001</v>
      </c>
      <c r="M26" s="31">
        <f t="shared" ref="M26:N26" si="32">M27+M28</f>
        <v>0</v>
      </c>
      <c r="N26" s="31">
        <f t="shared" si="32"/>
        <v>0</v>
      </c>
    </row>
    <row r="27" spans="1:14" ht="15.75">
      <c r="A27" s="27" t="s">
        <v>33</v>
      </c>
      <c r="B27" s="16" t="s">
        <v>30</v>
      </c>
      <c r="C27" s="17">
        <f t="shared" si="9"/>
        <v>979.5</v>
      </c>
      <c r="D27" s="18">
        <f>765.2+214.3</f>
        <v>979.5</v>
      </c>
      <c r="E27" s="18">
        <v>0</v>
      </c>
      <c r="F27" s="18">
        <v>0</v>
      </c>
      <c r="G27" s="17">
        <f t="shared" si="11"/>
        <v>105.7</v>
      </c>
      <c r="H27" s="18">
        <v>105.7</v>
      </c>
      <c r="I27" s="18">
        <v>0</v>
      </c>
      <c r="J27" s="18">
        <v>0</v>
      </c>
      <c r="K27" s="17">
        <f t="shared" si="13"/>
        <v>105.7</v>
      </c>
      <c r="L27" s="18">
        <v>105.7</v>
      </c>
      <c r="M27" s="18">
        <v>0</v>
      </c>
      <c r="N27" s="18">
        <v>0</v>
      </c>
    </row>
    <row r="28" spans="1:14" ht="24.75" customHeight="1">
      <c r="A28" s="27" t="s">
        <v>34</v>
      </c>
      <c r="B28" s="16" t="s">
        <v>54</v>
      </c>
      <c r="C28" s="17">
        <f t="shared" si="9"/>
        <v>17174.099999999999</v>
      </c>
      <c r="D28" s="32">
        <v>17174.099999999999</v>
      </c>
      <c r="E28" s="32">
        <v>0</v>
      </c>
      <c r="F28" s="18">
        <v>0</v>
      </c>
      <c r="G28" s="17">
        <f t="shared" si="11"/>
        <v>15995.7</v>
      </c>
      <c r="H28" s="32">
        <v>15995.7</v>
      </c>
      <c r="I28" s="32">
        <v>0</v>
      </c>
      <c r="J28" s="18">
        <v>0</v>
      </c>
      <c r="K28" s="17">
        <f t="shared" si="13"/>
        <v>16055.2</v>
      </c>
      <c r="L28" s="32">
        <v>16055.2</v>
      </c>
      <c r="M28" s="32">
        <v>0</v>
      </c>
      <c r="N28" s="18">
        <v>0</v>
      </c>
    </row>
    <row r="29" spans="1:14" ht="47.25">
      <c r="A29" s="34" t="s">
        <v>18</v>
      </c>
      <c r="B29" s="35" t="s">
        <v>49</v>
      </c>
      <c r="C29" s="17">
        <f t="shared" ref="C29:C33" si="33">D29+E29+F29</f>
        <v>231222.6</v>
      </c>
      <c r="D29" s="31">
        <f>D30</f>
        <v>220683.5</v>
      </c>
      <c r="E29" s="31">
        <f>E30</f>
        <v>10539.1</v>
      </c>
      <c r="F29" s="18">
        <v>0</v>
      </c>
      <c r="G29" s="17">
        <f t="shared" ref="G29:G33" si="34">H29+I29+J29</f>
        <v>201657.69999999998</v>
      </c>
      <c r="H29" s="31">
        <f>H30</f>
        <v>186585.8</v>
      </c>
      <c r="I29" s="31">
        <f>I30</f>
        <v>15071.900000000001</v>
      </c>
      <c r="J29" s="18">
        <v>0</v>
      </c>
      <c r="K29" s="17">
        <f t="shared" ref="K29:K33" si="35">L29+M29+N29</f>
        <v>202271.19999999998</v>
      </c>
      <c r="L29" s="31">
        <f t="shared" ref="L29:M29" si="36">L30</f>
        <v>187199.3</v>
      </c>
      <c r="M29" s="31">
        <f t="shared" si="36"/>
        <v>15071.900000000001</v>
      </c>
      <c r="N29" s="18">
        <v>0</v>
      </c>
    </row>
    <row r="30" spans="1:14" ht="15.75">
      <c r="A30" s="34" t="s">
        <v>19</v>
      </c>
      <c r="B30" s="41" t="s">
        <v>24</v>
      </c>
      <c r="C30" s="17">
        <f t="shared" si="33"/>
        <v>231222.6</v>
      </c>
      <c r="D30" s="31">
        <f>D31+D33</f>
        <v>220683.5</v>
      </c>
      <c r="E30" s="31">
        <f>E31+E33</f>
        <v>10539.1</v>
      </c>
      <c r="F30" s="18">
        <v>0</v>
      </c>
      <c r="G30" s="17">
        <f t="shared" si="34"/>
        <v>201657.69999999998</v>
      </c>
      <c r="H30" s="31">
        <f>H31+H33</f>
        <v>186585.8</v>
      </c>
      <c r="I30" s="31">
        <f>I31+I33</f>
        <v>15071.900000000001</v>
      </c>
      <c r="J30" s="18">
        <v>0</v>
      </c>
      <c r="K30" s="17">
        <f t="shared" si="35"/>
        <v>202271.19999999998</v>
      </c>
      <c r="L30" s="31">
        <f t="shared" ref="L30:M30" si="37">L31+L33</f>
        <v>187199.3</v>
      </c>
      <c r="M30" s="31">
        <f t="shared" si="37"/>
        <v>15071.900000000001</v>
      </c>
      <c r="N30" s="18">
        <v>0</v>
      </c>
    </row>
    <row r="31" spans="1:14" ht="31.5">
      <c r="A31" s="42" t="s">
        <v>59</v>
      </c>
      <c r="B31" s="43" t="s">
        <v>37</v>
      </c>
      <c r="C31" s="17">
        <f t="shared" si="33"/>
        <v>219045.5</v>
      </c>
      <c r="D31" s="32">
        <f>D32</f>
        <v>219045.5</v>
      </c>
      <c r="E31" s="32">
        <v>0</v>
      </c>
      <c r="F31" s="18">
        <v>0</v>
      </c>
      <c r="G31" s="17">
        <f t="shared" si="34"/>
        <v>185792.5</v>
      </c>
      <c r="H31" s="32">
        <f>H32</f>
        <v>185792.5</v>
      </c>
      <c r="I31" s="32">
        <v>0</v>
      </c>
      <c r="J31" s="32">
        <v>0</v>
      </c>
      <c r="K31" s="17">
        <f t="shared" si="35"/>
        <v>186406</v>
      </c>
      <c r="L31" s="32">
        <f>L32</f>
        <v>186406</v>
      </c>
      <c r="M31" s="32">
        <v>0</v>
      </c>
      <c r="N31" s="18">
        <v>0</v>
      </c>
    </row>
    <row r="32" spans="1:14" ht="31.5">
      <c r="A32" s="42" t="s">
        <v>60</v>
      </c>
      <c r="B32" s="16" t="s">
        <v>50</v>
      </c>
      <c r="C32" s="17">
        <f t="shared" si="33"/>
        <v>219045.5</v>
      </c>
      <c r="D32" s="32">
        <v>219045.5</v>
      </c>
      <c r="E32" s="32">
        <v>0</v>
      </c>
      <c r="F32" s="18">
        <v>0</v>
      </c>
      <c r="G32" s="17">
        <f t="shared" si="34"/>
        <v>185792.5</v>
      </c>
      <c r="H32" s="32">
        <v>185792.5</v>
      </c>
      <c r="I32" s="32">
        <v>0</v>
      </c>
      <c r="J32" s="32">
        <v>0</v>
      </c>
      <c r="K32" s="17">
        <f t="shared" si="35"/>
        <v>186406</v>
      </c>
      <c r="L32" s="32">
        <v>186406</v>
      </c>
      <c r="M32" s="32">
        <v>0</v>
      </c>
      <c r="N32" s="18">
        <v>0</v>
      </c>
    </row>
    <row r="33" spans="1:14" ht="47.25">
      <c r="A33" s="27" t="s">
        <v>61</v>
      </c>
      <c r="B33" s="44" t="s">
        <v>38</v>
      </c>
      <c r="C33" s="17">
        <f t="shared" si="33"/>
        <v>12177.1</v>
      </c>
      <c r="D33" s="32">
        <f>D34</f>
        <v>1638</v>
      </c>
      <c r="E33" s="32">
        <f>E34</f>
        <v>10539.1</v>
      </c>
      <c r="F33" s="18">
        <v>0</v>
      </c>
      <c r="G33" s="17">
        <f t="shared" si="34"/>
        <v>15865.2</v>
      </c>
      <c r="H33" s="32">
        <f>H34</f>
        <v>793.3</v>
      </c>
      <c r="I33" s="32">
        <f>I34</f>
        <v>15071.900000000001</v>
      </c>
      <c r="J33" s="32">
        <v>0</v>
      </c>
      <c r="K33" s="17">
        <f t="shared" si="35"/>
        <v>15865.2</v>
      </c>
      <c r="L33" s="32">
        <f>L34</f>
        <v>793.3</v>
      </c>
      <c r="M33" s="32">
        <f>M34</f>
        <v>15071.900000000001</v>
      </c>
      <c r="N33" s="18">
        <v>0</v>
      </c>
    </row>
    <row r="34" spans="1:14" ht="47.25">
      <c r="A34" s="27" t="s">
        <v>62</v>
      </c>
      <c r="B34" s="40" t="s">
        <v>39</v>
      </c>
      <c r="C34" s="17">
        <f t="shared" ref="C34" si="38">D34+E34+F34</f>
        <v>12177.1</v>
      </c>
      <c r="D34" s="32">
        <f>583.3+500+67.4+487.3</f>
        <v>1638</v>
      </c>
      <c r="E34" s="32">
        <f>1281.1+9258</f>
        <v>10539.1</v>
      </c>
      <c r="F34" s="32">
        <v>0</v>
      </c>
      <c r="G34" s="17">
        <f t="shared" ref="G34" si="39">H34+I34+J34</f>
        <v>15865.2</v>
      </c>
      <c r="H34" s="32">
        <f>134.9+658.4</f>
        <v>793.3</v>
      </c>
      <c r="I34" s="32">
        <f>2562.2+12509.7</f>
        <v>15071.900000000001</v>
      </c>
      <c r="J34" s="32">
        <v>0</v>
      </c>
      <c r="K34" s="17">
        <f t="shared" ref="K34" si="40">L34+M34+N34</f>
        <v>15865.2</v>
      </c>
      <c r="L34" s="32">
        <f>134.9+658.4</f>
        <v>793.3</v>
      </c>
      <c r="M34" s="32">
        <f>2562.2+12509.7</f>
        <v>15071.900000000001</v>
      </c>
      <c r="N34" s="32">
        <v>0</v>
      </c>
    </row>
    <row r="35" spans="1:14" ht="31.5">
      <c r="A35" s="34" t="s">
        <v>20</v>
      </c>
      <c r="B35" s="35" t="s">
        <v>65</v>
      </c>
      <c r="C35" s="17">
        <f t="shared" ref="C35:K35" si="41">C36+C39</f>
        <v>106105.8</v>
      </c>
      <c r="D35" s="17">
        <f>D36+D39</f>
        <v>105589.9</v>
      </c>
      <c r="E35" s="17">
        <f t="shared" ref="E35:F35" si="42">E36+E39</f>
        <v>454.3</v>
      </c>
      <c r="F35" s="17">
        <f t="shared" si="42"/>
        <v>61.6</v>
      </c>
      <c r="G35" s="17">
        <f t="shared" si="41"/>
        <v>99691.9</v>
      </c>
      <c r="H35" s="17">
        <f>H36+H39</f>
        <v>99173.7</v>
      </c>
      <c r="I35" s="17">
        <f t="shared" ref="I35:J35" si="43">I36+I39</f>
        <v>459.29999999999995</v>
      </c>
      <c r="J35" s="17">
        <f t="shared" si="43"/>
        <v>58.9</v>
      </c>
      <c r="K35" s="17">
        <f t="shared" si="41"/>
        <v>98550.9</v>
      </c>
      <c r="L35" s="17">
        <f>L36+L39</f>
        <v>97524.3</v>
      </c>
      <c r="M35" s="17">
        <f t="shared" ref="M35:N35" si="44">M36+M39</f>
        <v>980.2</v>
      </c>
      <c r="N35" s="17">
        <f t="shared" si="44"/>
        <v>46.4</v>
      </c>
    </row>
    <row r="36" spans="1:14" ht="47.25">
      <c r="A36" s="15" t="s">
        <v>71</v>
      </c>
      <c r="B36" s="38" t="s">
        <v>66</v>
      </c>
      <c r="C36" s="18">
        <f t="shared" ref="C36:C39" si="45">D36+E36+F36</f>
        <v>102383.40000000001</v>
      </c>
      <c r="D36" s="32">
        <f>D37</f>
        <v>101867.5</v>
      </c>
      <c r="E36" s="32">
        <f>E37</f>
        <v>454.3</v>
      </c>
      <c r="F36" s="32">
        <f>F37</f>
        <v>61.6</v>
      </c>
      <c r="G36" s="18">
        <f t="shared" ref="G36:G39" si="46">H36+I36+J36</f>
        <v>99691.9</v>
      </c>
      <c r="H36" s="32">
        <f>H37+H38</f>
        <v>99173.7</v>
      </c>
      <c r="I36" s="32">
        <f t="shared" ref="I36:J36" si="47">I37</f>
        <v>459.29999999999995</v>
      </c>
      <c r="J36" s="32">
        <f t="shared" si="47"/>
        <v>58.9</v>
      </c>
      <c r="K36" s="18">
        <f t="shared" ref="K36:K39" si="48">L36+M36+N36</f>
        <v>98550.9</v>
      </c>
      <c r="L36" s="32">
        <f>L37</f>
        <v>97524.3</v>
      </c>
      <c r="M36" s="32">
        <f t="shared" ref="M36:N36" si="49">M37</f>
        <v>980.2</v>
      </c>
      <c r="N36" s="32">
        <f t="shared" si="49"/>
        <v>46.4</v>
      </c>
    </row>
    <row r="37" spans="1:14" ht="31.5">
      <c r="A37" s="15" t="s">
        <v>74</v>
      </c>
      <c r="B37" s="38" t="s">
        <v>73</v>
      </c>
      <c r="C37" s="18">
        <f>SUM(D37:F37)</f>
        <v>102383.40000000001</v>
      </c>
      <c r="D37" s="32">
        <f>101656.5+66.9+24.1+120</f>
        <v>101867.5</v>
      </c>
      <c r="E37" s="32">
        <f>379+75.3</f>
        <v>454.3</v>
      </c>
      <c r="F37" s="32">
        <v>61.6</v>
      </c>
      <c r="G37" s="18">
        <f>SUM(H37:J37)</f>
        <v>97991</v>
      </c>
      <c r="H37" s="32">
        <f>97448.7+24.1</f>
        <v>97472.8</v>
      </c>
      <c r="I37" s="32">
        <f>381.2+78.1</f>
        <v>459.29999999999995</v>
      </c>
      <c r="J37" s="32">
        <v>58.9</v>
      </c>
      <c r="K37" s="18">
        <f>SUM(L37:N37)</f>
        <v>98550.9</v>
      </c>
      <c r="L37" s="32">
        <f>97343.1+24.8+156.4</f>
        <v>97524.3</v>
      </c>
      <c r="M37" s="32">
        <f>886+94.2</f>
        <v>980.2</v>
      </c>
      <c r="N37" s="32">
        <v>46.4</v>
      </c>
    </row>
    <row r="38" spans="1:14" ht="31.5">
      <c r="A38" s="15" t="s">
        <v>97</v>
      </c>
      <c r="B38" s="38" t="s">
        <v>98</v>
      </c>
      <c r="C38" s="18">
        <f>SUM(D38:F38)</f>
        <v>0</v>
      </c>
      <c r="D38" s="32">
        <v>0</v>
      </c>
      <c r="E38" s="32">
        <v>0</v>
      </c>
      <c r="F38" s="32">
        <v>0</v>
      </c>
      <c r="G38" s="18">
        <f>SUM(H38:J38)</f>
        <v>1700.9</v>
      </c>
      <c r="H38" s="32">
        <v>1700.9</v>
      </c>
      <c r="I38" s="32">
        <v>0</v>
      </c>
      <c r="J38" s="32">
        <v>0</v>
      </c>
      <c r="K38" s="18">
        <f>SUM(L38:N38)</f>
        <v>0</v>
      </c>
      <c r="L38" s="32">
        <v>0</v>
      </c>
      <c r="M38" s="32">
        <v>0</v>
      </c>
      <c r="N38" s="32">
        <v>0</v>
      </c>
    </row>
    <row r="39" spans="1:14" ht="47.25">
      <c r="A39" s="15" t="s">
        <v>72</v>
      </c>
      <c r="B39" s="39" t="s">
        <v>67</v>
      </c>
      <c r="C39" s="18">
        <f t="shared" si="45"/>
        <v>3722.4</v>
      </c>
      <c r="D39" s="32">
        <f>D40</f>
        <v>3722.4</v>
      </c>
      <c r="E39" s="32">
        <f t="shared" ref="E39:F39" si="50">E40</f>
        <v>0</v>
      </c>
      <c r="F39" s="32">
        <f t="shared" si="50"/>
        <v>0</v>
      </c>
      <c r="G39" s="18">
        <f t="shared" si="46"/>
        <v>0</v>
      </c>
      <c r="H39" s="32">
        <v>0</v>
      </c>
      <c r="I39" s="32">
        <v>0</v>
      </c>
      <c r="J39" s="32">
        <v>0</v>
      </c>
      <c r="K39" s="18">
        <f t="shared" si="48"/>
        <v>0</v>
      </c>
      <c r="L39" s="32">
        <v>0</v>
      </c>
      <c r="M39" s="32">
        <v>0</v>
      </c>
      <c r="N39" s="32">
        <v>0</v>
      </c>
    </row>
    <row r="40" spans="1:14" ht="31.5">
      <c r="A40" s="15" t="s">
        <v>76</v>
      </c>
      <c r="B40" s="40" t="s">
        <v>75</v>
      </c>
      <c r="C40" s="18">
        <f t="shared" ref="C40:C50" si="51">SUM(D40:F40)</f>
        <v>3722.4</v>
      </c>
      <c r="D40" s="32">
        <f>3722.4</f>
        <v>3722.4</v>
      </c>
      <c r="E40" s="32">
        <v>0</v>
      </c>
      <c r="F40" s="32">
        <v>0</v>
      </c>
      <c r="G40" s="18">
        <f t="shared" ref="G40" si="52">H40+I40+J40</f>
        <v>0</v>
      </c>
      <c r="H40" s="32">
        <f>H39</f>
        <v>0</v>
      </c>
      <c r="I40" s="32">
        <v>0</v>
      </c>
      <c r="J40" s="32">
        <v>0</v>
      </c>
      <c r="K40" s="18">
        <f t="shared" ref="K40" si="53">L40+M40+N40</f>
        <v>0</v>
      </c>
      <c r="L40" s="32">
        <v>0</v>
      </c>
      <c r="M40" s="32">
        <v>0</v>
      </c>
      <c r="N40" s="32">
        <v>0</v>
      </c>
    </row>
    <row r="41" spans="1:14" s="49" customFormat="1" ht="47.25">
      <c r="A41" s="50" t="s">
        <v>64</v>
      </c>
      <c r="B41" s="51" t="s">
        <v>55</v>
      </c>
      <c r="C41" s="47">
        <f>SUM(D41:F41)</f>
        <v>25612.6</v>
      </c>
      <c r="D41" s="52">
        <f>D42+D43</f>
        <v>1178.3</v>
      </c>
      <c r="E41" s="52">
        <f t="shared" ref="E41:N41" si="54">E42+E43</f>
        <v>20633.400000000001</v>
      </c>
      <c r="F41" s="52">
        <f t="shared" si="54"/>
        <v>3800.8999999999996</v>
      </c>
      <c r="G41" s="52">
        <f t="shared" si="54"/>
        <v>33361.9</v>
      </c>
      <c r="H41" s="52">
        <f t="shared" si="54"/>
        <v>1668.1</v>
      </c>
      <c r="I41" s="52">
        <f t="shared" si="54"/>
        <v>29978.5</v>
      </c>
      <c r="J41" s="52">
        <f t="shared" si="54"/>
        <v>1715.3</v>
      </c>
      <c r="K41" s="52">
        <f t="shared" si="54"/>
        <v>36489.599999999999</v>
      </c>
      <c r="L41" s="52">
        <f t="shared" si="54"/>
        <v>1824.5</v>
      </c>
      <c r="M41" s="52">
        <f t="shared" si="54"/>
        <v>33364.400000000001</v>
      </c>
      <c r="N41" s="52">
        <f t="shared" si="54"/>
        <v>1300.7</v>
      </c>
    </row>
    <row r="42" spans="1:14" s="49" customFormat="1" ht="31.5">
      <c r="A42" s="45" t="s">
        <v>84</v>
      </c>
      <c r="B42" s="46" t="s">
        <v>56</v>
      </c>
      <c r="C42" s="47">
        <f t="shared" ref="C42" si="55">D42+E42+F42</f>
        <v>23566</v>
      </c>
      <c r="D42" s="48">
        <v>1178.3</v>
      </c>
      <c r="E42" s="48">
        <v>20633.400000000001</v>
      </c>
      <c r="F42" s="48">
        <v>1754.3</v>
      </c>
      <c r="G42" s="47">
        <f t="shared" ref="G42" si="56">H42+I42+J42</f>
        <v>33361.9</v>
      </c>
      <c r="H42" s="48">
        <v>1668.1</v>
      </c>
      <c r="I42" s="48">
        <v>29978.5</v>
      </c>
      <c r="J42" s="48">
        <v>1715.3</v>
      </c>
      <c r="K42" s="47">
        <f t="shared" ref="K42" si="57">L42+M42+N42</f>
        <v>36489.599999999999</v>
      </c>
      <c r="L42" s="48">
        <v>1824.5</v>
      </c>
      <c r="M42" s="48">
        <v>33364.400000000001</v>
      </c>
      <c r="N42" s="48">
        <v>1300.7</v>
      </c>
    </row>
    <row r="43" spans="1:14" s="49" customFormat="1" ht="47.25">
      <c r="A43" s="45" t="s">
        <v>110</v>
      </c>
      <c r="B43" s="46" t="s">
        <v>91</v>
      </c>
      <c r="C43" s="47">
        <f>SUM(D43:F43)</f>
        <v>2046.6</v>
      </c>
      <c r="D43" s="48">
        <v>0</v>
      </c>
      <c r="E43" s="48">
        <v>0</v>
      </c>
      <c r="F43" s="48">
        <v>2046.6</v>
      </c>
      <c r="G43" s="47">
        <f>SUM(H43:J43)</f>
        <v>0</v>
      </c>
      <c r="H43" s="48">
        <v>0</v>
      </c>
      <c r="I43" s="48">
        <v>0</v>
      </c>
      <c r="J43" s="48">
        <v>0</v>
      </c>
      <c r="K43" s="47">
        <f>SUM(L43:N43)</f>
        <v>0</v>
      </c>
      <c r="L43" s="48">
        <v>0</v>
      </c>
      <c r="M43" s="48">
        <v>0</v>
      </c>
      <c r="N43" s="48">
        <v>0</v>
      </c>
    </row>
    <row r="44" spans="1:14" ht="63">
      <c r="A44" s="34" t="s">
        <v>79</v>
      </c>
      <c r="B44" s="35" t="s">
        <v>63</v>
      </c>
      <c r="C44" s="17">
        <f t="shared" si="51"/>
        <v>55.9</v>
      </c>
      <c r="D44" s="31">
        <f>D45</f>
        <v>55.9</v>
      </c>
      <c r="E44" s="32">
        <v>0</v>
      </c>
      <c r="F44" s="32">
        <v>0</v>
      </c>
      <c r="G44" s="17">
        <f t="shared" ref="G44:G50" si="58">SUM(H44:J44)</f>
        <v>55.9</v>
      </c>
      <c r="H44" s="31">
        <f>H45</f>
        <v>55.9</v>
      </c>
      <c r="I44" s="32">
        <v>0</v>
      </c>
      <c r="J44" s="32">
        <v>0</v>
      </c>
      <c r="K44" s="17">
        <f t="shared" ref="K44:K50" si="59">SUM(L44:N44)</f>
        <v>55.9</v>
      </c>
      <c r="L44" s="31">
        <f>L45</f>
        <v>55.9</v>
      </c>
      <c r="M44" s="32">
        <v>0</v>
      </c>
      <c r="N44" s="32">
        <v>0</v>
      </c>
    </row>
    <row r="45" spans="1:14" ht="15.75">
      <c r="A45" s="15" t="s">
        <v>80</v>
      </c>
      <c r="B45" s="40" t="s">
        <v>82</v>
      </c>
      <c r="C45" s="18">
        <f t="shared" si="51"/>
        <v>55.9</v>
      </c>
      <c r="D45" s="32">
        <f>D46</f>
        <v>55.9</v>
      </c>
      <c r="E45" s="32">
        <v>0</v>
      </c>
      <c r="F45" s="32">
        <v>0</v>
      </c>
      <c r="G45" s="18">
        <f t="shared" si="58"/>
        <v>55.9</v>
      </c>
      <c r="H45" s="32">
        <f>H46</f>
        <v>55.9</v>
      </c>
      <c r="I45" s="32">
        <v>0</v>
      </c>
      <c r="J45" s="32">
        <v>0</v>
      </c>
      <c r="K45" s="18">
        <f t="shared" si="59"/>
        <v>55.9</v>
      </c>
      <c r="L45" s="32">
        <f>L46</f>
        <v>55.9</v>
      </c>
      <c r="M45" s="32">
        <v>0</v>
      </c>
      <c r="N45" s="32">
        <v>0</v>
      </c>
    </row>
    <row r="46" spans="1:14" ht="31.5">
      <c r="A46" s="15" t="s">
        <v>81</v>
      </c>
      <c r="B46" s="40" t="s">
        <v>83</v>
      </c>
      <c r="C46" s="17">
        <f t="shared" si="51"/>
        <v>55.9</v>
      </c>
      <c r="D46" s="32">
        <v>55.9</v>
      </c>
      <c r="E46" s="32">
        <v>0</v>
      </c>
      <c r="F46" s="32">
        <v>0</v>
      </c>
      <c r="G46" s="17">
        <f t="shared" si="58"/>
        <v>55.9</v>
      </c>
      <c r="H46" s="32">
        <v>55.9</v>
      </c>
      <c r="I46" s="32">
        <v>0</v>
      </c>
      <c r="J46" s="32">
        <v>0</v>
      </c>
      <c r="K46" s="17">
        <f t="shared" si="59"/>
        <v>55.9</v>
      </c>
      <c r="L46" s="32">
        <v>55.9</v>
      </c>
      <c r="M46" s="32">
        <v>0</v>
      </c>
      <c r="N46" s="32">
        <v>0</v>
      </c>
    </row>
    <row r="47" spans="1:14" ht="33" customHeight="1">
      <c r="A47" s="34" t="s">
        <v>85</v>
      </c>
      <c r="B47" s="35" t="s">
        <v>77</v>
      </c>
      <c r="C47" s="17">
        <f t="shared" si="51"/>
        <v>253</v>
      </c>
      <c r="D47" s="31">
        <f>D48</f>
        <v>253</v>
      </c>
      <c r="E47" s="31">
        <v>0</v>
      </c>
      <c r="F47" s="31">
        <v>0</v>
      </c>
      <c r="G47" s="17">
        <f t="shared" si="58"/>
        <v>253</v>
      </c>
      <c r="H47" s="31">
        <f>H48</f>
        <v>253</v>
      </c>
      <c r="I47" s="31">
        <v>0</v>
      </c>
      <c r="J47" s="31">
        <v>0</v>
      </c>
      <c r="K47" s="17">
        <f t="shared" si="59"/>
        <v>103</v>
      </c>
      <c r="L47" s="31">
        <f>L48</f>
        <v>103</v>
      </c>
      <c r="M47" s="31">
        <v>0</v>
      </c>
      <c r="N47" s="31">
        <v>0</v>
      </c>
    </row>
    <row r="48" spans="1:14" ht="15.75">
      <c r="A48" s="15" t="s">
        <v>86</v>
      </c>
      <c r="B48" s="40" t="s">
        <v>99</v>
      </c>
      <c r="C48" s="17">
        <f t="shared" si="51"/>
        <v>253</v>
      </c>
      <c r="D48" s="32">
        <f>D49+D50</f>
        <v>253</v>
      </c>
      <c r="E48" s="32">
        <v>0</v>
      </c>
      <c r="F48" s="32">
        <v>0</v>
      </c>
      <c r="G48" s="17">
        <f t="shared" si="58"/>
        <v>253</v>
      </c>
      <c r="H48" s="32">
        <f>H49+H50</f>
        <v>253</v>
      </c>
      <c r="I48" s="32">
        <v>0</v>
      </c>
      <c r="J48" s="32">
        <v>0</v>
      </c>
      <c r="K48" s="17">
        <f t="shared" si="59"/>
        <v>103</v>
      </c>
      <c r="L48" s="32">
        <f>L49</f>
        <v>103</v>
      </c>
      <c r="M48" s="32">
        <v>0</v>
      </c>
      <c r="N48" s="32">
        <v>0</v>
      </c>
    </row>
    <row r="49" spans="1:14" ht="31.5">
      <c r="A49" s="15" t="s">
        <v>111</v>
      </c>
      <c r="B49" s="40" t="s">
        <v>100</v>
      </c>
      <c r="C49" s="17">
        <f t="shared" si="51"/>
        <v>103</v>
      </c>
      <c r="D49" s="32">
        <v>103</v>
      </c>
      <c r="E49" s="32">
        <v>0</v>
      </c>
      <c r="F49" s="32">
        <v>0</v>
      </c>
      <c r="G49" s="17">
        <f t="shared" si="58"/>
        <v>103</v>
      </c>
      <c r="H49" s="32">
        <v>103</v>
      </c>
      <c r="I49" s="32">
        <v>0</v>
      </c>
      <c r="J49" s="32">
        <v>0</v>
      </c>
      <c r="K49" s="17">
        <f t="shared" si="59"/>
        <v>103</v>
      </c>
      <c r="L49" s="32">
        <v>103</v>
      </c>
      <c r="M49" s="32">
        <v>0</v>
      </c>
      <c r="N49" s="32">
        <v>0</v>
      </c>
    </row>
    <row r="50" spans="1:14" ht="47.25">
      <c r="A50" s="15" t="s">
        <v>112</v>
      </c>
      <c r="B50" s="40" t="s">
        <v>101</v>
      </c>
      <c r="C50" s="17">
        <f t="shared" si="51"/>
        <v>150</v>
      </c>
      <c r="D50" s="32">
        <v>150</v>
      </c>
      <c r="E50" s="32">
        <v>0</v>
      </c>
      <c r="F50" s="32">
        <v>0</v>
      </c>
      <c r="G50" s="17">
        <f t="shared" si="58"/>
        <v>150</v>
      </c>
      <c r="H50" s="32">
        <v>150</v>
      </c>
      <c r="I50" s="32">
        <v>0</v>
      </c>
      <c r="J50" s="32">
        <v>0</v>
      </c>
      <c r="K50" s="17">
        <f t="shared" si="59"/>
        <v>150</v>
      </c>
      <c r="L50" s="32">
        <v>150</v>
      </c>
      <c r="M50" s="32">
        <v>0</v>
      </c>
      <c r="N50" s="32">
        <v>0</v>
      </c>
    </row>
    <row r="51" spans="1:14" s="49" customFormat="1" ht="47.25">
      <c r="A51" s="50" t="s">
        <v>87</v>
      </c>
      <c r="B51" s="51" t="s">
        <v>57</v>
      </c>
      <c r="C51" s="47">
        <f>D51+E51+F51</f>
        <v>18984</v>
      </c>
      <c r="D51" s="52">
        <f>D52</f>
        <v>18984</v>
      </c>
      <c r="E51" s="52">
        <f t="shared" ref="E51:N51" si="60">E52</f>
        <v>0</v>
      </c>
      <c r="F51" s="52">
        <f t="shared" si="60"/>
        <v>0</v>
      </c>
      <c r="G51" s="52">
        <f t="shared" si="60"/>
        <v>0</v>
      </c>
      <c r="H51" s="52">
        <f t="shared" si="60"/>
        <v>0</v>
      </c>
      <c r="I51" s="52">
        <f t="shared" si="60"/>
        <v>0</v>
      </c>
      <c r="J51" s="52">
        <f t="shared" si="60"/>
        <v>0</v>
      </c>
      <c r="K51" s="52">
        <f t="shared" si="60"/>
        <v>0</v>
      </c>
      <c r="L51" s="52">
        <f t="shared" si="60"/>
        <v>0</v>
      </c>
      <c r="M51" s="52">
        <f t="shared" si="60"/>
        <v>0</v>
      </c>
      <c r="N51" s="52">
        <f t="shared" si="60"/>
        <v>0</v>
      </c>
    </row>
    <row r="52" spans="1:14" s="49" customFormat="1" ht="47.25">
      <c r="A52" s="53" t="s">
        <v>88</v>
      </c>
      <c r="B52" s="46" t="s">
        <v>58</v>
      </c>
      <c r="C52" s="47">
        <f t="shared" ref="C52" si="61">D52+E52+F52</f>
        <v>18984</v>
      </c>
      <c r="D52" s="48">
        <v>18984</v>
      </c>
      <c r="E52" s="48">
        <v>0</v>
      </c>
      <c r="F52" s="48">
        <v>0</v>
      </c>
      <c r="G52" s="47">
        <f t="shared" ref="G52" si="62">H52+I52+J52</f>
        <v>0</v>
      </c>
      <c r="H52" s="48">
        <v>0</v>
      </c>
      <c r="I52" s="48">
        <v>0</v>
      </c>
      <c r="J52" s="48">
        <v>0</v>
      </c>
      <c r="K52" s="47">
        <v>0</v>
      </c>
      <c r="L52" s="48">
        <v>0</v>
      </c>
      <c r="M52" s="48">
        <v>0</v>
      </c>
      <c r="N52" s="48">
        <v>0</v>
      </c>
    </row>
    <row r="53" spans="1:14" s="49" customFormat="1" ht="31.5">
      <c r="A53" s="54" t="s">
        <v>89</v>
      </c>
      <c r="B53" s="55" t="s">
        <v>68</v>
      </c>
      <c r="C53" s="47">
        <f t="shared" ref="C53:N53" si="63">C54+C55</f>
        <v>8853.1</v>
      </c>
      <c r="D53" s="47">
        <f t="shared" si="63"/>
        <v>3673.1</v>
      </c>
      <c r="E53" s="47">
        <f t="shared" si="63"/>
        <v>5180</v>
      </c>
      <c r="F53" s="47">
        <f t="shared" si="63"/>
        <v>0</v>
      </c>
      <c r="G53" s="47">
        <f t="shared" si="63"/>
        <v>8581.1</v>
      </c>
      <c r="H53" s="47">
        <f t="shared" si="63"/>
        <v>3381.1</v>
      </c>
      <c r="I53" s="47">
        <f t="shared" si="63"/>
        <v>5200</v>
      </c>
      <c r="J53" s="47">
        <f t="shared" si="63"/>
        <v>0</v>
      </c>
      <c r="K53" s="47">
        <f t="shared" si="63"/>
        <v>8711.6</v>
      </c>
      <c r="L53" s="47">
        <f t="shared" si="63"/>
        <v>3461.6</v>
      </c>
      <c r="M53" s="47">
        <f t="shared" si="63"/>
        <v>5250</v>
      </c>
      <c r="N53" s="47">
        <f t="shared" si="63"/>
        <v>0</v>
      </c>
    </row>
    <row r="54" spans="1:14" s="49" customFormat="1" ht="31.5">
      <c r="A54" s="45" t="s">
        <v>90</v>
      </c>
      <c r="B54" s="56" t="s">
        <v>69</v>
      </c>
      <c r="C54" s="57">
        <f t="shared" ref="C54:C56" si="64">D54+E54+F54</f>
        <v>8753.1</v>
      </c>
      <c r="D54" s="48">
        <v>3673.1</v>
      </c>
      <c r="E54" s="48">
        <v>5080</v>
      </c>
      <c r="F54" s="48">
        <v>0</v>
      </c>
      <c r="G54" s="57">
        <f t="shared" ref="G54:G56" si="65">H54+I54+J54</f>
        <v>8481.1</v>
      </c>
      <c r="H54" s="48">
        <v>3381.1</v>
      </c>
      <c r="I54" s="48">
        <v>5100</v>
      </c>
      <c r="J54" s="48">
        <v>0</v>
      </c>
      <c r="K54" s="57">
        <f t="shared" ref="K54:K56" si="66">L54+M54+N54</f>
        <v>8611.6</v>
      </c>
      <c r="L54" s="48">
        <v>3461.6</v>
      </c>
      <c r="M54" s="48">
        <v>5150</v>
      </c>
      <c r="N54" s="48">
        <v>0</v>
      </c>
    </row>
    <row r="55" spans="1:14" s="49" customFormat="1" ht="63">
      <c r="A55" s="45" t="s">
        <v>113</v>
      </c>
      <c r="B55" s="56" t="s">
        <v>70</v>
      </c>
      <c r="C55" s="57">
        <f t="shared" si="64"/>
        <v>100</v>
      </c>
      <c r="D55" s="48">
        <v>0</v>
      </c>
      <c r="E55" s="48">
        <v>100</v>
      </c>
      <c r="F55" s="48">
        <v>0</v>
      </c>
      <c r="G55" s="57">
        <f t="shared" si="65"/>
        <v>100</v>
      </c>
      <c r="H55" s="48">
        <v>0</v>
      </c>
      <c r="I55" s="48">
        <v>100</v>
      </c>
      <c r="J55" s="48">
        <v>0</v>
      </c>
      <c r="K55" s="57">
        <f t="shared" si="66"/>
        <v>100</v>
      </c>
      <c r="L55" s="48">
        <v>0</v>
      </c>
      <c r="M55" s="48">
        <v>100</v>
      </c>
      <c r="N55" s="48">
        <v>0</v>
      </c>
    </row>
    <row r="56" spans="1:14" s="49" customFormat="1" ht="47.25">
      <c r="A56" s="45" t="s">
        <v>114</v>
      </c>
      <c r="B56" s="56" t="s">
        <v>102</v>
      </c>
      <c r="C56" s="57">
        <f t="shared" si="64"/>
        <v>6</v>
      </c>
      <c r="D56" s="48">
        <v>6</v>
      </c>
      <c r="E56" s="48">
        <v>0</v>
      </c>
      <c r="F56" s="48">
        <v>0</v>
      </c>
      <c r="G56" s="57">
        <f t="shared" si="65"/>
        <v>6</v>
      </c>
      <c r="H56" s="48">
        <v>6</v>
      </c>
      <c r="I56" s="48">
        <v>0</v>
      </c>
      <c r="J56" s="48">
        <v>0</v>
      </c>
      <c r="K56" s="57">
        <f t="shared" si="66"/>
        <v>6</v>
      </c>
      <c r="L56" s="48">
        <v>6</v>
      </c>
      <c r="M56" s="48">
        <v>0</v>
      </c>
      <c r="N56" s="48">
        <v>0</v>
      </c>
    </row>
    <row r="57" spans="1:14" s="64" customFormat="1" ht="47.25">
      <c r="A57" s="62" t="s">
        <v>105</v>
      </c>
      <c r="B57" s="63" t="s">
        <v>109</v>
      </c>
      <c r="C57" s="65">
        <f>SUM(D57:F57)</f>
        <v>50</v>
      </c>
      <c r="D57" s="65">
        <f>D58</f>
        <v>50</v>
      </c>
      <c r="E57" s="65">
        <f t="shared" ref="E57:N57" si="67">E58</f>
        <v>0</v>
      </c>
      <c r="F57" s="65">
        <f t="shared" si="67"/>
        <v>0</v>
      </c>
      <c r="G57" s="65">
        <f t="shared" si="67"/>
        <v>50</v>
      </c>
      <c r="H57" s="65">
        <f t="shared" si="67"/>
        <v>50</v>
      </c>
      <c r="I57" s="65">
        <f t="shared" si="67"/>
        <v>0</v>
      </c>
      <c r="J57" s="65">
        <f t="shared" si="67"/>
        <v>0</v>
      </c>
      <c r="K57" s="65">
        <f t="shared" si="67"/>
        <v>50</v>
      </c>
      <c r="L57" s="65">
        <f t="shared" si="67"/>
        <v>50</v>
      </c>
      <c r="M57" s="65">
        <f t="shared" si="67"/>
        <v>0</v>
      </c>
      <c r="N57" s="65">
        <f t="shared" si="67"/>
        <v>0</v>
      </c>
    </row>
    <row r="58" spans="1:14" ht="30">
      <c r="A58" s="15" t="s">
        <v>106</v>
      </c>
      <c r="B58" s="61" t="s">
        <v>78</v>
      </c>
      <c r="C58" s="66">
        <f>SUM(D58:F58)</f>
        <v>50</v>
      </c>
      <c r="D58" s="66">
        <f>D59</f>
        <v>50</v>
      </c>
      <c r="E58" s="66">
        <f t="shared" ref="E58:N58" si="68">E59</f>
        <v>0</v>
      </c>
      <c r="F58" s="66">
        <f t="shared" si="68"/>
        <v>0</v>
      </c>
      <c r="G58" s="66">
        <f t="shared" si="68"/>
        <v>50</v>
      </c>
      <c r="H58" s="66">
        <f t="shared" si="68"/>
        <v>50</v>
      </c>
      <c r="I58" s="66">
        <f t="shared" si="68"/>
        <v>0</v>
      </c>
      <c r="J58" s="66">
        <f t="shared" si="68"/>
        <v>0</v>
      </c>
      <c r="K58" s="66">
        <f t="shared" si="68"/>
        <v>50</v>
      </c>
      <c r="L58" s="66">
        <f t="shared" si="68"/>
        <v>50</v>
      </c>
      <c r="M58" s="66">
        <f t="shared" si="68"/>
        <v>0</v>
      </c>
      <c r="N58" s="66">
        <f t="shared" si="68"/>
        <v>0</v>
      </c>
    </row>
    <row r="59" spans="1:14" ht="45">
      <c r="A59" s="15" t="s">
        <v>108</v>
      </c>
      <c r="B59" s="61" t="s">
        <v>107</v>
      </c>
      <c r="C59" s="66">
        <f>SUM(D59:F59)</f>
        <v>50</v>
      </c>
      <c r="D59" s="66">
        <v>50</v>
      </c>
      <c r="E59" s="66">
        <v>0</v>
      </c>
      <c r="F59" s="66">
        <v>0</v>
      </c>
      <c r="G59" s="66">
        <f>SUM(H59:J59)</f>
        <v>50</v>
      </c>
      <c r="H59" s="66">
        <v>50</v>
      </c>
      <c r="I59" s="66">
        <v>0</v>
      </c>
      <c r="J59" s="66">
        <v>0</v>
      </c>
      <c r="K59" s="66">
        <f>SUM(L59:N59)</f>
        <v>50</v>
      </c>
      <c r="L59" s="66">
        <v>50</v>
      </c>
      <c r="M59" s="66">
        <v>0</v>
      </c>
      <c r="N59" s="66">
        <v>0</v>
      </c>
    </row>
  </sheetData>
  <mergeCells count="15">
    <mergeCell ref="A9:B9"/>
    <mergeCell ref="L1:N1"/>
    <mergeCell ref="A5:A7"/>
    <mergeCell ref="B5:B7"/>
    <mergeCell ref="C5:F5"/>
    <mergeCell ref="G5:J5"/>
    <mergeCell ref="K5:N5"/>
    <mergeCell ref="C6:C7"/>
    <mergeCell ref="G6:G7"/>
    <mergeCell ref="D6:F6"/>
    <mergeCell ref="H6:J6"/>
    <mergeCell ref="L6:N6"/>
    <mergeCell ref="K6:K7"/>
    <mergeCell ref="A3:N3"/>
    <mergeCell ref="L2:N2"/>
  </mergeCells>
  <pageMargins left="0.19685039370078741" right="0.11811023622047245" top="0.39370078740157483" bottom="0.15748031496062992" header="0.31496062992125984" footer="0.31496062992125984"/>
  <pageSetup paperSize="9" scale="55" firstPageNumber="296" fitToHeight="2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5 </vt:lpstr>
      <vt:lpstr>'приложение 5 '!Заголовки_для_печати</vt:lpstr>
      <vt:lpstr>'приложение 5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Черкасова Наталья Викторовна</dc:creator>
  <cp:lastModifiedBy>ZorinaLV</cp:lastModifiedBy>
  <cp:lastPrinted>2023-11-01T13:25:08Z</cp:lastPrinted>
  <dcterms:created xsi:type="dcterms:W3CDTF">2022-10-21T04:23:57Z</dcterms:created>
  <dcterms:modified xsi:type="dcterms:W3CDTF">2023-11-01T13:25:12Z</dcterms:modified>
</cp:coreProperties>
</file>