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яснительная" sheetId="4" r:id="rId1"/>
  </sheets>
  <definedNames>
    <definedName name="_xlnm.Print_Area" localSheetId="0">пояснительная!$B$1:$H$587</definedName>
  </definedNames>
  <calcPr calcId="125725"/>
</workbook>
</file>

<file path=xl/calcChain.xml><?xml version="1.0" encoding="utf-8"?>
<calcChain xmlns="http://schemas.openxmlformats.org/spreadsheetml/2006/main">
  <c r="C297" i="4"/>
  <c r="C300"/>
  <c r="G453"/>
  <c r="C459"/>
  <c r="C259"/>
  <c r="G538"/>
  <c r="G541"/>
  <c r="E541" l="1"/>
  <c r="E538"/>
  <c r="G234"/>
  <c r="E234"/>
  <c r="C234"/>
  <c r="G237"/>
  <c r="E237"/>
  <c r="C237"/>
  <c r="C501"/>
  <c r="C504"/>
  <c r="E535" l="1"/>
  <c r="G385" l="1"/>
  <c r="G393"/>
  <c r="C140"/>
  <c r="C138"/>
  <c r="C137"/>
  <c r="E361"/>
  <c r="E364"/>
  <c r="C542" l="1"/>
  <c r="C318"/>
  <c r="C481" l="1"/>
  <c r="C484"/>
  <c r="C314"/>
  <c r="C317"/>
  <c r="C385"/>
  <c r="C393"/>
  <c r="C453"/>
  <c r="C205"/>
  <c r="C212"/>
  <c r="G365" l="1"/>
  <c r="E365"/>
  <c r="C365"/>
  <c r="G364"/>
  <c r="C364"/>
  <c r="E205"/>
  <c r="E208"/>
  <c r="C208"/>
  <c r="G391"/>
  <c r="E211"/>
  <c r="C211"/>
  <c r="E100"/>
  <c r="C100"/>
  <c r="G87"/>
  <c r="G438" l="1"/>
  <c r="E438"/>
  <c r="C438"/>
  <c r="C145" l="1"/>
  <c r="C142"/>
  <c r="G81" l="1"/>
  <c r="G80" s="1"/>
  <c r="C136" l="1"/>
  <c r="G136"/>
  <c r="E136"/>
  <c r="C390" l="1"/>
  <c r="C255"/>
  <c r="D262" s="1"/>
  <c r="C258"/>
  <c r="G208"/>
  <c r="H186" l="1"/>
  <c r="F186"/>
  <c r="G500" l="1"/>
  <c r="E500"/>
  <c r="C500"/>
  <c r="G319"/>
  <c r="E319"/>
  <c r="C319"/>
  <c r="C313" s="1"/>
  <c r="E313"/>
  <c r="G280"/>
  <c r="E280"/>
  <c r="C280"/>
  <c r="F319" l="1"/>
  <c r="G313"/>
  <c r="H319" s="1"/>
  <c r="G98" l="1"/>
  <c r="E98"/>
  <c r="C98"/>
  <c r="G107"/>
  <c r="E107"/>
  <c r="C107"/>
  <c r="C74"/>
  <c r="C73"/>
  <c r="G72"/>
  <c r="E72"/>
  <c r="C72"/>
  <c r="G76"/>
  <c r="E76"/>
  <c r="C76"/>
  <c r="E81"/>
  <c r="C81"/>
  <c r="G89"/>
  <c r="G86"/>
  <c r="E89"/>
  <c r="E86"/>
  <c r="C89"/>
  <c r="C86"/>
  <c r="C460"/>
  <c r="G452"/>
  <c r="E452"/>
  <c r="H461"/>
  <c r="F461"/>
  <c r="D461"/>
  <c r="G417"/>
  <c r="E417"/>
  <c r="C417"/>
  <c r="G360"/>
  <c r="E360"/>
  <c r="C360"/>
  <c r="G390"/>
  <c r="E390"/>
  <c r="G255"/>
  <c r="E103"/>
  <c r="E255"/>
  <c r="D364" l="1"/>
  <c r="F364"/>
  <c r="E85"/>
  <c r="C85"/>
  <c r="G85"/>
  <c r="C103"/>
  <c r="G103"/>
  <c r="C452"/>
  <c r="D261"/>
  <c r="G204" l="1"/>
  <c r="E204"/>
  <c r="F212" s="1"/>
  <c r="H238"/>
  <c r="F238"/>
  <c r="H239"/>
  <c r="G233"/>
  <c r="E233"/>
  <c r="C233"/>
  <c r="D238" s="1"/>
  <c r="C204" l="1"/>
  <c r="H212"/>
  <c r="G484" l="1"/>
  <c r="E484"/>
  <c r="C485"/>
  <c r="C578"/>
  <c r="G577"/>
  <c r="E577"/>
  <c r="C577"/>
  <c r="G33"/>
  <c r="G32"/>
  <c r="E33"/>
  <c r="E32"/>
  <c r="C33"/>
  <c r="C32"/>
  <c r="G574" l="1"/>
  <c r="E574"/>
  <c r="C574"/>
  <c r="C31" s="1"/>
  <c r="G573" l="1"/>
  <c r="H578" s="1"/>
  <c r="G31"/>
  <c r="E573"/>
  <c r="F578" s="1"/>
  <c r="E31"/>
  <c r="C573"/>
  <c r="H577"/>
  <c r="C97"/>
  <c r="G97"/>
  <c r="E97"/>
  <c r="E340"/>
  <c r="C340"/>
  <c r="G340"/>
  <c r="F366"/>
  <c r="D365"/>
  <c r="H365"/>
  <c r="H364"/>
  <c r="F365"/>
  <c r="D366"/>
  <c r="H366"/>
  <c r="F577" l="1"/>
  <c r="D578"/>
  <c r="G52"/>
  <c r="C52"/>
  <c r="E52"/>
  <c r="F344"/>
  <c r="D577"/>
  <c r="C35"/>
  <c r="E35"/>
  <c r="G35"/>
  <c r="H345"/>
  <c r="D345"/>
  <c r="H344" l="1"/>
  <c r="D344"/>
  <c r="F345"/>
  <c r="E133" l="1"/>
  <c r="C133"/>
  <c r="D137" l="1"/>
  <c r="F142"/>
  <c r="F138"/>
  <c r="G133"/>
  <c r="H138" l="1"/>
  <c r="H262"/>
  <c r="F262"/>
  <c r="G296" l="1"/>
  <c r="E296"/>
  <c r="C296"/>
  <c r="G120"/>
  <c r="E120"/>
  <c r="C120"/>
  <c r="H456" l="1"/>
  <c r="F456"/>
  <c r="D460" l="1"/>
  <c r="D147" l="1"/>
  <c r="D145"/>
  <c r="D140"/>
  <c r="D138"/>
  <c r="D146"/>
  <c r="D142"/>
  <c r="F146"/>
  <c r="F137"/>
  <c r="F147"/>
  <c r="F145"/>
  <c r="F140"/>
  <c r="D459"/>
  <c r="C51" l="1"/>
  <c r="E51" l="1"/>
  <c r="G535"/>
  <c r="C535"/>
  <c r="G410"/>
  <c r="H414" s="1"/>
  <c r="E410"/>
  <c r="D541" l="1"/>
  <c r="H541"/>
  <c r="F414"/>
  <c r="F418"/>
  <c r="F417"/>
  <c r="H417"/>
  <c r="G51"/>
  <c r="F543"/>
  <c r="F541"/>
  <c r="C410"/>
  <c r="D543"/>
  <c r="H543"/>
  <c r="F415"/>
  <c r="H416"/>
  <c r="H415"/>
  <c r="F416"/>
  <c r="H418"/>
  <c r="D417" l="1"/>
  <c r="D418"/>
  <c r="D416"/>
  <c r="D415"/>
  <c r="D414"/>
  <c r="G55" l="1"/>
  <c r="E55"/>
  <c r="E433"/>
  <c r="C433"/>
  <c r="C58" l="1"/>
  <c r="C55"/>
  <c r="E58"/>
  <c r="F438"/>
  <c r="F437"/>
  <c r="E480" l="1"/>
  <c r="G480"/>
  <c r="C480"/>
  <c r="G276" l="1"/>
  <c r="E276"/>
  <c r="C276"/>
  <c r="H280" l="1"/>
  <c r="F281"/>
  <c r="D280"/>
  <c r="F280"/>
  <c r="D281"/>
  <c r="H281"/>
  <c r="G384" l="1"/>
  <c r="E384"/>
  <c r="C384"/>
  <c r="H394" l="1"/>
  <c r="D393"/>
  <c r="H393"/>
  <c r="F394"/>
  <c r="F393"/>
  <c r="H390"/>
  <c r="D390"/>
  <c r="D394"/>
  <c r="F390"/>
  <c r="F239" l="1"/>
  <c r="F237" l="1"/>
  <c r="H237"/>
  <c r="D239" l="1"/>
  <c r="D237"/>
  <c r="H208" l="1"/>
  <c r="F208"/>
  <c r="G70" l="1"/>
  <c r="E70"/>
  <c r="C70"/>
  <c r="D456" l="1"/>
  <c r="D457"/>
  <c r="G59"/>
  <c r="H458"/>
  <c r="C59"/>
  <c r="D458"/>
  <c r="E59"/>
  <c r="F458"/>
  <c r="F457"/>
  <c r="G433"/>
  <c r="G58" l="1"/>
  <c r="H438"/>
  <c r="H437"/>
  <c r="H504"/>
  <c r="H506"/>
  <c r="H505"/>
  <c r="D504"/>
  <c r="D506"/>
  <c r="D505"/>
  <c r="F505"/>
  <c r="F506"/>
  <c r="F504"/>
  <c r="F485" l="1"/>
  <c r="H485"/>
  <c r="D485"/>
  <c r="D484" l="1"/>
  <c r="H484"/>
  <c r="F484"/>
  <c r="D319" l="1"/>
  <c r="D320"/>
  <c r="D317"/>
  <c r="G118" l="1"/>
  <c r="E118"/>
  <c r="C118"/>
  <c r="G116"/>
  <c r="E116"/>
  <c r="C116"/>
  <c r="G115" l="1"/>
  <c r="C115"/>
  <c r="E115"/>
  <c r="G60"/>
  <c r="H460" l="1"/>
  <c r="H457"/>
  <c r="F460"/>
  <c r="H320" l="1"/>
  <c r="H317"/>
  <c r="F320"/>
  <c r="F317"/>
  <c r="H300" l="1"/>
  <c r="F300"/>
  <c r="D300"/>
  <c r="G56" l="1"/>
  <c r="C56"/>
  <c r="E56"/>
  <c r="C49"/>
  <c r="E49"/>
  <c r="E50"/>
  <c r="G49"/>
  <c r="C50"/>
  <c r="G50"/>
  <c r="E80" l="1"/>
  <c r="C80"/>
  <c r="G69"/>
  <c r="E69" l="1"/>
  <c r="C69"/>
  <c r="C46" l="1"/>
  <c r="G46"/>
  <c r="E46"/>
  <c r="D212"/>
  <c r="D208"/>
  <c r="G48" l="1"/>
  <c r="C48"/>
  <c r="E48"/>
  <c r="E57"/>
  <c r="C57"/>
  <c r="H260"/>
  <c r="H259"/>
  <c r="H261"/>
  <c r="D260"/>
  <c r="D259"/>
  <c r="F261"/>
  <c r="F259"/>
  <c r="F260"/>
  <c r="G57" l="1"/>
  <c r="D437" l="1"/>
  <c r="G61" l="1"/>
  <c r="E61"/>
  <c r="C61"/>
  <c r="D438"/>
  <c r="G62" l="1"/>
  <c r="C62"/>
  <c r="E62"/>
  <c r="H147" l="1"/>
  <c r="H145"/>
  <c r="H140"/>
  <c r="H146"/>
  <c r="H142"/>
  <c r="H137"/>
  <c r="G44"/>
  <c r="E44"/>
  <c r="C44"/>
  <c r="C47" l="1"/>
  <c r="G47"/>
  <c r="E47"/>
  <c r="E60"/>
  <c r="C60"/>
  <c r="C178" l="1"/>
  <c r="D186" l="1"/>
  <c r="D184"/>
  <c r="C45"/>
  <c r="D185"/>
  <c r="G178"/>
  <c r="E178"/>
  <c r="H185" l="1"/>
  <c r="F185"/>
  <c r="F184"/>
  <c r="G45"/>
  <c r="E45"/>
  <c r="H184"/>
  <c r="C63"/>
  <c r="D52" s="1"/>
  <c r="D55" l="1"/>
  <c r="C34"/>
  <c r="C30" s="1"/>
  <c r="D51"/>
  <c r="D58"/>
  <c r="D59"/>
  <c r="D62"/>
  <c r="D60"/>
  <c r="D57"/>
  <c r="D50"/>
  <c r="D47"/>
  <c r="D45"/>
  <c r="D61"/>
  <c r="D56"/>
  <c r="D49"/>
  <c r="D48"/>
  <c r="D46"/>
  <c r="D44"/>
  <c r="G63"/>
  <c r="E63"/>
  <c r="G34" l="1"/>
  <c r="G30" s="1"/>
  <c r="H52"/>
  <c r="E34"/>
  <c r="E30" s="1"/>
  <c r="F52"/>
  <c r="C21"/>
  <c r="D34"/>
  <c r="D35"/>
  <c r="H58"/>
  <c r="H55"/>
  <c r="F58"/>
  <c r="F55"/>
  <c r="H59"/>
  <c r="H51"/>
  <c r="F45"/>
  <c r="F51"/>
  <c r="F59"/>
  <c r="H60"/>
  <c r="H50"/>
  <c r="H49"/>
  <c r="H56"/>
  <c r="H46"/>
  <c r="H48"/>
  <c r="H57"/>
  <c r="H61"/>
  <c r="H62"/>
  <c r="H44"/>
  <c r="H47"/>
  <c r="F56"/>
  <c r="F50"/>
  <c r="F49"/>
  <c r="F46"/>
  <c r="F57"/>
  <c r="F48"/>
  <c r="F61"/>
  <c r="F62"/>
  <c r="F44"/>
  <c r="F47"/>
  <c r="F60"/>
  <c r="H45"/>
  <c r="C22" l="1"/>
  <c r="F35"/>
  <c r="F34"/>
  <c r="H34"/>
  <c r="C23"/>
  <c r="H35"/>
</calcChain>
</file>

<file path=xl/sharedStrings.xml><?xml version="1.0" encoding="utf-8"?>
<sst xmlns="http://schemas.openxmlformats.org/spreadsheetml/2006/main" count="963" uniqueCount="388">
  <si>
    <t>тыс.рублей</t>
  </si>
  <si>
    <t>бюджет городского округа</t>
  </si>
  <si>
    <t>бюджет автономного округа</t>
  </si>
  <si>
    <t>федеральный бюджет</t>
  </si>
  <si>
    <t>Всего по муниципальной программе:</t>
  </si>
  <si>
    <t>1400000000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</si>
  <si>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          Ответственный исполнитель муниципальной программы – Муниципальное казенное учреждение «Управление  градостроительства, землепользования и природопользования города Урай». </t>
  </si>
  <si>
    <t xml:space="preserve">3500000000 Муниципальная программа «Развитие жилищно-коммунального комплекса и повышение энергетической эффективности в городе Урай» на 2019 - 2030 годы
                                 </t>
  </si>
  <si>
    <t xml:space="preserve">          Ответственный исполнитель муниципальной программы – Муниципальное казенное учреждение «Управление жилищно-коммунального хозяйства города Урай». </t>
  </si>
  <si>
    <t>Итого:</t>
  </si>
  <si>
    <t>0200000000   Муниципальная программа «Развитие образования и молодежной политики в городе Урай» на 2019-2030 годы</t>
  </si>
  <si>
    <t>Расходы бюджета городского округа - всего</t>
  </si>
  <si>
    <t>1. Муниципальная программа «Развитие образования и молодежной политики в городе Урай» на 2019-2030 годы</t>
  </si>
  <si>
    <t>5.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</si>
  <si>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в том числе Дорожный фонд</t>
  </si>
  <si>
    <t>Основное мероприятие «Благоустройство территорий муниципального образования»</t>
  </si>
  <si>
    <t>Основное мероприятие «Информирование населения через средства массовой информации»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</si>
  <si>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</si>
  <si>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</si>
  <si>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</si>
  <si>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</si>
  <si>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Основное мероприятие «Обеспечение деятельности муниципального бюджетного учреждения газета «Знамя»</t>
  </si>
  <si>
    <t>сумма, тыс.рублей</t>
  </si>
  <si>
    <t>% в общем объеме расходов</t>
  </si>
  <si>
    <t>Наименование подпрограммы (мероприятия программы)</t>
  </si>
  <si>
    <t>х</t>
  </si>
  <si>
    <t>Расходы</t>
  </si>
  <si>
    <t xml:space="preserve">          Муниципальная программа состоит из 7 подпрограмм. Объемы бюджетных ассигнований распределены следующим образом:</t>
  </si>
  <si>
    <t>Таблица 1</t>
  </si>
  <si>
    <t>Таблица 2</t>
  </si>
  <si>
    <t>Таблица 3</t>
  </si>
  <si>
    <t>Муниципальные программы</t>
  </si>
  <si>
    <t xml:space="preserve">          Муниципальная программа состоит из 2 подпрограмм. Объемы бюджетных ассигнований распределены следующим образом:</t>
  </si>
  <si>
    <t>Таблица 4</t>
  </si>
  <si>
    <t>Таблица 5</t>
  </si>
  <si>
    <t xml:space="preserve">          Ответственный исполнитель муниципальной программы – Управление по культуре и социальным вопросам администрации города Урай.</t>
  </si>
  <si>
    <t>Таблица 6</t>
  </si>
  <si>
    <t xml:space="preserve">          Муниципальная программа состоит из 3 подпрограмм. Объемы бюджетных ассигнований распределены следующим образом:</t>
  </si>
  <si>
    <t xml:space="preserve">          Муниципальная программа не содержит подпрограмм. Объемы бюджетных ассигнований распределены следующим образом:</t>
  </si>
  <si>
    <t>Таблица 7</t>
  </si>
  <si>
    <t xml:space="preserve">          Муниципальная программа не содержит подпрограмм. Объем бюджетных ассигнований распределен следующим образом:</t>
  </si>
  <si>
    <t xml:space="preserve">          Ответственный исполнитель муниципальной программы – Управление по учету и распределению муниципального жилого фонда администрации города Урай.</t>
  </si>
  <si>
    <t>Таблица 8</t>
  </si>
  <si>
    <t>0800000000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</si>
  <si>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Таблица 9</t>
  </si>
  <si>
    <t>Таблица 11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</si>
  <si>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 </t>
  </si>
  <si>
    <t>Таблица 12</t>
  </si>
  <si>
    <t>2200000000 Муниципальная программа «Профилактика правонарушений на территории города Урай» на 2018-2030 годы</t>
  </si>
  <si>
    <t>Таблица 13</t>
  </si>
  <si>
    <t>Таблица 14</t>
  </si>
  <si>
    <t xml:space="preserve">          Ответственный исполнитель муниципальной программы – Отдел дорожного хозяйства и транспорта администрации города Урай.</t>
  </si>
  <si>
    <t>Таблица 15</t>
  </si>
  <si>
    <t>2400000000 Муниципальная программа «Информационное общество – Урай» на 2019-2030 годы</t>
  </si>
  <si>
    <t>Таблица 16</t>
  </si>
  <si>
    <t xml:space="preserve">2900000000 Муниципальная программа «Совершенствование и развитие муниципального управления в городе Урай» на 2018-2030 годы» </t>
  </si>
  <si>
    <t xml:space="preserve">2600000000 Муниципальная программа «Обеспечение градостроительной деятельности на территории города Урай» на  2018-2030 годы                                   </t>
  </si>
  <si>
    <t>Таблица 17</t>
  </si>
  <si>
    <t>Региональный проект «Формирование комфортной городской среды»</t>
  </si>
  <si>
    <t>Таблица 18</t>
  </si>
  <si>
    <t>Основное мероприятие «Обеспечение МКУ «УГЗиП г.Урай» реализации функций и полномочий администрации города Урай в сфере градостроительства»</t>
  </si>
  <si>
    <t>Таблица 19</t>
  </si>
  <si>
    <t>Таблица 20</t>
  </si>
  <si>
    <t xml:space="preserve">          Цели муниципальной программы -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услуг; повышение энергосбережения и энергетической эффективности.
    </t>
  </si>
  <si>
    <t>Таблица 21</t>
  </si>
  <si>
    <t xml:space="preserve">          Объем бюджетных ассигнований распределен следующим образом:</t>
  </si>
  <si>
    <t>Непрограммные направления деятельности</t>
  </si>
  <si>
    <t>Всего по непрограммным направлениям деятельности:</t>
  </si>
  <si>
    <t>% в общем объеме расходов бюджета</t>
  </si>
  <si>
    <t>% в общем объеме расходов программы</t>
  </si>
  <si>
    <t>6.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</si>
  <si>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7. Муниципальная программа «Охрана окружающей среды в границах города Урай» </t>
  </si>
  <si>
    <t xml:space="preserve">8. Муниципальная программа «Развитие транспортной системы города Урай» </t>
  </si>
  <si>
    <t xml:space="preserve">1500000000 Муниципальная программа «Охрана окружающей среды в границах города Урай»  </t>
  </si>
  <si>
    <t>Основное мероприятие «Санитарная очистка и ликвидация мест несанкционированного размещения отходов на территории города Урай»</t>
  </si>
  <si>
    <t xml:space="preserve">2300000000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</si>
  <si>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 xml:space="preserve">Основное мероприятие «Соблюдение норм Бюджетного кодекса Российской Федерации (статьи 111, 184.1)» </t>
  </si>
  <si>
    <t xml:space="preserve">Основное мероприятие «Обеспечение деятельности Комитета по финансам администрации города Урай» </t>
  </si>
  <si>
    <t xml:space="preserve">2800000000 Муниципальная программа «Управление муниципальными финансами в городе Урай» </t>
  </si>
  <si>
    <t xml:space="preserve">          Ответственный исполнитель муниципальной программы – Комитет по финансам администрации города Урай.</t>
  </si>
  <si>
    <t xml:space="preserve">1800000000 Муниципальная программа «Развитие транспортной системы города Урай» </t>
  </si>
  <si>
    <t xml:space="preserve">Наименование проекта 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</si>
  <si>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</si>
  <si>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 xml:space="preserve">3. Муниципальная программа «Культура города Урай» </t>
  </si>
  <si>
    <t xml:space="preserve">4. Муниципальная программа «Развитие гражданского общества на территории  города Урай» </t>
  </si>
  <si>
    <t>Региональный проект «Создание условий для легкого старта и комфортного ведения бизнеса»</t>
  </si>
  <si>
    <t>Региональный проект «Акселерация субъектов малого и среднего предпринимательства»</t>
  </si>
  <si>
    <t xml:space="preserve">0400000000   Муниципальная программа «Культура города Урай» </t>
  </si>
  <si>
    <t>на реализацию муниципальных программ</t>
  </si>
  <si>
    <t xml:space="preserve">на непрограммные направления деятельности </t>
  </si>
  <si>
    <t xml:space="preserve">0700000000 Муниципальная программа «Развитие гражданского общества на территории города Урай» 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</si>
  <si>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</si>
  <si>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 xml:space="preserve">          Ответственные исполнители муниципальной программы – Сводно-аналитический отдел администрации города Урай. </t>
  </si>
  <si>
    <t>Региональный проект "Создание условий для легкого старта и комфортного ведения бизнеса"</t>
  </si>
  <si>
    <t>Региональный проект "Акселерация субъектов малого и среднего предпринимательства"</t>
  </si>
  <si>
    <t xml:space="preserve">Основное мероприятие «Мероприятия по подготовке документов градорегулирования» </t>
  </si>
  <si>
    <t>Наименование программы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</si>
  <si>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</si>
  <si>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Таблица 10</t>
  </si>
  <si>
    <t xml:space="preserve">8000000000 «Непрограммные направления деятельности»                         </t>
  </si>
  <si>
    <t xml:space="preserve">2025 год </t>
  </si>
  <si>
    <t>Региональный проект «Современная школа»</t>
  </si>
  <si>
    <t xml:space="preserve">          Ответственный исполнитель муниципальной программы – Управление образования администрации города Урай.</t>
  </si>
  <si>
    <t xml:space="preserve">          Муниципальная программа утверждена постановлением администрации города Урай от 27.09.2018 № 2502.</t>
  </si>
  <si>
    <t xml:space="preserve">          Муниципальная программа утверждена постановлением администрации города Урай от 25.09.2018 № 2470. </t>
  </si>
  <si>
    <t xml:space="preserve">          Муниципальная программа утверждена постановлением администрации города Урай от 27.09.2021 № 2351. </t>
  </si>
  <si>
    <t xml:space="preserve">          Муниципальная программа утверждена постановлением администрации города Урай 25.09.2018 № 2466. </t>
  </si>
  <si>
    <t xml:space="preserve">          Муниципальная программа утверждена постановлением администрации города Урай от 29.09.2021 года № 2359.</t>
  </si>
  <si>
    <t xml:space="preserve">          Муниципальная программа утверждена постановлением администрации города Урай от 25.09.2018 № 2467.  </t>
  </si>
  <si>
    <t xml:space="preserve">          Муниципальная программа утверждена постановлением администрации города Урай от 30.09.2020 № 2358.  </t>
  </si>
  <si>
    <t xml:space="preserve">          Муниципальная программа утверждена постановлением администрации города Урай от  29.09.2020 № 2341.  
</t>
  </si>
  <si>
    <t xml:space="preserve">          Муниципальная программа утверждена постановлением администрации города Урай от 26.09.2017 № 2760.  </t>
  </si>
  <si>
    <t xml:space="preserve">          Муниципальная программа утверждена постановлением администрации города Урай от  30.09.2020 № 2366.  </t>
  </si>
  <si>
    <t xml:space="preserve">          Муниципальная программа утверждена постановлением администрации города Урай от 25.09.2018 № 2469.</t>
  </si>
  <si>
    <t>2500000000 Муниципальная программа «Формирование комфортной городской среды города Урай»</t>
  </si>
  <si>
    <t xml:space="preserve">          Муниципальная программа утверждена постановлением администрации города Урай от 26.09.2017 № 2758.  
</t>
  </si>
  <si>
    <t xml:space="preserve">          Муниципальная программа утверждена постановлением администрации города Урай от 30.09.2020 № 2367.  
</t>
  </si>
  <si>
    <t xml:space="preserve">          Муниципальная программа утверждена постановлением администрации города Урай от 26.09.2017 № 2757.  
</t>
  </si>
  <si>
    <t xml:space="preserve">          Муниципальная программа утверждена постановлением администрации города Урай от 25.09.2018 № 2468.  
</t>
  </si>
  <si>
    <t xml:space="preserve">          Муниципальная программа утверждена постановлением администрации города Урай от 27.09.2022 № 2377.  </t>
  </si>
  <si>
    <t xml:space="preserve">          изменения тарифов на коммунальные услуги.</t>
  </si>
  <si>
    <t xml:space="preserve">на 2024 год - </t>
  </si>
  <si>
    <t xml:space="preserve">на 2025 год -  </t>
  </si>
  <si>
    <t>Расходы бюджета городского округа на реализацию муниципальных программ</t>
  </si>
  <si>
    <t>в том числе Региональный проект "Современная школа"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</si>
  <si>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</si>
  <si>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</si>
  <si>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значения»</t>
  </si>
  <si>
    <t>Расходы бюджета городского округа на проведение мероприятий, реализация которых будет осуществляться с применением механизма инициативного бюджетирования</t>
  </si>
  <si>
    <t xml:space="preserve">          Ответственный исполнитель муниципальной программы - Управление по информационным технологиям и связи администрации города Урай.</t>
  </si>
  <si>
    <t xml:space="preserve">          Ответственный исполнитель муниципальной программы – Управление по физической культуре, спорту и туризму администрации города Урай, Управление по культуре и социальным вопросам администрации города Урай.</t>
  </si>
  <si>
    <t>2. 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</si>
  <si>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 xml:space="preserve">          Муниципальная программа состоит из 4 подпрограмм. Объемы бюджетных ассигнований распределены следующим образом:</t>
  </si>
  <si>
    <t xml:space="preserve">          Мероприятия муниципальной программы обеспечивают преемственность достигнутых на сегодняшний день результатов взаимодействия и сотрудничества органов местного самоуправления с некоммерческим сектором, дают дополнительный импульс развитию гражданского общества в городе Урай, позволяют учесть и реализовать инициативы Президента Российской Федерации, связанные с поддержкой гражданских инициатив и повышением социальной активности населения.
</t>
  </si>
  <si>
    <t xml:space="preserve">          Бюджетные ассигнования на реализацию мероприятий муниципальной программы по направлениям расходования средств планируются следующим образом: </t>
  </si>
  <si>
    <t xml:space="preserve">          Бюджетные ассигнования на оказание муниципальных услуг (выполнение работ) муниципальным учреждениям планируются в программе следующим образом: </t>
  </si>
  <si>
    <t xml:space="preserve">          Бюджетные ассигнования на обеспечение выполнения функций казенных учреждений в программе планируются следующим образом: </t>
  </si>
  <si>
    <t xml:space="preserve">          Ответственный исполнитель муниципальной программы – Управление по развитию местного самоуправления администрации города Урай.</t>
  </si>
  <si>
    <t>0300000000 «Развитие физической культуры, спорта и туризма в городе Урай и укрепление здоровья граждан города Урай»                                         на 2019-2030 годы</t>
  </si>
  <si>
    <t>2024 год</t>
  </si>
  <si>
    <t>в том числе Региональный проект "Патриотическое воспитание граждан Российской Федерации"</t>
  </si>
  <si>
    <t>Региональный проект «Патриотическое воспитание граждан Российской Федерации»</t>
  </si>
  <si>
    <t xml:space="preserve">          Ответственный исполнитель муниципальной программы – Управление экономического развития администрации города Урай.</t>
  </si>
  <si>
    <t xml:space="preserve">          Формирование расходных обязательств бюджета городского округа Урай Ханты – Мансийского автономного округа - Югры (далее – бюджет городского округа) на 2024 год и на плановый период 2025 и 2026 годов основано на следующих подходах:</t>
  </si>
  <si>
    <t xml:space="preserve">          В качестве «базовых» объемов бюджетных ассигнований по расходам текущего характера на 2024 год и на плановый период 2025 и 2026 годов приняты бюджетные ассигнования, утвержденные на 2024-2025 годы решением Думы города Урай от 25.11.2022 №125  «О бюджете городского округа Урай  Ханты – Мансийского автономного округа - Югры на 2023 год и на плановый период 2024 и 2025 годов» (в ред. от 23.06.2023 №47) (далее - решение Думы города Урай от 25.11.2022 №125).
</t>
  </si>
  <si>
    <t xml:space="preserve">          В расходы по муниципальным программам включены бюджетные ассигнования, предусмотренные в условно утвержденных расходах в решении Думы города Урай 25.11.2022 №125  на 2024-2025 годы.
</t>
  </si>
  <si>
    <t xml:space="preserve">          увеличения минимального размера оплаты труда (МРОТ) с 01.01.2024 - 42 332,4 рубля (ранее учтенного в бюджете города на 2023 год - 33 613,8 рублей); </t>
  </si>
  <si>
    <t xml:space="preserve">на 2026 год -  </t>
  </si>
  <si>
    <t xml:space="preserve">2026 год </t>
  </si>
  <si>
    <t>10. Муниципальная программа «Профилактика правонарушений на территории города Урай» на 2018-2030 годы</t>
  </si>
  <si>
    <t xml:space="preserve">11.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</si>
  <si>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12. Муниципальная программа «Информационное общество – Урай» на 2019-2030 годы</t>
  </si>
  <si>
    <t>13. Муниципальная программа «Формирование комфортной  городской среды города Урай»</t>
  </si>
  <si>
    <t>14. Муниципальная программа «Обеспечение градостроительной деятельности на территории города Урай» на  2018-2030 годы</t>
  </si>
  <si>
    <t xml:space="preserve">15. Муниципальная программа «Управление муниципальными финансами в городе Урай» </t>
  </si>
  <si>
    <t>16. Муниципальная программа «Совершенствование и развитие муниципального управления в городе Урай» на 2018-2030 годы</t>
  </si>
  <si>
    <t>17.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</si>
  <si>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9. Муниципальная программа «Укрепление межнационального и межконфессионального согласия, профилактика экстремизма на территории города Урай»</t>
  </si>
  <si>
    <r>
      <t xml:space="preserve">Подпрограмма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 </t>
    </r>
    <r>
      <rPr>
        <i/>
        <sz val="10"/>
        <rFont val="Times New Roman"/>
        <family val="1"/>
        <charset val="204"/>
      </rPr>
      <t>(организация и проведение городского национального праздника Сабантуй)</t>
    </r>
  </si>
  <si>
    <t>Характеристика муниципальных программ городского округа и их ресурсного обеспечения на 2024-2026 годы:</t>
  </si>
  <si>
    <t xml:space="preserve">Подпрограмма «Дошкольное образование»      </t>
  </si>
  <si>
    <t xml:space="preserve">Подпрограмма «Развитие современной инфраструктуры»      </t>
  </si>
  <si>
    <t xml:space="preserve">Подпрограмма «Общее и дополнительное образование» </t>
  </si>
  <si>
    <t xml:space="preserve">Подпрограмма «Развитие муниципальной методической службы»        </t>
  </si>
  <si>
    <t xml:space="preserve">Подпрограмма «Здоровьесбережение и здоровьесозидание» </t>
  </si>
  <si>
    <t xml:space="preserve">Подпрограмма «Молодежная политика»  </t>
  </si>
  <si>
    <t xml:space="preserve">Подпрограмма «Каникулярный отдых»  </t>
  </si>
  <si>
    <t>Подпрограмма «Развитие физической культуры и спорта в городе Урай»</t>
  </si>
  <si>
    <t>Подпрограмма «Создание условий для развития туризма в городе Урай»</t>
  </si>
  <si>
    <t>Подпрограмма «Укрепление общественного здоровья граждан города Урай»</t>
  </si>
  <si>
    <t>Подпрограмма «Усовершенствование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искусств»</t>
  </si>
  <si>
    <t>Подпрограмма «Поддержка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деятельность»</t>
  </si>
  <si>
    <t>Подпрограмма «Обеспечение защиты населения и территории муниципального образования город Урай от чрезвычайных ситуаций»</t>
  </si>
  <si>
    <t>Подпрограмма «Укрепление пожарной безопасности в городе Урай»</t>
  </si>
  <si>
    <t>Подпрограмма «Дорожное хозяйство»</t>
  </si>
  <si>
    <t>Подпрограмма «Транспорт»</t>
  </si>
  <si>
    <t>Подпрограмма «Формирование законопослушного поведения участников дорожного движения»</t>
  </si>
  <si>
    <t xml:space="preserve">2100000000 Муниципальная программа «Укрепление межнационального и межконфессионального согласия, профилактика экстремизма на территории города Урай» </t>
  </si>
  <si>
    <t>Подпрограмма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</si>
  <si>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Подпрограмма «Участие в профилактике экстремизма, а также минимизации и (или) ликвидации последствий проявлений экстремизма»</t>
  </si>
  <si>
    <t>Подпрограмма «Профилактика незаконного оборота и потребления наркотических средств и психотропных веществ»</t>
  </si>
  <si>
    <t>Подпрограмма «Участие в профилактике терроризма, а также минимизации и (или) ликвидации последствий проявлений терроризма»</t>
  </si>
  <si>
    <t xml:space="preserve">          Цель муниципальной программы - Обеспечение доступности качественного образования, соответствующего требованиям инновационного развития экономики и современным потребностям общества, а также всестороннего развития и самореализации подростков и молодежи.</t>
  </si>
  <si>
    <t xml:space="preserve">          Цели муниципальной программы - Создание условий для обеспечения жителей возможностью систематически заниматься физической культурой и спортом, массовым спортом, в том числе повышения уровня обеспеченности населения объектами спорта, а также создание условий для развития детско-юношеского спорта, системы отбора и подготовки спортивного резерва; создание условий для развития внутреннего и въездного туризма на территории города Урай; создание условий для укрепления качества и продолжительности жизни граждан города Урай.
    </t>
  </si>
  <si>
    <t xml:space="preserve">          Цели муниципальной программы - Укрепление единого культурного пространства, создание комфортных условий и равных возможностей доступа населения к культурным ценностям, цифровым ресурсам,  самореализации и раскрытия таланта каждого жителя города Урай
    </t>
  </si>
  <si>
    <t xml:space="preserve">          Цель муниципальной программы - Создание условий для развития гражданского общества и реализации гражданских инициатив.</t>
  </si>
  <si>
    <t xml:space="preserve">          Цели муниципальной программы - Создание условий, способствующих улучшению жилищных условий и качества жилищного обеспечения жителей, проживающих на территории города Урай.
    </t>
  </si>
  <si>
    <t xml:space="preserve">          Цели муниципальной программы - Повышение безопасности населения и территории города Урай в особый период и в случаях чрезвычайных ситуаций. Повышение уровня пожарной безопасности на территории города Урай. 
    </t>
  </si>
  <si>
    <t xml:space="preserve">          Ответственный исполнитель муниципальной программы – Отдел гражданской защиты населения и общественной безопасности администрации города Урай. </t>
  </si>
  <si>
    <t xml:space="preserve">          Цели муниципальной программы - Повышение уровня благоприятной окружающей среды для жителей города Урай
</t>
  </si>
  <si>
    <t xml:space="preserve">          Цели муниципальной программы - Совершенствование сети автомобильных дорог общего пользования местного значения, повышение пропускной способности транспортных потоков на улично-дорожной сети; обеспечение доступности и повышение качества транспортных услуг населению города Урай; повышение безопасности дорожного движения в городе Урай.
    </t>
  </si>
  <si>
    <t xml:space="preserve">          Ответственный исполнитель муниципальной программы – Отдел гражданской защиты населения и общественной безопасности администрации города Урай.</t>
  </si>
  <si>
    <t xml:space="preserve">          Цели муниципальной программы - Снижение уровня преступности; совершенствование системы профилактики немедицинского потребления наркотиков; профилактика терроризма на территории города Урай; профилактика экстремизма на территории города Урай; укрепление единства народов Российской Федерации, проживающих на территории города Урай.
    </t>
  </si>
  <si>
    <t xml:space="preserve">          Цели муниципальной программы - Создание условий для устойчивого развития малого и среднего предпринимательства на территории города Урай; создание условий для развития потребительского рынка, расширения предложений товаров и услуг на территории города Урай; создание условий для устойчивого развития агропромышленного комплекса и повышение конкурентоспособности сельскохозяйственной продукции, произведенной на территории города Урай.
    </t>
  </si>
  <si>
    <t>Подпрограмма «Развитие малого и среднего предпринимательства», в том числе:</t>
  </si>
  <si>
    <t>Подпрограмма «Развитие потребительского рынка»</t>
  </si>
  <si>
    <t>Подпрограмма «Развитие сельскохозяйственных товаропроизводителей»</t>
  </si>
  <si>
    <t xml:space="preserve">          Цель муниципальной программы -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граждан, улучшения условий деятельности организаций города Урай и обеспечения условий для реализации эффективной системы управления в органах местного самоуправления города.
    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</si>
  <si>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</si>
  <si>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 xml:space="preserve">          Цели муниципальной программы - Улучшение качества и повышение комфортности городской среды города Урай.</t>
  </si>
  <si>
    <t xml:space="preserve">          Цели муниципальной программы - 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 способствующих дальнейшему развитию жилищной, инженерной, транспортной и социальной инфраструктур города, с учетом интересов граждан, организаций и предпринимателей по созданию благоприятных условий жизнедеятельности. Вовлечение в оборот земель, находящихся в муниципальной собственности. Мониторинг и обновление электронной базы градостроительных данных, обеспечение информационного и электронного взаимодействия. Содействие развитию жилищного строительства.
    </t>
  </si>
  <si>
    <t xml:space="preserve">          Цели муниципальной программы - Совершенствование муниципального управления,  повышение его эффективности. Совершенствование организации муниципальной службы, повышение ее эффективности. Привлечение жителей города Урай к осуществлению местного самоуправления в формах, основанных на принципе широкого общественного участия граждан в осуществлении собственных инициатив по вопросам местного значения.
    </t>
  </si>
  <si>
    <t>Подпрограмма «Создание условий для совершенствования системы муниципального управления»</t>
  </si>
  <si>
    <t>Подпрограмма «Предоставление государственных и муниципальных услуг»</t>
  </si>
  <si>
    <t>Подпрограмма «Развитие муниципальной службы и резерва управленческих кадров»</t>
  </si>
  <si>
    <t>Подпрограмма «Поддержка местных (муниципальных) инициатив и участия населения в осуществлении местного самоуправления на территории муниципального образования город Урай»</t>
  </si>
  <si>
    <t>Подпрограмма «Профилактика правонарушений»</t>
  </si>
  <si>
    <t>Подпрограмма «Создание условий для обеспечения содержания объектов жилищно-коммунального комплекса города Урай»</t>
  </si>
  <si>
    <t>Подпрограмма «Создание условий для развития энергосбережения, повышение энергетической эффективности в городе Урай»</t>
  </si>
  <si>
    <t>Таблица 22</t>
  </si>
  <si>
    <t>Непрограммное направление деятельности «Обеспечение деятельности органов местного самоуправления»</t>
  </si>
  <si>
    <t>Непрограммное направление деятельности «Исполнение отдельных расходных обязательств муниципального образования»</t>
  </si>
  <si>
    <t xml:space="preserve">          Бюджетные ассигнования на реализацию мероприятия «Соблюдение норм Бюджетного кодекса Российской Федерации (статьи 111, 184.1)»  планируются следующим образом: </t>
  </si>
  <si>
    <t xml:space="preserve">          Бюджетные ассигнования на непрограммное направление деятельности «Обеспечение деятельности органов местного самоуправления» планируются следующим образом: </t>
  </si>
  <si>
    <t>Всего, в том числе:</t>
  </si>
  <si>
    <t xml:space="preserve">Муниципальная программа «Культура города Урай» 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</si>
  <si>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</si>
  <si>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r>
      <t xml:space="preserve">Подпрограмма «Создание условий для обеспечения содержания объектов жилищно-коммунального комплекса города Урай» </t>
    </r>
    <r>
      <rPr>
        <i/>
        <sz val="10"/>
        <rFont val="Times New Roman"/>
        <family val="1"/>
        <charset val="204"/>
      </rPr>
      <t>(организация и проведение гор.конкурсов: "Цветовая палитра", "Новогодняя история")</t>
    </r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</si>
  <si>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
</t>
  </si>
  <si>
    <t xml:space="preserve">          В рамках регионального проекта "Сохранение культурного и исторического наследия", направленного на достижение показателей федерального проекта, не входящего в состав национального проекта, планируются средства субсидий:  </t>
  </si>
  <si>
    <t xml:space="preserve">          На реализацию наказов избирателей депутатам Думы города Урай на 2024 год в бюджете предусмотрено 250,0 тыс.рублей. Средства планируется направить на расширение парковочных мест для автомобилей во дворе жилого дома 36 в мкр.2 г.Урай.</t>
  </si>
  <si>
    <t xml:space="preserve">Расходы бюджета городского округа на реализацию региональных проектов, направленных на достижение целей, показателей и решение задач национальных проектов  </t>
  </si>
  <si>
    <t xml:space="preserve">Расходы бюджета городского округа на реализацию региональных проектов, направленных на достижение показателей федеральных проектов, не входящих в состав национальных проектов  </t>
  </si>
  <si>
    <t>Региональный проект «Сохранение культурного и исторического наследия»</t>
  </si>
  <si>
    <t>Региональный проект «Национальная система пространственных данных»</t>
  </si>
  <si>
    <t>Региональный проект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</t>
  </si>
  <si>
    <t>Национальный проект «Образование»</t>
  </si>
  <si>
    <t>Национальный проект «Жилье и городская среда»</t>
  </si>
  <si>
    <t>Национальный проект «Малое и среднее предпринимательство и поддержка индивидуальной предпринимательской инициативы»</t>
  </si>
  <si>
    <t>Местные инициативы:</t>
  </si>
  <si>
    <t>Реализация инициативных проектов, отобранных по результатам окружного конкурса:</t>
  </si>
  <si>
    <t xml:space="preserve">          Основная доля расходов бюджета городского округа планируется в рамках реализации 17 муниципальных программ. Количество муниципальных программ с 2024 года увеличилось по сравнению с 2023 годом на одну программу «Укрепление межнационального и межконфессионального согласия, профилактика экстремизма на территории города Урай». </t>
  </si>
  <si>
    <t xml:space="preserve">Расходы бюджета городского округа Урай Ханты-Мансийского автономного округа – Югры 
на 2024 год и на плановый период 2025 и 2026 годов 
</t>
  </si>
  <si>
    <t xml:space="preserve">Расходы бюджета городского округа на реализацию муниципальных программ и и непрограммную деятельность 
                                                                 </t>
  </si>
  <si>
    <t xml:space="preserve">          Цель муниципальной программы - Повышение качества управления муниципальными финансами муниципального образования.
    </t>
  </si>
  <si>
    <t xml:space="preserve">          Бюджетные ассигнования на реализацию мероприятий муниципальной программы по направлениям расходования средств представлены следующим образом: </t>
  </si>
  <si>
    <t xml:space="preserve">         участия в реализации региональных проектов, в том числе направленных на достижение целей, показателей и решение задач национальных проектов;</t>
  </si>
  <si>
    <t xml:space="preserve">           Расходы на 2026 год рассчитаны на основе утверждённых объемов бюджетных ассигнований решением Думы города Урай от 25.11.2022 №125 на 2025 год.</t>
  </si>
  <si>
    <t xml:space="preserve">          Для 6-и муниципальных казённых учреждений бюджет городского округа сформирован в соответствии с показателями бюджетной сметы, для 3-х муниципальных автономных и 14-и бюджетных учреждений – в рамках предоставления субсидий на выполнение муниципальных заданий, субсидий на иные цели и финансового обеспечения осуществления муниципальными бюджетными учреждениями полномочий администрации города Урай по исполнению публичных нормативных обязательств перед физическим лицом, подлежащих исполнению в денежной форме. </t>
  </si>
  <si>
    <t xml:space="preserve">          на обеспечение деятельности Думы города Урай на 2024 год в сумме 15 110,1 тыс.рублей, на 2025 год - 14 247,6 тыс.рублей, на 2026 год - 14 342,8 тыс.рублей; </t>
  </si>
  <si>
    <t xml:space="preserve">          на обеспечение деятельности Контрольно-счетной палаты города Урай на 2024 год в сумме 13 501,7 тыс.рублей, на 2025 год - 11 863,2 тыс.рублей, на 2026 год - 12 020,8 тыс.рублей. </t>
  </si>
  <si>
    <t xml:space="preserve">          На обеспечение деятельности Комитета по финансам администрации города Урай предусмотрены бюджетные ассигнования на 2024 год в сумме 32 183,2 тыс.рублей, на 2025 год - 30 462,8 тыс.рублей, на 2026 год - 30 383,2 тыс.рублей.</t>
  </si>
  <si>
    <r>
      <t xml:space="preserve">Непрограммное направление деятельности «Исполнение отдельных расходных обязательств муниципального образования» </t>
    </r>
    <r>
      <rPr>
        <i/>
        <sz val="10"/>
        <rFont val="Times New Roman"/>
        <family val="1"/>
        <charset val="204"/>
      </rPr>
      <t>(софинансирование к средствам автономного округа на реализацию инициативных проектов, отобранных по результатам конкурса)</t>
    </r>
  </si>
  <si>
    <t xml:space="preserve">          Таким образом, объём бюджетных ассигнований на оказание муниципальных услуг (выполнение работ) МАУ ДО СШ "Старт" за счет средств местного бюджета предусмотрен на 2024 год в сумме 219 045,5 тыс.рублей, на 2025 год - 185 792,5 тыс.рублей, на 2026 год - 186 406,0 тыс.рублей. В составе данных расходов в рамках осуществления тренировочного процесса на выездные спортивные мероприятия предусмотрено 1 785,8 тыс.рублей, на городские спортмероприятия - 87,3 тыс.рублей (ежегодно).</t>
  </si>
  <si>
    <t xml:space="preserve">          На софинансирование расходов муниципальных образований по развитию сети спортивных объектов шаговой доступности в бюджете муниципального образования планируются средства субсидии окружного бюджета с софинансированием из местного бюджета (5%) на 2024 год в сумме 1 348,5 тыс.рублей, на 2025-2026 годы - 2 697,1 тыс.рублей ежегодно. Средства будут направлены на приобретение оборудования и инвентаря.</t>
  </si>
  <si>
    <t xml:space="preserve">          На софинансирование расходов муниципальных образований по обеспечению образовательных организаций, осуществляющих подготовку спортивного резерва, планируются средства субсидии окружного бюджета с софинансированием из местного бюджета (5%) на 2024 год в сумме 9 745,3 тыс.рублей, на 2025-2026 годы  - 13 168,1 тыс.рублей ежегодно. В составе данных расходов на выездные спортивные и учебно-тренировочные мероприятия (для видов спорта: дзюдо, плавание, биатлон, бокс) на 2024 год предусмотрено 8 680,8 тыс.рублей, на 2025-2026 годы - 11 138,0 тыс.рублей ежегодно, на приобретение оборудования и инвентаря на 2024 год -  984,5 тыс.рублей, на 2025-2026 годы - 1 950,1 тыс.рублей ежегодно, на медицинское сопровождение по 80,0 тыс.рублей ежегодно.</t>
  </si>
  <si>
    <t xml:space="preserve">          На организацию, проведение и участие в физкультурных, спортивно-массовых и информационных мероприятиях, пропагандирующих здоровый образ жизни, а также направленных на популяризацию физической культуры и массового спорта (в том числе городские спартакиады, соревнования, мероприятия в рамках ГТО, городской смотр-конкурс "Спортивная элита"), предусмотрены бюджетные ассигнования на 2024 год в сумме 583,3 тыс.рублей. </t>
  </si>
  <si>
    <t xml:space="preserve">          В программе на 2024-2026 годы на организацию и проведение собраний, конференций граждан, публичных слушаний, общественных обсуждений и иных форм непосредственного осуществления населением местного самоуправления и участия населения в осуществлении местного самоуправления предусмотрено 500,0 тыс.рублей ежегодно, на предоставление субсидий для финансового обеспечения затрат территориальным общественным самоуправлениям для реализации ими в установленном порядке полномочий органов местного самоуправления по решению вопросов (части вопросов) местного значения планируется 3 500,0 тыс.рублей ежегодно.</t>
  </si>
  <si>
    <t>в том числе Региональный проект «Сохранение культурного и исторического наследия»</t>
  </si>
  <si>
    <t xml:space="preserve">         окружного бюджета с софинансированием из местного бюджета (15%) на развитие сферы культуры в муниципальных образованиях Ханты-Мансийского автономного округа – Югры на 2024 год в общей сумме 445,9 тыс.рублей, на 2025 год - 448,5 тыс.рублей, на 2026 год - 1 042,4 тыс.рублей. Средства планируется направить на модернизацию общедоступных муниципальных библиотек.</t>
  </si>
  <si>
    <t xml:space="preserve">          В рамках инициативного бюджетирования (реализация мероприятий через местные инициативы) на 2024 год предусмотрены бюджетные ассигнования в сумме 50,0 тыс.рублей на организацию и проведение городского национального праздника «Сабантуй». </t>
  </si>
  <si>
    <t xml:space="preserve">          На реализацию наказов избирателей депутатам Думы города Урай на 2024 год предусмотрено 200,0 тыс.рублей. Средства будут направлены на организацию и проведение городских мероприятий, на приобретение генератора пены и пенного концентрата для проведения детских и молодёжных мероприятий. </t>
  </si>
  <si>
    <t xml:space="preserve">          На предоставление субсидий в целях возмещения затрат сельскохозяйственным товаропроизводителям на 2024-2026 годы предусмотрено по 100,0 тыс.рублей ежегодно.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</si>
  <si>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</si>
  <si>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 xml:space="preserve">          на оказание муниципальных услуг (выполнение работ) МБУ "Газета "Знамя" на 2024 год в сумме 14 808,1 тыс.рублей, на 2025-2026 годы - 13 599,0 тыс.рублей ежегодно.</t>
  </si>
  <si>
    <t xml:space="preserve">          на реализацию мероприятий программы в области информатизации, информационной безопасности (сопровождение сайтов, АИС, развитие коропоративной сети, техническую поддержку средств защиты информации) на 2024 год в сумме 2 501,3 тыс.рублей, на 2025 год - 2 881,3  тыс.рублей, на 2026 год - 2 470,0 тыс.рублей;</t>
  </si>
  <si>
    <t>Региональный проект "Национальная система пространственных данных"</t>
  </si>
  <si>
    <t xml:space="preserve">          на реализацию полномочий в области градостроительной деятельности за счет средств субсидии из бюджета автономного округа с софинансированием из местного бюджета (5%) в общей сумме 4 059,3 тыс.рублей ежегодно. Средства будут направлены на выполнение работ по корректировке документов территориального планирования, градостроительного зонирования, подготовке документов постановки территориальных зон на кадастровый учет;</t>
  </si>
  <si>
    <t xml:space="preserve">            на выполнение работ по устройству сетей наружного освещения по улицам 9 мая и Хвойная, инженерных сетей и проездов мкр.Солнечный (ПИР) в общей сумме 5 085,6 тыс. рублей;</t>
  </si>
  <si>
    <r>
      <t>Основное мероприятие «Предоставление молодым семьям социальных выплат в виде субсидий»</t>
    </r>
    <r>
      <rPr>
        <i/>
        <sz val="11"/>
        <rFont val="Times New Roman"/>
        <family val="1"/>
        <charset val="204"/>
      </rPr>
      <t xml:space="preserve"> (Региональный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услуг")</t>
    </r>
  </si>
  <si>
    <t xml:space="preserve">          Бюджетные ассигнования на осуществление отдельных государственных полномочий за счет средств субвенций окружного бюджета представлены следующим образом: </t>
  </si>
  <si>
    <t xml:space="preserve">          Муниципальная программа утверждена постановлением администрации города Урай от 26.09.2023 № 2047.  </t>
  </si>
  <si>
    <t xml:space="preserve">          Цели муниципальной программы - Укрепление единства народов Российской Федерации, проживающих на территории города Урай, профилактика экстремизма на территории города Урай.</t>
  </si>
  <si>
    <t xml:space="preserve">          на обеспечение выполнения функций МКУ "Единая дежурно-диспетчерская служба города Урай" на 2024 год в сумме 30 168,5 тыс.рублей, на 2025 год - 25 917,2 тыс.рублей, на 2026 год - 26 047,7 тыс.рублей; </t>
  </si>
  <si>
    <t xml:space="preserve">          на реализацию прочих мероприятий (проведение ежегодного смотра-конкурса санитарных постов, хранение материальных ресурсов для ликвидации последствий ЧС, установку и обслуживание дымовых пожарных извещателей, приобретение полиграфической продукции, проведение конкурсов в рамках пожбезопасности, выполнение работ по устройству и содержанию противопожарных минерализованных полос) в сумме 762,0 тыс.рублей ежегодно. </t>
  </si>
  <si>
    <t xml:space="preserve">          На реализацию наказов избирателей депутатам Думы города Урай в бюджете на 2024 год предусмотрено 2 600,0 тыс.рублей. В течение года средства будут направлены на ремонт и обустройство городских дорог.</t>
  </si>
  <si>
    <t xml:space="preserve">          На организацию транспортного обслуживания населения, направленную на выполнение работ, связанных с осуществлением  регулярных перевозок пассажиров и багажа автомобильным транспортом на территории города Урай на сезонных (дачных) автобусных маршрутах (№5, №6, №7, №8, №9) и городских  автобусных маршрутах круглогодичного действия (№2, №11, №17) в программе на 2024 год планируются бюджетные ассигнования в сумме 8 874,4 тыс.рублей, на 2025-2026 годы в сумме 9 598,6 тыс.рублей ежегодно. </t>
  </si>
  <si>
    <t xml:space="preserve">          На предоставление субсидий из средств местного бюджета на частичное возмещение затрат по транспортному обслуживанию населения и юридических лиц при переправлении через грузовую и пассажирскую переправы, организованные через реку Конда в летний и зимний периоды, ежегодно на 2024-2026 годы планируются бюджетные ассигнования в сумме 12 069,0 тыс.рублей.</t>
  </si>
  <si>
    <t xml:space="preserve">          Реализация муниципальной программы будет начата с 2024 года. С 2018 по 2023 годы мероприятия по профилактике экстремизма и укреплению межнационального и межконфессионального согласия входили в структуру и реализовывались в рамках муниципальной программы «Профилактика правонарушений на территории города Урай» на 2018 - 2030 годы.</t>
  </si>
  <si>
    <t xml:space="preserve">          Бюджетные ассигнования на реализацию муниципальной программы на 2024-2026 годы по направлениям расходования средств планируются следующим образом: </t>
  </si>
  <si>
    <t xml:space="preserve">          На проведение мероприятий, направленных на пропаганду здорового образа жизни, мероприятия по профилактике правонарушений, обеспечению антитеррористической безопасности, планируются бюджетные ассигнования на 2024-2026 годы в сумме 433,0 тыс.рублей ежегодно.</t>
  </si>
  <si>
    <t xml:space="preserve">         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на 2024 год в сумме 417,3 тыс.рублей, на 2025 год -  466,1 тыс.рублей, на 2026 год - 514,8 тыс.рублей;</t>
  </si>
  <si>
    <t xml:space="preserve">         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на 2024-2026 годы по 8,7 тыс.рублей ежегодно.</t>
  </si>
  <si>
    <t xml:space="preserve">          На обеспечение деятельности исполнительно-распорядительного органа (администрация города Урай) предусмотрены бюджетные ассигнования на 2024 год в сумме 259 100,0 тыс.рублей, на 2025 год - 242 037,7 тыс.рублей, на 2026 год - 242 521,0 тыс.рублей.</t>
  </si>
  <si>
    <t xml:space="preserve">          На обеспечение исполнения гарантий, предоставляемых  муниципальным служащим по выплате пенсии за выслугу лет, будет направлено в  2024 году  12 409,9 тыс.рублей, в  2025 году -  13 701,0 тыс.рублей, в 2026 году - 15 050,6 тыс.рублей (расчет произведен в соответствии с фактическим количеством получателей и установленной величиной прожиточного минимума на душу населения для пенсионеров).</t>
  </si>
  <si>
    <t xml:space="preserve">         МКУ "Центр бухгалтерского учета города Урай" на 2024 год в сумме 43 722,9 тыс.рублей, на 2025-2026 годы в сумме  42 088,0 тыс.рублей ежегодно.</t>
  </si>
  <si>
    <t xml:space="preserve">          На организацию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в 2024-2026 годах планируется направить 752,7 тыс.рублей ежегодно.</t>
  </si>
  <si>
    <t xml:space="preserve">          На обеспечение выполнения функций казенного учреждения МКУ "Управление жилищно-коммунального хозяйства города Урай" планируются бюджетные ассигнования на 2024 год в сумме 23 686,9 тыс.рублей, на 2025 год - 22 257,0 тыс.рублей, на 2026 год - 22 276,7 тыс.рублей. </t>
  </si>
  <si>
    <t xml:space="preserve">          В рамках инициативного бюджетирования (реализация мероприятий через местные инициативы) планируется реализация отдельных мероприятий по благоустройству (проведение конкурсов «Цветочная палитра», «Новогодняя история»), на данные цели предусмотрено в бюджете на 2024-2026 годы по 275,0 тыс.рублей ежегодно.</t>
  </si>
  <si>
    <t xml:space="preserve">          на выполнение работ по актуализации схем систем коммунальной инфраструктуры муниципального образования город Урай, актуализации топливно-энергетического баланса на 2024-2026 год планируется 475,0 тыс.рублей ежегодно. </t>
  </si>
  <si>
    <t xml:space="preserve">          Средства субвенции окружного бюджета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планируются на 2024-2026 годы ежегодно в сумме 31 451,0 тыс.рублей ежегодно.</t>
  </si>
  <si>
    <t xml:space="preserve">          Объем бюджетных ассигнований на оказание муниципальных услуг (выполнение работ) МАУ МП "Центр молодежных и гражданских инициатив" предусмотрен в бюджете на 2024 год в сумме 17 174,1 тыс.рублей, на 2025 год - 15 995,7 тыс.рублей, на 2026 год - 16 055,2 тыс.рублей.</t>
  </si>
  <si>
    <t xml:space="preserve">         На 2024 год для принятия участия муниципального образования в конкурсном отборе на предоставление субсидии из бюджета Ханты - Мансийского автономного округа  - Югры на организацию деятельности молодежных трудовых отрядов предусмотрены средства местного бюджета (доля софинансирования 30%) в сумме 214,3 тыс.рублей. </t>
  </si>
  <si>
    <t xml:space="preserve">          На реализацию наказов избирателей депутатам Думы города Урай на 2024 год предусмотрено 500,0 тыс.рублей. Средства будут направлены на приобретение фотометра (прибора для измерения уровня хлора в бассейне), спортивных костюмов для «Центра ГТО», гидравлического тренажера для мышц груди Баттерфляй, гусеничного подъемника (для обеспечения доступной среды для лиц с ограниченными возможностями здоровья), матов гимнастических. </t>
  </si>
  <si>
    <t xml:space="preserve">          На реализацию иных  мероприятий муниципальной программы, направленных на поддержку инновационной деятельности образовательных организаций, проведение мероприятий по развитию талантливых детей и молодежи, гражданско-патриотическое воспитание молодежи, проведение и участие в мероприятиях городского, окружного, федерального уровней, повышение квалификации специалистов, участие в окружном балу выпускников и др. предусмотрены средства местного бюджета на 2024 год в сумме 2 365,2 тыс.рублей, на 2025-2026 годы - 988,9 тыс.рублей ежегодно. </t>
  </si>
  <si>
    <t xml:space="preserve">          Каникулярный отдых детей на 2024-2026 годы планируется за счет средств субвенции окружного бюджета на организацию и обеспечение отдыха и оздоровления детей, в том числе в этнической среде, средств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с и средств местного бюджета ежегодно в общей сумме 23 601,8 тыс.рублей. Организация работы лагерей с дневным пребыванием детей предусматривает открытие смен в период весенних и осенних каникул, в летний период. Планируется охватить каникулярным отдыхом в черте города Урай 2 551 детей, обеспечить трудоустройство подростков в городе по системе круглогодичной работы (с января по декабрь) с приемом в муниципальные учреждения города и через молодежные трудовые отряды (МАУ МП "Центр молодежных и гражданских инициатив").</t>
  </si>
  <si>
    <t xml:space="preserve">          На реализацию наказов избирателей депутатам Думы города Урай на 2024 год предусмотрено 450,0 тыс.рублей. Средства будут направлены на проведение городского конкурса рисунков по безопасности, приобретение питьевых фонтанчиков в общеобразовательных организациях, организацию парашютных прыжков в целях реализации программы дополнительного образования для кадетского класса, проведение муниципального этапа конкурса профессионального мастерства «Педагог года», проведение городского конкурса школьных столовых,  проведение муниципального этапа и участие в региональном этапе конкурса «Ученик года».</t>
  </si>
  <si>
    <t xml:space="preserve">          Средства субвенции автономного округа на социальную поддержку отдельных категорий обучающихся в муниципальных общеобразовательных организациях (питание детей из малоимущих, многодетных семей, детей-сирот и детей, оставшихся без попечения родителей, обучающихся с ограниченными возможностями здоровья) планируются в бюджете на 2024-2026 годы в сумме 117 145,4 тыс.рублей ежегодно, из расчета с 01.01.2024 - 414,0 рублей в день. Среднегодовое количество получателей (обучающихся льготной категории) - 1 772 чел.</t>
  </si>
  <si>
    <t xml:space="preserve">          В расходах бюджета на 2024 год учтены бюджетные ассигнования на реализацию наказов избирателей депутатам Думы города Урай (в соответствии с решением Думы города Урай от 07.08.2023 №52 "О перечне наказов избирателей на 2024 год, данных депутатам Думы города Урай VII созыва") в сумме 4 000,0 тыс.рублей. Средства предусмотрены в рамках мероприятий муниципальных программ: "Развитие образования и молодежной политики в городе Урай",  "Развитие физической культуры, спорта и туризма в городе Урай", "Культура города Урай", "Развитие транспортной системы города Урай", "Развитие жилищно-коммунального комплекса и повышение энергетической эффективности в городе Урай".
 </t>
  </si>
  <si>
    <t xml:space="preserve">           В связи с  изменением нормы питания с 01.01.2024 года со 152 рублей на 166 рублей, средства местного бюджета на питание обучающихся 5-11 классов запланированы в бюджете из расчета 116,2 рублей на 1 обучающегося в день в объеме на 2024 -2026 годы - 27 781,1  тыс.рублей ежегодно (средства родителей составят 49,8 рублей на 1 обучающегося в день). Среднегодовое количество обучающихся (получателей услуги) - 1 453 чел.</t>
  </si>
  <si>
    <t xml:space="preserve">          С 01.09.2023 года изменен механизм финансирования персонифицированного финансирования детей с сертификата дополнительного образования детей на социальный сертификат по дополнительным общеразвивающим программам. Реализация социального сертификата  предусматривает  утверждение базового норматива затрат в человеко-часах по каждому направлению дополнительной общеобразовательной программы (ранее утверждался номинал одного сертификата). Объем финансового обеспечения социального сертификата на 2024 год запланирован в объеме 28 142,5 тыс.рублей. </t>
  </si>
  <si>
    <t xml:space="preserve">          Бюджетные ассигнования на реализацию муниципальной программы в объеме 28 142,5 тыс.рублей в 2025 году и в объеме 75 162,6 тыс.рублей в 2026 году учтены в условно утвержденных расходах бюджета (объем финансового обеспечения социального сертификата на 2025-2026 годы в сумме 28 142,5 тыс.рублей ежегодно, частично бюджетные ассигнования на оказание муниципальных услуг (выполнение работ) для общеобразовательных организаций в 2026 году в сумме 47 020,1 тыс.рублей).</t>
  </si>
  <si>
    <t xml:space="preserve">          В рамках реализации Федерального закона от 30.04.2021 №127-ФЗ "О внесении изменений в Федеральный закон "О физической культуре и спорте в Российской Федерации" и Федерального закона "Об образовании", в 2023 году осуществлен переход муниципального автономного учреждения, реализующего программы спортивной подготовки (МАУ СШ "Старт"), в организацию дополнительного образования в сфере спорта, реализующее дополнительные образовательные программы спортивной подготовки  (МАУ ДО СШ "Старт"). Тренеры по спорту переведены на педагогические должности тренеров-преподавателей и подпадают под действие Указа Президента РФ в части соблюдения целевого показателя заработной платы - 95 326,0 рублей, что повлекло увеличение с 2024 года общего фонда оплаты труда учреждения. </t>
  </si>
  <si>
    <t xml:space="preserve">          МБОУ ДОД "Детская школа искусств" на 2024 год в сумме 101 656,5 тыс.рублей, на 2025 год - 97 448,7 тыс.рублей, на 2026 год - 97 343,1 тыс.рублей. В расчете фонда оплаты труда учреждения учтено прогнозное значение целевого показателя средней заработной платы работникам муниципальных образовательных организаций дополнительного образования детей в соответствии с указами Президента Российской Федерации 2012 года на 2024-2026 годы в размере 95 326,0 рублей; </t>
  </si>
  <si>
    <t xml:space="preserve">          Средства субвенции окружного бюджета на организацию осуществления мероприятий по проведению дезинсекции и дератизации в ХМАО - Югре на 2024-2026 годы предусмотрены в объеме 828,5 тыс.рублей ежегодно. </t>
  </si>
  <si>
    <t xml:space="preserve">          На содержание объекта «Реконструкция объездной автомобильной дороги г.Урай. Искусственные сооружения. Наружные инженерные сети» ежегодно на 2024-2026 годы планируются бюджетные ассигнования в сумме 4 293,8 тыс.рублей. Средства предусмотрены на содержание автодороги в зимний и летний периоды в соответствии с требованиями по содержанию автомобильных дорог, предусмотрен ямочный ремонт. </t>
  </si>
  <si>
    <t xml:space="preserve">          В целях повышения безопасности дорожного движения и информирования владельцев транспортных средств предусмотрены бюджетные ассигнования на обслуживание видеокамер, фиксирующих нарушения правил дорожного движения, в сумме 465,0 тыс.рублей ежегодно.</t>
  </si>
  <si>
    <t xml:space="preserve">          Ответственный исполнитель муниципальной программы – Управление внутренней политики администрации города Урай.</t>
  </si>
  <si>
    <t xml:space="preserve">          На обеспечение функционирования и развития систем видеонаблюдения в сфере общественного порядка предусмотрены бюджетные ассигнования на 2024 год в сумме  2 271,2 тыс.рублей (предусмотрена установка дополнительных камер видеонаблюдения на трех объектах и 16 штук на контейнерных площадках), на 2025-2026 годы в сумме 1 671,2 тыс.рублей ежегодно. </t>
  </si>
  <si>
    <t xml:space="preserve">          В рамках мероприятий по популяризации предпринимательства в программе на 2024-2026 годы предусмотрены бюджетные ассигнования на поощрение наиболее успешных субъектов предпринимательства, ставших победителями городского конкурса "Предприниматель года" и на поощрение победителей конкурса проектов в области креативных индустрий в объеме 65,0 тыс.рублей ежегодно.</t>
  </si>
  <si>
    <t xml:space="preserve">          на обеспечение выполнения функций казенных учреждений МКУ "Управление градостроительства, землепользования и природопользования города Урай" и МКУ "Управление капитального строительства администрации города Урай" на 2024 год в сумме 52 523,4 тыс.рублей, на 2025 год - 49 287,4 тыс.рублей, на 2026 год - 49 093,1 тыс.рублей;</t>
  </si>
  <si>
    <t xml:space="preserve">          Бюджетные ассигнования на осуществление переданных государственных полномочий за счет средств субвенций окружного и федерального бюджетов планируются следующим образом: </t>
  </si>
  <si>
    <t xml:space="preserve">          На проведение мероприятий программы по охране труда (проведение 2-х конкурсов) запланированы бюджетные ассигнования на 2024-2026 годы в объеме 36,0 тыс.рублей ежегодно.</t>
  </si>
  <si>
    <t xml:space="preserve">          на организацию содержания мест захоронения и оказание ритуальных услуг (содержание кладбищ, перевозка невостребованных) на 2024 год в сумме 7 443,8 тыс.рублей, на 2025 год - 5 090,4 тыс.рублей, 2026 год - 4 214,3 тыс.рублей. В составе расходов на 2024 год дополнительно предусмотрены средства в сумме 4 526,0 тыс.рублей на расчистку кладбища площадью 6 720 кв.м., инвентаризацию кладбищ;</t>
  </si>
  <si>
    <t xml:space="preserve">          на услуги по приему поверхностных сточных вод (городские стоки), обслуживание пожарных гидрантов предусмотрено 21 136,4 тыс.рублей ежегодно; </t>
  </si>
  <si>
    <t xml:space="preserve">          на организацию электроснабжения уличного освещения, техническое обслуживание сетей уличного освещения на 2024 год - 43 521,8 тыс.рублей, на 2024-2025 годы - 31 814,5 тыс.рублей ежегодно;</t>
  </si>
  <si>
    <t xml:space="preserve">        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на 2024 год в сумме 2 240,3 тыс.рублей, на 2025 год - 2 402,5 тыс.рублей, на 2026 год - 2 578,5 тыс.рублей; </t>
  </si>
  <si>
    <t xml:space="preserve">          Средства субсидии из бюджета автономного округа на обеспечение мероприятий по модернизации систем коммунальной инраструктуры с софинансированием из местного бюджета (10%) планируются на 2024-2026 годы в объеме 93 750,0 тыс.рублей ежегодно. Средства будут направлены на капитальный ремонт напорного канализационного коллектора от КНС-3 до КОС.</t>
  </si>
  <si>
    <t xml:space="preserve">          Расходы на содержание органов местного самоуправления в 2024-2026 годах планируются не превышая установленный муниципальному образованию норматив формирования расходов (483 708,7 тыс.рублей в соответствии с распоряжением Правительства Ханты-Мансийского автономного округа - Югры от 15.09.2023 №616-рп «О нормативах формирования расходов на содержание органов местного самоуправления муниципальных образований Ханты-Мансийского автономного округа – Югры на 2024 год») и составили на 2024 год в сумме 356 754,3 тыс.рублей, на 2025 год - 332 957,8 тыс.рублей, на 2026 год - 334 089,8 тыс.рублей. </t>
  </si>
  <si>
    <t xml:space="preserve">          Резервный фонд администрации города Урай предусмотрен на 2024 год в объеме 7 357,4 тыс.рублей, на 2025-2026 годы - 5 000,0 тыс.рублей ежегодно. В 2024 году в резервном фонде закреплены финансовые средства в сумме 2 357,4 тыс.рублей для формирования резерва материального и вещевого запаса для ликвидации чрезвычайных ситуаций и в целях гражданской обороны муниципального образования (распоряжение администрации города Урай от 03.11.2022 №552-р "О закреплении финансовых средств в резервном фонде администрации города Урай").</t>
  </si>
  <si>
    <t xml:space="preserve">          Согласно пункту 3 статьи 184.1 Бюджетного кодекса Российской Федерации в составе расходов бюджета городского округа учтены условно утверждаемые расходы на первый и второй годы планового периода в объемах: на 2025 год – 43 604,1 тыс.рублей, на 2026 год – 88 994,1 тыс.рублей, что составляет соответственно 2,6% и 5,2% к общему объему расходов бюджета городского округа (без учета расходов бюджета, предусмотренных за счет межбюджетных трансфертов из других бюджетов бюджетной системы Российской Федерации, имеющих целевое назначение).</t>
  </si>
  <si>
    <t xml:space="preserve">          На обеспечение деятельности Управления образования администрации города Урай предусмотрены бюджетные ассигнования на 2024 год в сумме 38 159,3 тыс.рублей, на 2025 год - 35 646,5 тыс.рублей, на 2026 год - 36 122,0 тыс.рублей (в том числе средства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ежегодно в объеме 1 300,0 тыс.рублей).</t>
  </si>
  <si>
    <t xml:space="preserve">          В соответствии изменениями, внесенными в Федеральный закон от 10.01.2002 №7-ФЗ "Об охране окружающей среды" (от 30.12.2021 №446-ФЗ), объем средств, полученный по экологическим платежам, носит целевой характер и может быть использован на цели, установленные законодательством. В проектируемых объемах доходной части бюджета на 2024-2026 годы поступления по экологическим платежам планируются в объеме 397,9 тыс.рублей ежегодно.</t>
  </si>
  <si>
    <t xml:space="preserve">          на проведение в образовательных, спортивных организациях и среди молодежи мероприятий по противодействию вовлечению в экстремистскую деятельность, на повышение профессионального уровня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 на 2024-2025 годы предусмотрено 50,0 тыс.рублей ежегодно, на 2026 год - 140,0 тыс.рублей.</t>
  </si>
  <si>
    <t xml:space="preserve">          На прооведение агитационной кампании в рамках проведения ежегодного рейтингового голосования предусмотрено 23,4 тыс.рублей ежегодно. </t>
  </si>
  <si>
    <t xml:space="preserve">          условно утвержденные расходы в бюджете на 2025 год предусмотрены в сумме 43 604,1 тыс.рублей, на 2026 год в сумме 88 994,1 тыс.рублей (частично учтены бюджетные ассигнования планового периода на реализацию мероприятий муниципальных программ: «Развитие образования и молодежной политики в городе Урай», «Развитие транспортной системы города Урай»).</t>
  </si>
  <si>
    <t xml:space="preserve">          на организацию ремонта муниципального жилищного фонда на 2024 год предусмотрено 349,6 тыс.рублей (планируется ремонт 2-х квартир по адресам: мкр.1Д д.75 кв.12, мкр.2 д.92 кв.3);</t>
  </si>
  <si>
    <t xml:space="preserve">          Софинансирование из средств местного бюджета (30%) к средствам автономного округа на реализацию инициативных проектов, отобранных по результатам конкурса, планируется в бюджете на 2024 год в сумме 982,2 тыс.рублей  (учтено 3 предложенных проекта к участию в региональном конкурсе).</t>
  </si>
  <si>
    <t xml:space="preserve">          Бюджетные ассигнования  на ежемесячное денежное вознаграждение за классное руководство педагогическим работникам муниципальных общеобразовательных организаций (средства федерального бюджета) предусмотрены в бюджете на 2024 год в сумме 34 372,8 тыс.рублей, на 2025 год - 34 216,6 тыс.рублей, на 2026 год 33 904,1 тыс.рублей. </t>
  </si>
  <si>
    <t xml:space="preserve">          на осуществление отдельных государственных полномочий в сфере трудовых отношений и государственного управления охраной труда на 2024-2026 годы  - 1 882,6 тыс.рублей ежегодно;</t>
  </si>
  <si>
    <t xml:space="preserve">        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(федеральный бюджет) на 2024 год в сумме 4,9 тыс.рублей, на 2025 год - 6,8 тыс.рублей, на 2026 год - 84,2 тыс.рублей;</t>
  </si>
  <si>
    <t xml:space="preserve">         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ХМАО – Югры от 11 июня 2010 года №102-оз «Об административных правонарушениях» на 2024-2026 годы в сумме 2 197,1 тыс.рублей ежегодно.</t>
  </si>
  <si>
    <t xml:space="preserve">          В рамках регионального проекта "Национальная система пространственных данных", направленного на достижение показателей федерального проекта, не входящего в состав национального проекта, на 2024 год за счет средств субсидии окружного бюджета с софинансированием из местного бюджета (10%) планируются бюджетные ассигнования на выполнение комплексных кадастровых работ в общей сумме 335,6 тыс.рублей. </t>
  </si>
  <si>
    <t xml:space="preserve">          за счет средств субсидии окружного бюджета на ремонт автомобильных дорог общего пользования местного значения с софинансированием из местного бюджета (50%) в сумме 5 250,2 тыс.рублей. Планируется ремонт автомобильной дороги по ул.Яковлева;</t>
  </si>
  <si>
    <t xml:space="preserve">          В целях создания новых мест в общеобразовательных организациях в рамках регионального проекта «Современная школа», направленного на достижение целей, показателей и решение задач национального проекта  «Образование», в 2024 году продолжится строительство объекта «Средняя школа в мкр. 1А на 900 мест», обеспечивающее современные, комфортные и безопасные условия пребывания обучающихся и работников образовательной организации. Строительство школы осуществляется за счет средств субсидии из федерального бюджета и бюджета автономного округа с софинансированием из местного бюджета (в том числе за счет средств ПАО НК "ЛУКОЙЛ"). Общий объем бюджетных ассигнований, предусмотренный в бюджете на строительство школы на 2024 год - 1 247 990,4 тыс.рублей.</t>
  </si>
  <si>
    <t xml:space="preserve">          На обеспечение мерами государственной поддержки по улучшению жилищных условий отдельных категорий граждан, установленных Федеральным законом от 24 ноября 1995 года № 181-ФЗ "О социальной защите инвалидов в Российской Федерации" на 2024 год за счет средств субвенции федерального бюджета предусмотрено 2 046,6 тыс.рублей (1 получатель). </t>
  </si>
  <si>
    <t xml:space="preserve">          по созданию и осуществлению деятельности муниципальных комиссий по делам несовершеннолетних и защите их прав на 2024-2026 годы в сумме 7 161,7 тыс.рублей ежегодно.</t>
  </si>
  <si>
    <t xml:space="preserve">          Средства субвенции окружного бюджета на поддержку сельскохозяйственного производства и деятельности по заготовке и переработке дикоросов планирутся в бюджете на 2024 год в сумме 41 309,3 тыс.рублей, на 2025 год - 41 329,6 тыс.рублей, на 2026 год - 41 339,6 тыс.рублей.</t>
  </si>
  <si>
    <t xml:space="preserve">          В 2024 году средства субсидии федерального бюджета и бюджета автономного округа с софинансированием из местного бюджета (10%) на реализацию программ формирования современной городской среды в рамках регионального проекта, направленного на достижение целей, показателей и решение задач национального проекта  "Жилье и городская среда", в общей сумме 16 375,2 тыс.рублей планируется направить на "Благоустройство пешеходной зоны в мкр.2 "Мемориал памяти" (объект определен по результатам рейтингового голосования жителей). </t>
  </si>
  <si>
    <t xml:space="preserve">          на осуществление переданных полномочий Российской Федерации на государственную регистрацию актов гражданского состояния (федеральный бюджет и бюджет автономного округа) на 2024 год в сумме 2 152,3 тыс.рублей, на 2025-2026 годы - 1 980,0 тыс.рублей ежегодно;</t>
  </si>
  <si>
    <t xml:space="preserve">          на осуществление отдельных государственных полномочий в сфере обращения с твердыми коммунальными отходами на 2024 год в сумме 118,7 тыс.рублей, на 2025-2026 годы - 118,8 тыс.рублей ежегодно;</t>
  </si>
  <si>
    <t xml:space="preserve">          Иные межбюджетные трансферты из бюджета автономного округа на реализацию мероприятий по содействию трудоустройству граждан, в том числе граждан с инвалидностью с учетом средств местного бюджета планируются на 2024 год в сумме 18 048,8 тыс.рублей, на 2025 год - 18 149,3 тыс.рублей, на 2026 год - 18 293,3 тыс.рублей.</t>
  </si>
  <si>
    <t xml:space="preserve">          В рамках регионального проекта «Патриотическое воспитание граждан Российской Федерации», направленного на достижение целей, показателей и решение задач национального проекта  «Образование», в бюджете планируются средства субсидии федерального бюджета и бюджета автономного округа с софинансированием из местного бюджета (1%)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2024-2025 годы в объеме 2 946,1 тыс.рублей ежегодно, на 2026 год - 3 558,6 тыс.рублей.</t>
  </si>
  <si>
    <t xml:space="preserve">          В 2024-2026 годах на организацию бесплатного горячего питания обучающихся, получающих начальное общее образование (1-4 классы) в муниципальных образовательных организациях, планируются средства субсидии из бюджета автономного округа  (в т.ч. средства федерального бюджета) с софинансированием из местного бюджета (из расчета 166,0 рублей в день с 01.01.2024 года) в общей сумме на  2024 год - 39 361,9 тыс.рублей,  на 2025-2026 годы - 38 246,4 тыс.рублей ежегодно. Среднегодовое количество обучающихся (получателей услуги) на 2024 - 1 482 чел., на 2025 -2026 годы - 1 440 чел. ежегодно.</t>
  </si>
  <si>
    <t xml:space="preserve">          В рамках регионального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направленного на достижение показателей федерального проекта, не входящего в состав национального проекта, за счет средств субсидии федерального бюджета и бюджета автономного округа с софинансированием из местного бюджета (5%) планируются бюджетные ассигнования на реализацию мероприятий по обеспечению жильем молодых семей на 2024 год в общей сумме 23 566,0 тыс.рублей, на 2025 год - 33 361,9 тыс.рублей, на 2026 год - 36 489,6 тыс.рублей ежегодно (расчетно семей в год: на 2024 год - 9, на 2025 год - 16, на 2026 год - 17). </t>
  </si>
  <si>
    <t xml:space="preserve">          на реализацию мероприятий в рамках содействия этнокультурному многообразию народов России и укреплению общероссийской гражданской идентичности, на издание и распространение информационных материалов, организацию конкурсов социальной рекламы, журналистских работ и проектов, освещающих мероприятия по укреплению общероссийского гражданского единства, гармонизации межнациональных и межконфессиональных отношений, профилактике экстремизма  в программе на 2024-2025 годы предусмотрено 185,2 тыс.рублей ежегодно, на 2026 год - 105,0 тыс.рублей.</t>
  </si>
  <si>
    <t xml:space="preserve">          На обустройство снежных городков в бюджете на 2024 год предусмотрены средства в сумме 3 126,0 тыс.рублей, на разработку эскизного проекта оформления новогоднего снежно-ледового городка на 2024-2026 годы ежегодно планируется 25,0 тыс.рублей.</t>
  </si>
  <si>
    <t xml:space="preserve">            Кроме того, в бюджете на 2024 год предусмотрены расходы:</t>
  </si>
  <si>
    <t xml:space="preserve">          На управление и распоряжение муниципальным имуществом (страхование и содержание муниципального имущества, оценку объектов оценки, кадастровые работы, содержание муниципального имущества в период простоя) предусмотрены бюджетные ассигнования на 2024 год в сумме 10 879,4 тыс.рублей, на 2025 год - 11 846,6 тыс.рублей, на 2026 год - 11 928,9 тыс.рублей.</t>
  </si>
  <si>
    <t xml:space="preserve">          на оплату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на 2024 год - 6 880,7 тыс.рублей, на 2025 год - 7 031,3 тыс.рублей, на 2026 год - 7 301,6 тыс.рублей;</t>
  </si>
  <si>
    <t xml:space="preserve">          на организацию мероприятий при осуществлении деятельности по обращению с животными без владельцев на 2024 год в сумме 414,4 тыс.рублей, на 2025 год - 307,9 тыс.рублей, на 2026 год - 262,2 тыс.рублей.</t>
  </si>
  <si>
    <t xml:space="preserve">          федерального бюджета и бюджета автономного округа с софинансированием из местного бюджета (15%) на государственную поддержку отрасли культуры на 2024 год в общей сумме 161,0 тыс.рублей, на 2025 год - 161,1 тыс.рублей, на 2026 годы - 165,4 тыс.рублей. Средства будут направлены на комплектование книжных фондов муниципальных библиотек;</t>
  </si>
  <si>
    <t xml:space="preserve">          Бюджетные ассигнования на реализацию 2-х региональных проектов, направленных на достижение показателей и результатов федерального проекта, входящего в состав национального проекта  "Малое и среднее предпринимательство и поддержка индивидуальной предпринимательской инициативы", за счет средств субсидии окружного бюджета с софинансированием из местного бюджета (5%) планируются в бюджете на 2024-2025 годы в сумме 4 214,0 тыс.рублей ежегодно, на 2026 год - 2 762,1 тыс.рублей (финансовая поддержка субъектов малого и среднего предпринимательства). </t>
  </si>
  <si>
    <t xml:space="preserve">          МАУ "Культура" на 2024 год в сумме 194 598,6 тыс.рублей, на 2025 год - 172 977,7 тыс.рублей, на 2026 год - 173 451,7 тыс.рублей. В расчете фонда оплаты труда учреждения учтено прогнозное значение целевого показателя средней заработной платы работникам муниципальных учреждений культуры в соответствии с указами Президента Российской Федерации 2012 года на 2024-2026 годы в размере 88 082,70 рублей. </t>
  </si>
  <si>
    <t xml:space="preserve">           На организацию и проведение мероприятий муниципальной программы (проведение общегородских праздничных мероприятий) планируются бюджетные ассигнования на 2024 год в сумме 3 722,4 тыс.рублей. </t>
  </si>
  <si>
    <t xml:space="preserve">          Бюджетные ассигнования планового периода в объеме 15 461,6 тыс.рублей в 2025 году и в объеме 13 831,5 тыс.рублей в 2026 году учтены в условно утвержденных расходах бюджета.</t>
  </si>
  <si>
    <t xml:space="preserve">          на исполнение обязательств по обслуживанию муниципального долга на 2024 год в сумме 1 448,9 тыс.рублей, на 2025 год - 1 467,7 тыс.рублей, на 2026 год - 1 491,8 тыс.рублей;</t>
  </si>
  <si>
    <t xml:space="preserve">          Для реализации полномочий в области строительства и жилищных отношений в бюджете на 2024 год планируются средства субсидии из бюджета автономного округа с софинансированием из местного бюджета (5%): </t>
  </si>
  <si>
    <t xml:space="preserve">          Средства субсидии окружного бюджета с софинансированием из местного бюджета (30%) на создание условий для деятельности народных дружин запланированы на 2024 год в общей сумме 152,6 тыс.рублей, на 2025 год - 153,1 тыс.рублей, на 2026 год - 152,6 тыс.рублей.</t>
  </si>
  <si>
    <t xml:space="preserve">          Объем бюджетных ассигнований на оказание муниципальных услуг (выполнение работ) для дошкольных образовательных организаций рассчитывался на 2024-2026 годы с учетом проведенной в 2023 году реорганизации муниципальных дошкольных образовательных учреждений (ДОУ №6, №19, №14) путем присоединения к действующим (ДОУ №10, №8). Объекты недвижимого имущества, в том числе земельный участок МБДОУ "Детский сад №6" изъяты из оперативного управления детского сада и предоставлены в безвозмездное пользование МКУ «УМТО г.Урай» с целью обеспечения сохранности и содержания. Таким образом, объем средств местного бюджета с учетом средств субвенции окружного бюджета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на оказание муниципальных услуг (выполнение работ) для пяти дошкольных образовательных организаций планируется на 2024 год в сумме 751 176,3 тыс.рублей, на 2025 год - 747 650,2 тыс.рублей, на 2026 год - 748 909,5 тыс.рублей (планируемое среднегодовое количество воспитанников - 2 094  чел. ежегодно).</t>
  </si>
  <si>
    <t xml:space="preserve">          На устранение предписаний надзорных органов, подготовку учреждений к началу учебного года в программе на 2024 год предусмотрены бюджетные ассигнования в объеме 5 138,6 тыс.рублей.</t>
  </si>
  <si>
    <t xml:space="preserve">          Таким образом, учитывая данные изменения, объем бюджетных ассигнований на оказание муниципальных услуг (выполнение работ) для общеобразовательных организаций  с учетом средств субвенции окружного бюджета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 отдельных государственных полномочий в области образования, планируется на 2024 год в общей сумме 818 495,1 тыс.рублей, на 2025 год - 944 936,9 тыс.рублей, на 2026 год - 910 946,7 тыс.рублей (планируемое среднегодовое количество обучающихся - 5 436 чел. ежегодно). </t>
  </si>
  <si>
    <t xml:space="preserve">          На организацию выставочно-ярмарочных мероприятий в сфере потребительского рынка планируется направить в 2024 году бюджетные средства в сумме 604,0 тыс.рублей (в том числе дополнительно предусмотрен ремонт торговых лотков), в 2025 году - 337,0 тыс.рублей, в 2026 году - 373,1 тыс.рублей. </t>
  </si>
  <si>
    <t xml:space="preserve">          Межбюджетные трансферты, имеющие целевое назначение (субвенции, субсидии, иные межбюджетные трансферты), получаемые из бюжета автономного округа, в том числе за счет средств федерального бюджета, учтены в бюджете городского округа на 2024 год в сумме  3 169 339,7 тыс.рублей, на 2025 год - 1 948 352,1 тыс.рублей, на 2026 год - 1 950 577,0 тыс.рублей. </t>
  </si>
  <si>
    <t xml:space="preserve">          Расходы муниципального дорожного фонда города Урай, созданного в соответствии с решением Думы города Урай от 27.09.2012 №80 (в ред. от 22.04.2021) "О муниципальном дорожном фонде города Урай", планируются в бюджете на 2024 год в сумме 78 884,8 тыс.рублей, на 2025 год в сумме 32 456,5 тыс.рублей, на 2026 год в сумме 32 516,5 тыс.рублей. Бюджетные ассигнования будут направлены на ремонт и содержание автомобильных дорог местного значения в границах городского округа и искусственных дорожных сооружений на них. </t>
  </si>
  <si>
    <t xml:space="preserve">          «Базовые» объемы бюджетных ассигнований скорректированы с учетом:</t>
  </si>
  <si>
    <t xml:space="preserve">          обеспечения уровня целевых показателей средней заработной платы отдельных категорий работников в соответствии с указами Президента Российской Федерации 2012 года не ниже уровня достигнутого целевого показателя в 2023 году;</t>
  </si>
  <si>
    <t xml:space="preserve">          В связи с отсутствием в плановом периоде 2025 и 2026 годов в доведенных Департаментом финансов Ханты – Мансийского автономного округа - Югры проектируемых объемах межбюджетных трансфертов дотации на поддержку мер по обеспечению сбалансированности бюджетов городских округов и муниципальных районов ХМАО - Югры (первая часть дотации бюджету муниципального образования в соответствии с постановлением Правительства ХМАО - Югры от 23.12.2011 №479-п (ред. от 21.04.2023)), при расчете фонда оплаты труда на 2025-2026 годы не учтено повышение оплаты труда работников муниципальных учреждений культуры и дополнительного образования детей в целях обеспечения достигнутого уровня соотношений в соответствии с указами Президента Российской Федерации от 2012 года, индексация фонда оплаты труда иных категорий работников, не подпадающих под действие указов. </t>
  </si>
  <si>
    <t xml:space="preserve">          на мероприятия по приспособлению жилых помещений и общего имущества в многоквартирных домах с учетом потребностей инвалидов в общей сумме 1 486,9 тыс.рублей. </t>
  </si>
  <si>
    <t xml:space="preserve">          МКУ "Управление материально-технического обеспечения города Урай" на 2024 год в сумме 116 182,6 тыс.рублей, на 2025 год - 99 477,6 тыс.рублей, на 2026 год - 100 018,7 тыс.рублей. В расходах на 2024 год дополнительно предусмотрено 4 384,8 тыс.рублей на содержание двух автобусов для перевозки детей в общеобразовательные организации;</t>
  </si>
  <si>
    <t xml:space="preserve">          на организацию содержания объектов благоустройства (содержание парково-культурной зоны, набережной, внутриквартальных проездов, детских городков, фонтанов, цветников, контейнерных площадок, обслуживание «Мемориала памяти» и др.) на 2024 год запланировано 57 965,9 тыс.рублей, на 2025-2026 годы - 56 694,9 тыс.рублей ежегодно. В расходах на 2024 год дополнительно предусмотрено 2 456,8 тыс.рублей на устройство тротуара по ул.Толстого и 837,8 тыс.рублей на водопонижение в районе ж/д №24 мкр.Аэропорт; </t>
  </si>
  <si>
    <t xml:space="preserve">          Средства субсидии из бюджета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 с софинансированием из местного бюджета (10%) планируются на 2024 год в сумме 141 970,3 тыс.рублей. </t>
  </si>
  <si>
    <t xml:space="preserve">          индексации с 01.10.2024 года на 4 процента фонда оплаты труда работников муниципальных учреждений, не подпадающих под действие указов Президента Российской Федерации от 2012 года (включая отчисления в государственные внебюджетные фонды), и работников органов местного самоуправления; </t>
  </si>
  <si>
    <t xml:space="preserve">          Исходя из обозначенных выше подходов к формированию объема и структуры расходов бюджета городского округа, определены  основные параметры расходов:</t>
  </si>
  <si>
    <t>бюджет городского округа (с учетом средств дотации)</t>
  </si>
  <si>
    <t xml:space="preserve">          Вся информация в разрезе муниципальных программ размещена на официальном сайте органов местного самоуправления города Урай в информационно-телекоммуникационной сети «Интернет» по электронному адресу: https://uray.ru/strategiya-razvitiya/municipalnye-programmy/.</t>
  </si>
  <si>
    <t>(тыс.рублей)</t>
  </si>
  <si>
    <t xml:space="preserve">          Объем бюджетных ассигнований на оказание муниципальных услуг (выполнение работ) МБУ ДО "Центр молодежи и дополнительного образования" предусмотрен на 2024 год в сумме 45 081,0 тыс.рублей, на 2025 год - 36 894,6 тыс.рублей, на 2026 год - 36 981,6 тыс.рублей. В расчете фонда оплаты труда учреждения учтено прогнозное значение целевого показателя средней заработной платы работникам муниципальных образовательных организаций дополнительного образования детей в соответствии с указами Президента Российской Федерации 2012 года в размере 95 326,0 рублей.</t>
  </si>
  <si>
    <r>
      <t xml:space="preserve">          Согласно пункту 3 статьи 184.1 Бюджетного кодекса Российской Федерации, в составе расходов бюджета городского округа учтены публичные нормативные обязательства, подлежащие исполнению за счет средств бюджета городского округа</t>
    </r>
    <r>
      <rPr>
        <sz val="12"/>
        <color theme="1"/>
        <rFont val="Times New Roman"/>
        <family val="1"/>
        <charset val="204"/>
      </rPr>
      <t xml:space="preserve"> на 2024 год в сумме 12 409,9 тыс.рублей, на 2025 год в сумме 13 701,0 тыс.рублей, на 2026 год в сумме 15 050,6 тыс.рублей</t>
    </r>
    <r>
      <rPr>
        <sz val="12"/>
        <rFont val="Times New Roman"/>
        <family val="1"/>
        <charset val="204"/>
      </rPr>
      <t>. Перечень публичных нормативных обязательств, подлежащих исполнению на 2024-2026 годы, с нормативно правовым обоснованием отражен</t>
    </r>
    <r>
      <rPr>
        <sz val="12"/>
        <color theme="1"/>
        <rFont val="Times New Roman"/>
        <family val="1"/>
        <charset val="204"/>
      </rPr>
      <t xml:space="preserve"> в приложении 6</t>
    </r>
    <r>
      <rPr>
        <sz val="12"/>
        <rFont val="Times New Roman"/>
        <family val="1"/>
        <charset val="204"/>
      </rPr>
      <t xml:space="preserve"> к настоящей пояснительной записке.</t>
    </r>
  </si>
  <si>
    <r>
      <t xml:space="preserve">          </t>
    </r>
    <r>
      <rPr>
        <sz val="12"/>
        <color theme="1"/>
        <rFont val="Times New Roman"/>
        <family val="1"/>
        <charset val="204"/>
      </rPr>
      <t xml:space="preserve">В приложении 5 к </t>
    </r>
    <r>
      <rPr>
        <sz val="12"/>
        <rFont val="Times New Roman"/>
        <family val="1"/>
        <charset val="204"/>
      </rPr>
      <t xml:space="preserve">пояснительной записке представлена информация об объёмах бюджетных ассигнований, направляемых на поддержку семьи и детей, предусмотренных на 2024 год и на плановый период 2025 и 2026 годов. Указанная информация предусматривает комплексное отражение расходов, направляемых на поддержку семьи и детей (включая развитие социальной инфраструктуры для детей) в разрезе муниципальных программ и источников финансирования. На эти цели за счет средств федерального бюджета, окружного бюджета и средств местного бюджета планируется направить </t>
    </r>
    <r>
      <rPr>
        <sz val="12"/>
        <color theme="1"/>
        <rFont val="Times New Roman"/>
        <family val="1"/>
        <charset val="204"/>
      </rPr>
      <t>в 2024 году - 3 573 614,6 тыс.рублей, в 2025 году - 2 359 395,2 тыс.рублей, в 2026 году - 2 329 206,1 тыс.рублей.</t>
    </r>
  </si>
  <si>
    <t xml:space="preserve">          Доля софинансирования расходных обязательств, осуществляемых за счет средств субсидий из бюджета автономного округа (с учетом средств федерального бюджета) в соответствии с объемом доведенных межбюджетных трансфертов, обеспечена за счет средств местного бюджета и составила  в 2024 году - 166 458,7 тыс.рублей, в 2025 году - 21 994,9 тыс.рублей, в 2026 году - 22 659,8 тыс.рублей, в том числе за счет средств ПАО НК "ЛУКОЙЛ" (на основании гарантийного письма ТПП "Урайнефтегаз" ООО "ЛУКОЙЛ-Западная Сибирь" о намерении софинансировать строительство школы) на 2024 год в сумме 51 850,0 тыс.рублей.</t>
  </si>
  <si>
    <t xml:space="preserve">            В бюджете на 2025 год предусмотрены бюджетные ассигнования сумме 1 700,9 тыс.рублей. Средства будут направлены на ремонт помещения библиотеки в мкр.1Г-18Г.  Проект будет реализован по предложениям (проектов) "Карты развития Югры". </t>
  </si>
  <si>
    <t xml:space="preserve">          Мероприятие муниципальной программы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 способствует привлечению социально ориентированных некоммерческих организаций города Урай к реализации социально значимых проектов. Также финансирование данного направления обусловлено реализацией плана мероприятий («дорожной карты») по поддержке доступа немуниципальных организаций к предоставлению услуг в социальной сфере в городском округе Урай на 2021-2025 годы, утверждённого постановлением администрации города Урай от 15.04.2021 №976, что способствует вхождению города Урай в тройку лидеров муниципальных образований округа по реализации механизмов поддержки социально ориентированных некоммерческих организаций. 
</t>
  </si>
  <si>
    <t xml:space="preserve">          за счет средств субсидии окружного бюджета на приведение автомобильных дорог местного значения в нормативное состояние с софинансированием из местного бюджета (5%) в сумме 46 553,2 тыс.рублей. Планируется капитальный ремонт дороги по ул.Парковая (1,6 км.) </t>
  </si>
  <si>
    <t xml:space="preserve">          на организацию содержания дорожного хозяйства (частично расходы учтены в составе муниципального дорожного фонда) на 2024 год в сумме 102 833,1 тыс.рублей, на 2025 год - 104 485,7 тыс.рублей, на 2026 год - 105 245,0 тыс.рублей. В составе расходов на 2024 год дополнительно предусмотрены средства в сумме 2 299,2 тыс.рублей на выполнение дополнительных дорожных работ (приобретение 2-х остановочных комплексов и замену стекол на существующих, взвешивание снега, установку 70 дорожных знаков, ремонт 2-х светофорных объектов);</t>
  </si>
  <si>
    <t xml:space="preserve">         В 2025 году учтен ввод в эксплуатацию нового объекта – здание школы на 900 мест. Кроме того, учтено изменение структуры общеобразовательных организаций (присоединение школы №2 к школе №4).  </t>
  </si>
  <si>
    <t xml:space="preserve">          Реализация мероприятий второй подпрограммы не требует выделения финансовых ресурсов. Данная подпрограмма предполагает проведение мероприятий,  выполняемых специалистами в качестве основной их деятельности по месту работы, в связи с чем дополнительного финансирования на реализацию таких мероприятий не требуется. </t>
  </si>
  <si>
    <t xml:space="preserve">          Бюджетные ассигнования в 2024 году на реализацию мероприятий по капитальному ремонту и ремонту автомобильных дорог общего пользования местного значения (расходы учтены в составе муниципального дорожного фонда) планируются следующим образом: </t>
  </si>
  <si>
    <t xml:space="preserve">         на снос аварийных многоквартирных домов, признанных непригодными для проживания, в общей сумме 12 348,0 тыс.рублей (планируется снос 6 аварийных МКД). Кроме того, на проведение оценки аварийности многоквартирных жилых домов на 2024 год предусмотрено 180,0 тыс.рублей.</t>
  </si>
  <si>
    <t xml:space="preserve">          На предоставление субсидий социально ориентированным некоммерческим организациям на оказание услуг в социальной сфере предусмотрены бюджетные ассигнования на 2024-2026 годы в сумме 3 252,9 тыс.рублей ежегодно, на предоставление грантов на реализацию социально значимых проектов на 2024 год планируется 15 466,6 тыс.рублей, на 2025-2026 годы - 9 168,7 тыс.рублей.
</t>
  </si>
  <si>
    <t xml:space="preserve">          Для реализации полномочий в области строительства и жилищных отношений на выкуп жилья в бюджете планируются средства субсидии из бюджета автономного округа и средства местного бюджета на 2024 год в общей сумме 46 318,8 тыс.рублей, на 2025-2026 годы - 41 257,6 тыс.рублей ежегодно (расчетно квартир в год: на 2024 год - 10, на 2025-2026 годы - по 8 в год).</t>
  </si>
  <si>
    <t xml:space="preserve">          С учетом данных изменений, объем бюджетных ассигнований на санитарную очистку и ликвидацию мест несанкционированного размещения отходов на территории города Урай предусмотрен в бюджете на 2024 год в сумме 2 109,1 тыс.рублей, на 2025-2026 годы в сумме 397,9 тыс.рублей ежегодно. </t>
  </si>
  <si>
    <t xml:space="preserve">          Реализация мероприятий второй и третьей подпрограмм не требует выделения финансовых ресурсов. Данные подпрограммы предполагают проведение мероприятий,  выполняемых специалистами в качестве основной их деятельности по месту работы, в связи с чем дополнительного финансирования на реализацию таких мероприятий не требуется. </t>
  </si>
  <si>
    <t xml:space="preserve">          информирование населения о деятельности органов местного самоуправления города Урай через ТРК и СМИ - 2 556,3 тыс.рублей ежегодно;</t>
  </si>
  <si>
    <t xml:space="preserve">           на выполнение кадастровых работ для подготовки и формированию земельных участков (ИЖС, МЖД) в объеме 581,3 тыс.рублей.</t>
  </si>
  <si>
    <t xml:space="preserve">           На подготовку и предоставление земельных участков льготным категориям граждан запланированы средства местного бюджета на 2024 год в объеме 18 984,0 тыс.рублей, на 2026 год - 20 000,0 тыс.рублей.  </t>
  </si>
  <si>
    <t xml:space="preserve">          Реализация мероприятий второй и четвертой подпрограмм не требует выделения финансовых ресурсов. Данные подпрограммы предполагают проведение мероприятий,  выполняемых специалистами в качестве основной их деятельности по месту работы, в связи с чем дополнительного финансирования на реализацию таких мероприятий не требуется. </t>
  </si>
  <si>
    <t xml:space="preserve">          Более подробная информация в разрезе мероприятий муниципальных программ отражена в приложениях 5 и 6 к проекту решения Думы города Урай «О бюджете городского округа Урай Ханты-Мансийского автнономного округа - Югры на 2024 год и на плановый период 2025 и 2026 годов».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</si>
</sst>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;[Red]\-#,##0.0;0.0"/>
    <numFmt numFmtId="168" formatCode="_(* #,##0.0_);_(* \(#,##0.0\);_(* &quot;-&quot;??_);_(@_)"/>
    <numFmt numFmtId="169" formatCode="#,##0.0\ _₽"/>
    <numFmt numFmtId="170" formatCode="0.0"/>
    <numFmt numFmtId="171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60">
    <xf numFmtId="0" fontId="0" fillId="0" borderId="0" xfId="0"/>
    <xf numFmtId="0" fontId="9" fillId="2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wrapText="1"/>
    </xf>
    <xf numFmtId="167" fontId="2" fillId="0" borderId="1" xfId="2" applyNumberFormat="1" applyFont="1" applyFill="1" applyBorder="1" applyAlignment="1" applyProtection="1">
      <alignment horizontal="left" vertical="center" wrapText="1"/>
      <protection hidden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5" fontId="9" fillId="2" borderId="0" xfId="1" applyNumberFormat="1" applyFont="1" applyFill="1" applyAlignment="1"/>
    <xf numFmtId="0" fontId="9" fillId="2" borderId="0" xfId="0" applyFont="1" applyFill="1"/>
    <xf numFmtId="0" fontId="9" fillId="0" borderId="0" xfId="0" applyFont="1" applyFill="1"/>
    <xf numFmtId="0" fontId="2" fillId="2" borderId="0" xfId="0" applyFont="1" applyFill="1" applyBorder="1" applyAlignment="1">
      <alignment horizontal="center" wrapText="1"/>
    </xf>
    <xf numFmtId="165" fontId="2" fillId="2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6" fillId="2" borderId="0" xfId="0" applyFont="1" applyFill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/>
    <xf numFmtId="0" fontId="13" fillId="2" borderId="0" xfId="0" applyFont="1" applyFill="1"/>
    <xf numFmtId="165" fontId="2" fillId="0" borderId="1" xfId="1" applyNumberFormat="1" applyFont="1" applyBorder="1" applyAlignment="1"/>
    <xf numFmtId="0" fontId="11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/>
    <xf numFmtId="0" fontId="5" fillId="2" borderId="0" xfId="0" applyFont="1" applyFill="1"/>
    <xf numFmtId="0" fontId="9" fillId="2" borderId="0" xfId="0" applyFont="1" applyFill="1" applyBorder="1" applyAlignment="1">
      <alignment vertical="center"/>
    </xf>
    <xf numFmtId="0" fontId="2" fillId="2" borderId="0" xfId="2" applyNumberFormat="1" applyFont="1" applyFill="1" applyBorder="1" applyAlignment="1" applyProtection="1">
      <alignment vertical="center" wrapText="1"/>
      <protection hidden="1"/>
    </xf>
    <xf numFmtId="0" fontId="9" fillId="2" borderId="0" xfId="0" applyFont="1" applyFill="1" applyAlignment="1">
      <alignment horizontal="right"/>
    </xf>
    <xf numFmtId="165" fontId="9" fillId="2" borderId="0" xfId="0" applyNumberFormat="1" applyFont="1" applyFill="1"/>
    <xf numFmtId="165" fontId="9" fillId="2" borderId="0" xfId="1" applyNumberFormat="1" applyFont="1" applyFill="1"/>
    <xf numFmtId="166" fontId="2" fillId="0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wrapText="1"/>
    </xf>
    <xf numFmtId="165" fontId="2" fillId="2" borderId="2" xfId="0" applyNumberFormat="1" applyFont="1" applyFill="1" applyBorder="1" applyAlignment="1">
      <alignment horizontal="justify" vertical="center" wrapText="1"/>
    </xf>
    <xf numFmtId="165" fontId="2" fillId="2" borderId="2" xfId="1" applyNumberFormat="1" applyFont="1" applyFill="1" applyBorder="1" applyAlignment="1">
      <alignment horizontal="righ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0" xfId="2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vertical="center"/>
    </xf>
    <xf numFmtId="165" fontId="15" fillId="2" borderId="0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0" fontId="8" fillId="2" borderId="1" xfId="0" applyFont="1" applyFill="1" applyBorder="1" applyAlignment="1">
      <alignment horizontal="left" vertical="center" wrapText="1"/>
    </xf>
    <xf numFmtId="165" fontId="15" fillId="2" borderId="0" xfId="1" applyNumberFormat="1" applyFont="1" applyFill="1" applyAlignment="1">
      <alignment horizontal="justify" wrapText="1"/>
    </xf>
    <xf numFmtId="165" fontId="16" fillId="2" borderId="0" xfId="1" applyNumberFormat="1" applyFont="1" applyFill="1" applyBorder="1" applyAlignment="1">
      <alignment vertical="center"/>
    </xf>
    <xf numFmtId="165" fontId="16" fillId="2" borderId="0" xfId="1" applyNumberFormat="1" applyFont="1" applyFill="1"/>
    <xf numFmtId="165" fontId="14" fillId="2" borderId="0" xfId="1" applyNumberFormat="1" applyFont="1" applyFill="1" applyBorder="1" applyAlignment="1">
      <alignment horizontal="center" wrapText="1"/>
    </xf>
    <xf numFmtId="165" fontId="16" fillId="2" borderId="0" xfId="1" applyNumberFormat="1" applyFont="1" applyFill="1" applyAlignment="1">
      <alignment vertical="center"/>
    </xf>
    <xf numFmtId="165" fontId="16" fillId="0" borderId="0" xfId="1" applyNumberFormat="1" applyFont="1" applyFill="1"/>
    <xf numFmtId="165" fontId="17" fillId="2" borderId="0" xfId="1" applyNumberFormat="1" applyFont="1" applyFill="1" applyAlignment="1">
      <alignment vertical="center"/>
    </xf>
    <xf numFmtId="165" fontId="16" fillId="2" borderId="0" xfId="1" applyNumberFormat="1" applyFont="1" applyFill="1" applyAlignment="1"/>
    <xf numFmtId="165" fontId="14" fillId="2" borderId="0" xfId="1" applyNumberFormat="1" applyFont="1" applyFill="1" applyAlignment="1">
      <alignment vertical="center"/>
    </xf>
    <xf numFmtId="165" fontId="14" fillId="2" borderId="0" xfId="1" applyNumberFormat="1" applyFont="1" applyFill="1" applyAlignment="1">
      <alignment horizontal="justify" vertical="center"/>
    </xf>
    <xf numFmtId="165" fontId="14" fillId="2" borderId="0" xfId="1" applyNumberFormat="1" applyFont="1" applyFill="1"/>
    <xf numFmtId="0" fontId="10" fillId="2" borderId="0" xfId="0" applyFont="1" applyFill="1"/>
    <xf numFmtId="165" fontId="2" fillId="0" borderId="2" xfId="1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165" fontId="16" fillId="2" borderId="0" xfId="1" applyNumberFormat="1" applyFont="1" applyFill="1" applyBorder="1" applyAlignment="1">
      <alignment horizontal="justify" vertical="center"/>
    </xf>
    <xf numFmtId="0" fontId="5" fillId="2" borderId="0" xfId="0" applyFont="1" applyFill="1" applyAlignment="1">
      <alignment horizontal="right"/>
    </xf>
    <xf numFmtId="166" fontId="5" fillId="2" borderId="0" xfId="0" applyNumberFormat="1" applyFont="1" applyFill="1"/>
    <xf numFmtId="165" fontId="2" fillId="0" borderId="0" xfId="1" applyNumberFormat="1" applyFont="1" applyBorder="1" applyAlignment="1"/>
    <xf numFmtId="165" fontId="2" fillId="0" borderId="1" xfId="1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8" fillId="3" borderId="3" xfId="0" applyFont="1" applyFill="1" applyBorder="1" applyAlignment="1">
      <alignment wrapText="1"/>
    </xf>
    <xf numFmtId="166" fontId="8" fillId="3" borderId="1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justify" vertical="center"/>
    </xf>
    <xf numFmtId="166" fontId="18" fillId="3" borderId="1" xfId="0" applyNumberFormat="1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justify"/>
    </xf>
    <xf numFmtId="0" fontId="9" fillId="2" borderId="0" xfId="0" applyFont="1" applyFill="1" applyAlignment="1">
      <alignment horizontal="justify" vertical="center"/>
    </xf>
    <xf numFmtId="165" fontId="20" fillId="2" borderId="0" xfId="1" applyNumberFormat="1" applyFont="1" applyFill="1" applyAlignment="1">
      <alignment wrapText="1"/>
    </xf>
    <xf numFmtId="165" fontId="14" fillId="2" borderId="0" xfId="1" applyNumberFormat="1" applyFont="1" applyFill="1" applyAlignment="1">
      <alignment horizontal="justify" wrapText="1"/>
    </xf>
    <xf numFmtId="0" fontId="14" fillId="2" borderId="0" xfId="0" applyFont="1" applyFill="1" applyAlignment="1">
      <alignment horizontal="justify" wrapText="1"/>
    </xf>
    <xf numFmtId="165" fontId="21" fillId="2" borderId="0" xfId="1" applyNumberFormat="1" applyFont="1" applyFill="1"/>
    <xf numFmtId="165" fontId="17" fillId="2" borderId="0" xfId="1" applyNumberFormat="1" applyFont="1" applyFill="1"/>
    <xf numFmtId="166" fontId="18" fillId="3" borderId="1" xfId="0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165" fontId="16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165" fontId="16" fillId="0" borderId="0" xfId="1" applyNumberFormat="1" applyFont="1" applyFill="1" applyAlignment="1">
      <alignment horizontal="justify" vertical="center"/>
    </xf>
    <xf numFmtId="49" fontId="3" fillId="0" borderId="0" xfId="0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/>
    <xf numFmtId="0" fontId="2" fillId="0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wrapText="1"/>
    </xf>
    <xf numFmtId="166" fontId="3" fillId="3" borderId="1" xfId="0" applyNumberFormat="1" applyFont="1" applyFill="1" applyBorder="1" applyAlignment="1">
      <alignment wrapText="1"/>
    </xf>
    <xf numFmtId="165" fontId="14" fillId="0" borderId="0" xfId="1" applyNumberFormat="1" applyFont="1" applyFill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wrapText="1"/>
    </xf>
    <xf numFmtId="165" fontId="16" fillId="0" borderId="0" xfId="1" applyNumberFormat="1" applyFont="1" applyFill="1" applyAlignment="1"/>
    <xf numFmtId="0" fontId="9" fillId="0" borderId="0" xfId="0" applyFont="1" applyFill="1" applyAlignment="1"/>
    <xf numFmtId="0" fontId="8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 applyProtection="1">
      <alignment wrapText="1"/>
      <protection hidden="1"/>
    </xf>
    <xf numFmtId="165" fontId="2" fillId="0" borderId="2" xfId="1" applyNumberFormat="1" applyFont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right" wrapText="1"/>
    </xf>
    <xf numFmtId="165" fontId="10" fillId="2" borderId="0" xfId="1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5" fontId="17" fillId="0" borderId="0" xfId="1" applyNumberFormat="1" applyFont="1" applyFill="1" applyAlignment="1"/>
    <xf numFmtId="0" fontId="13" fillId="0" borderId="0" xfId="0" applyFont="1" applyFill="1" applyAlignment="1"/>
    <xf numFmtId="49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3" xfId="0" applyNumberFormat="1" applyFont="1" applyBorder="1" applyAlignment="1"/>
    <xf numFmtId="166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65" fontId="15" fillId="0" borderId="0" xfId="1" applyNumberFormat="1" applyFont="1"/>
    <xf numFmtId="165" fontId="8" fillId="0" borderId="1" xfId="1" applyNumberFormat="1" applyFont="1" applyFill="1" applyBorder="1"/>
    <xf numFmtId="165" fontId="18" fillId="0" borderId="1" xfId="1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8" fontId="2" fillId="0" borderId="1" xfId="1" applyNumberFormat="1" applyFont="1" applyFill="1" applyBorder="1" applyAlignment="1"/>
    <xf numFmtId="166" fontId="5" fillId="3" borderId="4" xfId="0" applyNumberFormat="1" applyFont="1" applyFill="1" applyBorder="1" applyAlignment="1">
      <alignment horizontal="center" wrapText="1"/>
    </xf>
    <xf numFmtId="165" fontId="14" fillId="0" borderId="0" xfId="1" applyNumberFormat="1" applyFont="1" applyFill="1" applyAlignment="1">
      <alignment vertical="center"/>
    </xf>
    <xf numFmtId="0" fontId="11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169" fontId="2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5" fontId="3" fillId="2" borderId="2" xfId="1" applyNumberFormat="1" applyFont="1" applyFill="1" applyBorder="1" applyAlignment="1">
      <alignment wrapText="1"/>
    </xf>
    <xf numFmtId="165" fontId="3" fillId="2" borderId="2" xfId="1" applyNumberFormat="1" applyFont="1" applyFill="1" applyBorder="1" applyAlignment="1">
      <alignment horizontal="center" wrapText="1"/>
    </xf>
    <xf numFmtId="165" fontId="14" fillId="6" borderId="0" xfId="1" applyNumberFormat="1" applyFont="1" applyFill="1" applyAlignment="1">
      <alignment horizontal="justify" vertical="center"/>
    </xf>
    <xf numFmtId="165" fontId="16" fillId="6" borderId="0" xfId="1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wrapText="1"/>
    </xf>
    <xf numFmtId="165" fontId="8" fillId="3" borderId="3" xfId="1" applyNumberFormat="1" applyFont="1" applyFill="1" applyBorder="1" applyAlignment="1">
      <alignment wrapText="1"/>
    </xf>
    <xf numFmtId="165" fontId="8" fillId="3" borderId="1" xfId="1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vertical="center" wrapText="1"/>
    </xf>
    <xf numFmtId="165" fontId="2" fillId="0" borderId="0" xfId="1" applyNumberFormat="1" applyFont="1" applyBorder="1" applyAlignment="1">
      <alignment wrapText="1"/>
    </xf>
    <xf numFmtId="165" fontId="5" fillId="0" borderId="0" xfId="1" applyNumberFormat="1" applyFont="1" applyBorder="1" applyAlignment="1">
      <alignment wrapText="1"/>
    </xf>
    <xf numFmtId="165" fontId="3" fillId="0" borderId="2" xfId="1" applyNumberFormat="1" applyFont="1" applyBorder="1" applyAlignment="1">
      <alignment horizontal="center" wrapText="1"/>
    </xf>
    <xf numFmtId="164" fontId="9" fillId="2" borderId="0" xfId="1" applyFont="1" applyFill="1"/>
    <xf numFmtId="165" fontId="12" fillId="0" borderId="0" xfId="0" applyNumberFormat="1" applyFont="1" applyFill="1" applyBorder="1" applyAlignment="1">
      <alignment horizontal="right" wrapText="1"/>
    </xf>
    <xf numFmtId="165" fontId="22" fillId="2" borderId="0" xfId="1" applyNumberFormat="1" applyFont="1" applyFill="1"/>
    <xf numFmtId="0" fontId="22" fillId="2" borderId="0" xfId="0" applyFont="1" applyFill="1"/>
    <xf numFmtId="165" fontId="14" fillId="0" borderId="0" xfId="1" applyNumberFormat="1" applyFont="1" applyFill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6" fillId="2" borderId="0" xfId="0" applyFont="1" applyFill="1" applyAlignment="1">
      <alignment horizontal="right" wrapText="1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wrapText="1"/>
    </xf>
    <xf numFmtId="0" fontId="23" fillId="0" borderId="0" xfId="0" applyFont="1" applyFill="1"/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right"/>
    </xf>
    <xf numFmtId="0" fontId="6" fillId="2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wrapText="1"/>
    </xf>
    <xf numFmtId="0" fontId="6" fillId="2" borderId="0" xfId="0" applyFont="1" applyFill="1" applyAlignment="1">
      <alignment horizontal="justify" wrapText="1"/>
    </xf>
    <xf numFmtId="164" fontId="14" fillId="2" borderId="0" xfId="1" applyNumberFormat="1" applyFont="1" applyFill="1" applyAlignment="1">
      <alignment horizontal="justify" wrapText="1"/>
    </xf>
    <xf numFmtId="166" fontId="2" fillId="0" borderId="3" xfId="0" applyNumberFormat="1" applyFont="1" applyFill="1" applyBorder="1" applyAlignment="1">
      <alignment wrapText="1"/>
    </xf>
    <xf numFmtId="165" fontId="16" fillId="5" borderId="0" xfId="1" applyNumberFormat="1" applyFont="1" applyFill="1"/>
    <xf numFmtId="165" fontId="16" fillId="4" borderId="0" xfId="1" applyNumberFormat="1" applyFont="1" applyFill="1" applyAlignment="1">
      <alignment vertical="center"/>
    </xf>
    <xf numFmtId="165" fontId="6" fillId="2" borderId="0" xfId="1" applyNumberFormat="1" applyFont="1" applyFill="1" applyAlignment="1">
      <alignment horizontal="justify"/>
    </xf>
    <xf numFmtId="0" fontId="9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justify" wrapText="1"/>
    </xf>
    <xf numFmtId="0" fontId="2" fillId="0" borderId="3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2" fillId="2" borderId="5" xfId="0" applyFont="1" applyFill="1" applyBorder="1" applyAlignment="1">
      <alignment vertical="center" wrapText="1"/>
    </xf>
    <xf numFmtId="165" fontId="23" fillId="2" borderId="0" xfId="0" applyNumberFormat="1" applyFont="1" applyFill="1" applyAlignment="1"/>
    <xf numFmtId="0" fontId="24" fillId="2" borderId="0" xfId="0" applyFont="1" applyFill="1" applyAlignment="1"/>
    <xf numFmtId="0" fontId="7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wrapText="1"/>
    </xf>
    <xf numFmtId="0" fontId="26" fillId="2" borderId="0" xfId="0" applyFont="1" applyFill="1" applyAlignment="1"/>
    <xf numFmtId="165" fontId="25" fillId="0" borderId="0" xfId="1" applyNumberFormat="1" applyFont="1" applyFill="1" applyAlignment="1"/>
    <xf numFmtId="0" fontId="26" fillId="0" borderId="0" xfId="0" applyFont="1" applyFill="1" applyAlignment="1"/>
    <xf numFmtId="0" fontId="12" fillId="0" borderId="5" xfId="0" applyFont="1" applyFill="1" applyBorder="1" applyAlignment="1">
      <alignment vertical="center" wrapText="1"/>
    </xf>
    <xf numFmtId="165" fontId="23" fillId="0" borderId="0" xfId="0" applyNumberFormat="1" applyFont="1" applyFill="1" applyAlignment="1"/>
    <xf numFmtId="0" fontId="24" fillId="0" borderId="0" xfId="0" applyFont="1" applyFill="1" applyAlignment="1"/>
    <xf numFmtId="0" fontId="6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5" fontId="16" fillId="2" borderId="0" xfId="1" applyNumberFormat="1" applyFont="1" applyFill="1" applyAlignment="1">
      <alignment horizontal="center" vertical="center"/>
    </xf>
    <xf numFmtId="165" fontId="16" fillId="2" borderId="0" xfId="1" applyNumberFormat="1" applyFont="1" applyFill="1" applyAlignment="1">
      <alignment horizontal="left" vertical="center"/>
    </xf>
    <xf numFmtId="166" fontId="2" fillId="0" borderId="2" xfId="0" applyNumberFormat="1" applyFont="1" applyFill="1" applyBorder="1" applyAlignment="1">
      <alignment horizontal="center" wrapText="1"/>
    </xf>
    <xf numFmtId="166" fontId="2" fillId="0" borderId="4" xfId="0" applyNumberFormat="1" applyFont="1" applyFill="1" applyBorder="1" applyAlignment="1">
      <alignment wrapText="1"/>
    </xf>
    <xf numFmtId="166" fontId="2" fillId="0" borderId="7" xfId="0" applyNumberFormat="1" applyFont="1" applyFill="1" applyBorder="1" applyAlignment="1">
      <alignment horizontal="center" wrapText="1"/>
    </xf>
    <xf numFmtId="0" fontId="2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wrapText="1"/>
    </xf>
    <xf numFmtId="165" fontId="25" fillId="0" borderId="0" xfId="1" applyNumberFormat="1" applyFont="1" applyFill="1"/>
    <xf numFmtId="165" fontId="2" fillId="0" borderId="2" xfId="1" applyNumberFormat="1" applyFont="1" applyFill="1" applyBorder="1" applyAlignment="1" applyProtection="1">
      <alignment horizontal="center" wrapText="1"/>
      <protection hidden="1"/>
    </xf>
    <xf numFmtId="165" fontId="2" fillId="0" borderId="1" xfId="1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165" fontId="10" fillId="2" borderId="0" xfId="1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8" fillId="0" borderId="1" xfId="1" applyNumberFormat="1" applyFont="1" applyBorder="1"/>
    <xf numFmtId="166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wrapText="1"/>
    </xf>
    <xf numFmtId="165" fontId="26" fillId="0" borderId="0" xfId="1" applyNumberFormat="1" applyFont="1" applyFill="1" applyAlignment="1"/>
    <xf numFmtId="0" fontId="29" fillId="0" borderId="1" xfId="0" applyFont="1" applyBorder="1" applyAlignment="1">
      <alignment wrapText="1"/>
    </xf>
    <xf numFmtId="165" fontId="26" fillId="2" borderId="0" xfId="1" applyNumberFormat="1" applyFont="1" applyFill="1" applyAlignment="1"/>
    <xf numFmtId="165" fontId="7" fillId="2" borderId="2" xfId="1" applyNumberFormat="1" applyFont="1" applyFill="1" applyBorder="1" applyAlignment="1">
      <alignment horizontal="center" wrapText="1"/>
    </xf>
    <xf numFmtId="170" fontId="2" fillId="0" borderId="1" xfId="1" applyNumberFormat="1" applyFont="1" applyFill="1" applyBorder="1" applyAlignment="1">
      <alignment horizontal="right" wrapText="1"/>
    </xf>
    <xf numFmtId="170" fontId="2" fillId="0" borderId="2" xfId="1" applyNumberFormat="1" applyFont="1" applyFill="1" applyBorder="1" applyAlignment="1" applyProtection="1">
      <alignment wrapText="1"/>
      <protection hidden="1"/>
    </xf>
    <xf numFmtId="166" fontId="8" fillId="3" borderId="3" xfId="1" applyNumberFormat="1" applyFont="1" applyFill="1" applyBorder="1" applyAlignment="1">
      <alignment wrapText="1"/>
    </xf>
    <xf numFmtId="165" fontId="31" fillId="2" borderId="0" xfId="1" applyNumberFormat="1" applyFont="1" applyFill="1" applyAlignment="1">
      <alignment horizontal="justify" wrapText="1"/>
    </xf>
    <xf numFmtId="170" fontId="2" fillId="0" borderId="1" xfId="1" applyNumberFormat="1" applyFont="1" applyBorder="1" applyAlignment="1">
      <alignment wrapText="1"/>
    </xf>
    <xf numFmtId="170" fontId="2" fillId="0" borderId="2" xfId="1" applyNumberFormat="1" applyFont="1" applyBorder="1" applyAlignment="1">
      <alignment wrapText="1"/>
    </xf>
    <xf numFmtId="170" fontId="3" fillId="3" borderId="1" xfId="0" applyNumberFormat="1" applyFont="1" applyFill="1" applyBorder="1" applyAlignment="1">
      <alignment wrapText="1"/>
    </xf>
    <xf numFmtId="170" fontId="2" fillId="0" borderId="2" xfId="1" applyNumberFormat="1" applyFont="1" applyFill="1" applyBorder="1" applyAlignment="1">
      <alignment wrapText="1"/>
    </xf>
    <xf numFmtId="170" fontId="2" fillId="0" borderId="1" xfId="0" applyNumberFormat="1" applyFont="1" applyFill="1" applyBorder="1" applyAlignment="1">
      <alignment wrapText="1"/>
    </xf>
    <xf numFmtId="170" fontId="2" fillId="0" borderId="2" xfId="1" applyNumberFormat="1" applyFont="1" applyFill="1" applyBorder="1" applyAlignment="1">
      <alignment horizontal="right" wrapText="1"/>
    </xf>
    <xf numFmtId="170" fontId="2" fillId="2" borderId="1" xfId="1" applyNumberFormat="1" applyFont="1" applyFill="1" applyBorder="1" applyAlignment="1">
      <alignment horizontal="right" wrapText="1"/>
    </xf>
    <xf numFmtId="170" fontId="2" fillId="0" borderId="2" xfId="0" applyNumberFormat="1" applyFont="1" applyFill="1" applyBorder="1" applyAlignment="1">
      <alignment wrapText="1"/>
    </xf>
    <xf numFmtId="170" fontId="2" fillId="2" borderId="2" xfId="1" applyNumberFormat="1" applyFont="1" applyFill="1" applyBorder="1" applyAlignment="1">
      <alignment horizontal="right" wrapText="1"/>
    </xf>
    <xf numFmtId="170" fontId="2" fillId="0" borderId="2" xfId="1" applyNumberFormat="1" applyFont="1" applyFill="1" applyBorder="1" applyAlignment="1" applyProtection="1">
      <alignment horizontal="right" wrapText="1"/>
      <protection hidden="1"/>
    </xf>
    <xf numFmtId="0" fontId="28" fillId="2" borderId="0" xfId="0" applyFont="1" applyFill="1" applyAlignment="1">
      <alignment horizontal="justify" vertical="center"/>
    </xf>
    <xf numFmtId="165" fontId="32" fillId="2" borderId="0" xfId="1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justify"/>
    </xf>
    <xf numFmtId="165" fontId="32" fillId="2" borderId="0" xfId="1" applyNumberFormat="1" applyFont="1" applyFill="1"/>
    <xf numFmtId="0" fontId="28" fillId="2" borderId="0" xfId="0" applyFont="1" applyFill="1"/>
    <xf numFmtId="0" fontId="28" fillId="2" borderId="0" xfId="0" applyFont="1" applyFill="1" applyBorder="1" applyAlignment="1">
      <alignment horizontal="justify" vertical="center"/>
    </xf>
    <xf numFmtId="165" fontId="32" fillId="2" borderId="0" xfId="1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justify" vertical="center" wrapText="1"/>
    </xf>
    <xf numFmtId="165" fontId="30" fillId="2" borderId="0" xfId="1" applyNumberFormat="1" applyFont="1" applyFill="1" applyAlignment="1">
      <alignment horizontal="justify" vertical="center"/>
    </xf>
    <xf numFmtId="165" fontId="30" fillId="2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wrapText="1"/>
    </xf>
    <xf numFmtId="165" fontId="10" fillId="2" borderId="0" xfId="1" applyNumberFormat="1" applyFont="1" applyFill="1" applyAlignment="1">
      <alignment horizontal="justify" wrapText="1"/>
    </xf>
    <xf numFmtId="165" fontId="10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5" fillId="2" borderId="0" xfId="1" applyNumberFormat="1" applyFont="1" applyFill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165" fontId="7" fillId="0" borderId="2" xfId="1" applyNumberFormat="1" applyFont="1" applyBorder="1" applyAlignment="1">
      <alignment horizontal="center" wrapText="1"/>
    </xf>
    <xf numFmtId="170" fontId="7" fillId="0" borderId="2" xfId="1" applyNumberFormat="1" applyFont="1" applyFill="1" applyBorder="1" applyAlignment="1" applyProtection="1">
      <alignment wrapText="1"/>
      <protection hidden="1"/>
    </xf>
    <xf numFmtId="165" fontId="11" fillId="0" borderId="0" xfId="1" applyNumberFormat="1" applyFont="1" applyFill="1"/>
    <xf numFmtId="170" fontId="3" fillId="2" borderId="2" xfId="1" applyNumberFormat="1" applyFont="1" applyFill="1" applyBorder="1" applyAlignment="1">
      <alignment wrapText="1"/>
    </xf>
    <xf numFmtId="170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/>
    </xf>
    <xf numFmtId="170" fontId="2" fillId="0" borderId="2" xfId="1" applyNumberFormat="1" applyFont="1" applyBorder="1" applyAlignment="1">
      <alignment horizontal="center" wrapText="1"/>
    </xf>
    <xf numFmtId="165" fontId="10" fillId="2" borderId="0" xfId="1" applyNumberFormat="1" applyFont="1" applyFill="1" applyAlignment="1">
      <alignment horizontal="center" wrapText="1"/>
    </xf>
    <xf numFmtId="165" fontId="16" fillId="2" borderId="0" xfId="1" applyNumberFormat="1" applyFont="1" applyFill="1" applyBorder="1" applyAlignment="1"/>
    <xf numFmtId="0" fontId="6" fillId="2" borderId="0" xfId="0" applyFont="1" applyFill="1" applyAlignment="1">
      <alignment horizontal="justify" wrapText="1"/>
    </xf>
    <xf numFmtId="165" fontId="33" fillId="0" borderId="0" xfId="1" applyNumberFormat="1" applyFont="1" applyFill="1" applyBorder="1" applyAlignment="1">
      <alignment vertical="center"/>
    </xf>
    <xf numFmtId="165" fontId="33" fillId="0" borderId="0" xfId="1" applyNumberFormat="1" applyFont="1" applyFill="1"/>
    <xf numFmtId="165" fontId="33" fillId="2" borderId="0" xfId="1" applyNumberFormat="1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71" fontId="2" fillId="0" borderId="2" xfId="1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29" fillId="0" borderId="3" xfId="1" applyNumberFormat="1" applyFont="1" applyFill="1" applyBorder="1" applyAlignment="1">
      <alignment wrapText="1"/>
    </xf>
    <xf numFmtId="165" fontId="29" fillId="0" borderId="2" xfId="1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5" fontId="12" fillId="0" borderId="3" xfId="1" applyNumberFormat="1" applyFont="1" applyFill="1" applyBorder="1" applyAlignment="1">
      <alignment wrapText="1"/>
    </xf>
    <xf numFmtId="165" fontId="12" fillId="0" borderId="2" xfId="1" applyNumberFormat="1" applyFont="1" applyFill="1" applyBorder="1" applyAlignment="1">
      <alignment wrapText="1"/>
    </xf>
    <xf numFmtId="165" fontId="8" fillId="0" borderId="3" xfId="1" applyNumberFormat="1" applyFont="1" applyFill="1" applyBorder="1" applyAlignment="1">
      <alignment wrapText="1"/>
    </xf>
    <xf numFmtId="165" fontId="8" fillId="0" borderId="2" xfId="1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2" fillId="2" borderId="0" xfId="0" applyFont="1" applyFill="1" applyAlignment="1">
      <alignment horizontal="center" vertical="center" wrapText="1"/>
    </xf>
    <xf numFmtId="170" fontId="2" fillId="0" borderId="3" xfId="0" applyNumberFormat="1" applyFont="1" applyFill="1" applyBorder="1" applyAlignment="1">
      <alignment wrapText="1"/>
    </xf>
    <xf numFmtId="170" fontId="2" fillId="0" borderId="2" xfId="0" applyNumberFormat="1" applyFont="1" applyFill="1" applyBorder="1" applyAlignment="1">
      <alignment wrapText="1"/>
    </xf>
    <xf numFmtId="170" fontId="3" fillId="0" borderId="3" xfId="0" applyNumberFormat="1" applyFont="1" applyFill="1" applyBorder="1" applyAlignment="1">
      <alignment horizontal="right" wrapText="1"/>
    </xf>
    <xf numFmtId="170" fontId="3" fillId="0" borderId="2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justify" vertical="center" wrapText="1"/>
    </xf>
    <xf numFmtId="0" fontId="6" fillId="0" borderId="0" xfId="2" applyNumberFormat="1" applyFont="1" applyFill="1" applyBorder="1" applyAlignment="1" applyProtection="1">
      <alignment horizontal="justify" vertical="center" wrapText="1"/>
      <protection hidden="1"/>
    </xf>
    <xf numFmtId="0" fontId="6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6" fillId="2" borderId="0" xfId="2" applyNumberFormat="1" applyFont="1" applyFill="1" applyBorder="1" applyAlignment="1" applyProtection="1">
      <alignment horizontal="justify" vertical="center" wrapText="1"/>
      <protection hidden="1"/>
    </xf>
    <xf numFmtId="170" fontId="8" fillId="0" borderId="3" xfId="1" applyNumberFormat="1" applyFont="1" applyFill="1" applyBorder="1" applyAlignment="1">
      <alignment wrapText="1"/>
    </xf>
    <xf numFmtId="170" fontId="8" fillId="0" borderId="2" xfId="1" applyNumberFormat="1" applyFont="1" applyFill="1" applyBorder="1" applyAlignment="1">
      <alignment wrapText="1"/>
    </xf>
    <xf numFmtId="165" fontId="5" fillId="0" borderId="3" xfId="1" applyNumberFormat="1" applyFont="1" applyFill="1" applyBorder="1" applyAlignment="1">
      <alignment wrapText="1"/>
    </xf>
    <xf numFmtId="165" fontId="5" fillId="0" borderId="2" xfId="1" applyNumberFormat="1" applyFont="1" applyFill="1" applyBorder="1" applyAlignment="1">
      <alignment wrapText="1"/>
    </xf>
    <xf numFmtId="170" fontId="5" fillId="0" borderId="3" xfId="1" applyNumberFormat="1" applyFont="1" applyFill="1" applyBorder="1" applyAlignment="1">
      <alignment wrapText="1"/>
    </xf>
    <xf numFmtId="170" fontId="5" fillId="0" borderId="2" xfId="1" applyNumberFormat="1" applyFont="1" applyFill="1" applyBorder="1" applyAlignment="1">
      <alignment wrapText="1"/>
    </xf>
    <xf numFmtId="0" fontId="6" fillId="0" borderId="0" xfId="0" applyFont="1" applyFill="1" applyAlignment="1">
      <alignment horizontal="justify" wrapText="1"/>
    </xf>
    <xf numFmtId="0" fontId="6" fillId="2" borderId="0" xfId="0" applyFont="1" applyFill="1" applyBorder="1" applyAlignment="1">
      <alignment horizontal="justify" wrapText="1"/>
    </xf>
    <xf numFmtId="0" fontId="6" fillId="2" borderId="0" xfId="0" applyFont="1" applyFill="1" applyAlignment="1">
      <alignment horizontal="justify" wrapText="1"/>
    </xf>
    <xf numFmtId="0" fontId="12" fillId="2" borderId="0" xfId="0" applyFont="1" applyFill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wrapText="1"/>
    </xf>
    <xf numFmtId="170" fontId="2" fillId="0" borderId="2" xfId="0" applyNumberFormat="1" applyFont="1" applyBorder="1" applyAlignment="1">
      <alignment wrapText="1"/>
    </xf>
    <xf numFmtId="165" fontId="12" fillId="0" borderId="3" xfId="1" applyNumberFormat="1" applyFont="1" applyBorder="1" applyAlignment="1">
      <alignment wrapText="1"/>
    </xf>
    <xf numFmtId="165" fontId="12" fillId="0" borderId="2" xfId="1" applyNumberFormat="1" applyFont="1" applyBorder="1" applyAlignment="1">
      <alignment wrapText="1"/>
    </xf>
    <xf numFmtId="0" fontId="12" fillId="0" borderId="0" xfId="0" applyFont="1" applyBorder="1" applyAlignment="1">
      <alignment horizontal="center"/>
    </xf>
    <xf numFmtId="165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165" fontId="29" fillId="0" borderId="3" xfId="0" applyNumberFormat="1" applyFont="1" applyBorder="1" applyAlignment="1">
      <alignment wrapText="1"/>
    </xf>
    <xf numFmtId="0" fontId="29" fillId="0" borderId="2" xfId="0" applyFont="1" applyBorder="1" applyAlignment="1">
      <alignment wrapText="1"/>
    </xf>
    <xf numFmtId="170" fontId="29" fillId="0" borderId="3" xfId="0" applyNumberFormat="1" applyFont="1" applyBorder="1" applyAlignment="1">
      <alignment wrapText="1"/>
    </xf>
    <xf numFmtId="170" fontId="29" fillId="0" borderId="2" xfId="0" applyNumberFormat="1" applyFont="1" applyBorder="1" applyAlignment="1">
      <alignment wrapText="1"/>
    </xf>
    <xf numFmtId="170" fontId="29" fillId="0" borderId="3" xfId="0" applyNumberFormat="1" applyFont="1" applyFill="1" applyBorder="1" applyAlignment="1">
      <alignment horizontal="right" wrapText="1"/>
    </xf>
    <xf numFmtId="170" fontId="29" fillId="0" borderId="2" xfId="0" applyNumberFormat="1" applyFont="1" applyFill="1" applyBorder="1" applyAlignment="1">
      <alignment horizontal="right" wrapText="1"/>
    </xf>
    <xf numFmtId="170" fontId="2" fillId="0" borderId="3" xfId="0" applyNumberFormat="1" applyFont="1" applyFill="1" applyBorder="1" applyAlignment="1">
      <alignment horizontal="right" wrapText="1"/>
    </xf>
    <xf numFmtId="170" fontId="2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wrapText="1"/>
    </xf>
    <xf numFmtId="0" fontId="27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165" fontId="5" fillId="0" borderId="3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2" borderId="8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19" fillId="2" borderId="0" xfId="0" applyFont="1" applyFill="1" applyBorder="1" applyAlignment="1">
      <alignment horizontal="justify" vertical="center" wrapText="1"/>
    </xf>
    <xf numFmtId="165" fontId="29" fillId="0" borderId="3" xfId="0" applyNumberFormat="1" applyFont="1" applyFill="1" applyBorder="1" applyAlignment="1">
      <alignment wrapText="1"/>
    </xf>
    <xf numFmtId="0" fontId="29" fillId="0" borderId="2" xfId="0" applyFont="1" applyFill="1" applyBorder="1" applyAlignment="1">
      <alignment wrapText="1"/>
    </xf>
    <xf numFmtId="170" fontId="3" fillId="0" borderId="3" xfId="0" applyNumberFormat="1" applyFont="1" applyFill="1" applyBorder="1" applyAlignment="1">
      <alignment wrapText="1"/>
    </xf>
    <xf numFmtId="170" fontId="3" fillId="0" borderId="2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7"/>
  <sheetViews>
    <sheetView tabSelected="1" view="pageBreakPreview" topLeftCell="A583" zoomScaleNormal="100" zoomScaleSheetLayoutView="100" zoomScalePageLayoutView="90" workbookViewId="0">
      <selection activeCell="B1" sqref="B1:H587"/>
    </sheetView>
  </sheetViews>
  <sheetFormatPr defaultColWidth="9.140625" defaultRowHeight="15"/>
  <cols>
    <col min="1" max="1" width="0.5703125" style="11" customWidth="1"/>
    <col min="2" max="2" width="67.28515625" style="11" customWidth="1"/>
    <col min="3" max="3" width="15" style="11" customWidth="1"/>
    <col min="4" max="4" width="8.140625" style="11" customWidth="1"/>
    <col min="5" max="5" width="15.140625" style="11" customWidth="1"/>
    <col min="6" max="6" width="8.5703125" style="11" customWidth="1"/>
    <col min="7" max="7" width="15.42578125" style="1" customWidth="1"/>
    <col min="8" max="8" width="8.28515625" style="58" customWidth="1"/>
    <col min="9" max="9" width="13.140625" style="58" customWidth="1"/>
    <col min="10" max="11" width="13.42578125" style="58" customWidth="1"/>
    <col min="12" max="12" width="12.42578125" style="11" bestFit="1" customWidth="1"/>
    <col min="13" max="13" width="13.28515625" style="11" bestFit="1" customWidth="1"/>
    <col min="14" max="14" width="14.7109375" style="11" bestFit="1" customWidth="1"/>
    <col min="15" max="16384" width="9.140625" style="11"/>
  </cols>
  <sheetData>
    <row r="1" spans="2:12" s="53" customFormat="1" ht="31.5" customHeight="1">
      <c r="B1" s="296" t="s">
        <v>232</v>
      </c>
      <c r="C1" s="296"/>
      <c r="D1" s="296"/>
      <c r="E1" s="296"/>
      <c r="F1" s="296"/>
      <c r="G1" s="296"/>
      <c r="H1" s="296"/>
      <c r="I1" s="90"/>
      <c r="J1" s="90"/>
      <c r="K1" s="90"/>
    </row>
    <row r="2" spans="2:12" s="175" customFormat="1" ht="38.25" customHeight="1">
      <c r="B2" s="327" t="s">
        <v>143</v>
      </c>
      <c r="C2" s="327"/>
      <c r="D2" s="327"/>
      <c r="E2" s="327"/>
      <c r="F2" s="327"/>
      <c r="G2" s="327"/>
      <c r="H2" s="327"/>
      <c r="I2" s="91"/>
      <c r="J2" s="91"/>
      <c r="K2" s="91"/>
    </row>
    <row r="3" spans="2:12" s="175" customFormat="1" ht="62.25" customHeight="1">
      <c r="B3" s="307" t="s">
        <v>144</v>
      </c>
      <c r="C3" s="307"/>
      <c r="D3" s="307"/>
      <c r="E3" s="307"/>
      <c r="F3" s="307"/>
      <c r="G3" s="307"/>
      <c r="H3" s="307"/>
      <c r="I3" s="91"/>
      <c r="J3" s="91"/>
      <c r="K3" s="91"/>
    </row>
    <row r="4" spans="2:12" s="175" customFormat="1" ht="32.25" customHeight="1">
      <c r="B4" s="307" t="s">
        <v>145</v>
      </c>
      <c r="C4" s="307"/>
      <c r="D4" s="307"/>
      <c r="E4" s="307"/>
      <c r="F4" s="307"/>
      <c r="G4" s="307"/>
      <c r="H4" s="307"/>
      <c r="I4" s="91"/>
      <c r="J4" s="91"/>
      <c r="K4" s="91"/>
    </row>
    <row r="5" spans="2:12" s="175" customFormat="1" ht="30" customHeight="1">
      <c r="B5" s="307" t="s">
        <v>237</v>
      </c>
      <c r="C5" s="307"/>
      <c r="D5" s="307"/>
      <c r="E5" s="307"/>
      <c r="F5" s="307"/>
      <c r="G5" s="307"/>
      <c r="H5" s="307"/>
      <c r="I5" s="91"/>
      <c r="J5" s="91"/>
      <c r="K5" s="91"/>
    </row>
    <row r="6" spans="2:12" s="175" customFormat="1" ht="18.75" customHeight="1">
      <c r="B6" s="327" t="s">
        <v>355</v>
      </c>
      <c r="C6" s="327"/>
      <c r="D6" s="327"/>
      <c r="E6" s="327"/>
      <c r="F6" s="327"/>
      <c r="G6" s="327"/>
      <c r="H6" s="327"/>
      <c r="I6" s="91"/>
      <c r="J6" s="91"/>
      <c r="K6" s="91"/>
    </row>
    <row r="7" spans="2:12" s="274" customFormat="1" ht="32.25" customHeight="1">
      <c r="B7" s="304" t="s">
        <v>356</v>
      </c>
      <c r="C7" s="304"/>
      <c r="D7" s="304"/>
      <c r="E7" s="304"/>
      <c r="F7" s="304"/>
      <c r="G7" s="304"/>
      <c r="H7" s="304"/>
      <c r="I7" s="91"/>
      <c r="J7" s="91"/>
      <c r="K7" s="91"/>
    </row>
    <row r="8" spans="2:12" s="274" customFormat="1" ht="32.25" customHeight="1">
      <c r="B8" s="304" t="s">
        <v>146</v>
      </c>
      <c r="C8" s="304"/>
      <c r="D8" s="304"/>
      <c r="E8" s="304"/>
      <c r="F8" s="304"/>
      <c r="G8" s="304"/>
      <c r="H8" s="304"/>
      <c r="I8" s="91"/>
      <c r="J8" s="91"/>
      <c r="K8" s="91"/>
    </row>
    <row r="9" spans="2:12" s="175" customFormat="1" ht="47.25" customHeight="1">
      <c r="B9" s="316" t="s">
        <v>362</v>
      </c>
      <c r="C9" s="316"/>
      <c r="D9" s="316"/>
      <c r="E9" s="316"/>
      <c r="F9" s="316"/>
      <c r="G9" s="316"/>
      <c r="H9" s="316"/>
      <c r="I9" s="91"/>
      <c r="J9" s="91"/>
      <c r="K9" s="91"/>
    </row>
    <row r="10" spans="2:12" s="176" customFormat="1" ht="30.6" customHeight="1">
      <c r="B10" s="325" t="s">
        <v>236</v>
      </c>
      <c r="C10" s="325"/>
      <c r="D10" s="325"/>
      <c r="E10" s="325"/>
      <c r="F10" s="325"/>
      <c r="G10" s="325"/>
      <c r="H10" s="325"/>
      <c r="I10" s="107"/>
      <c r="J10" s="107"/>
      <c r="K10" s="107"/>
    </row>
    <row r="11" spans="2:12" s="175" customFormat="1" ht="15.75">
      <c r="B11" s="327" t="s">
        <v>120</v>
      </c>
      <c r="C11" s="327"/>
      <c r="D11" s="327"/>
      <c r="E11" s="327"/>
      <c r="F11" s="327"/>
      <c r="G11" s="327"/>
      <c r="H11" s="327"/>
      <c r="I11" s="91"/>
      <c r="J11" s="91"/>
      <c r="K11" s="91"/>
    </row>
    <row r="12" spans="2:12" s="259" customFormat="1" ht="110.25" customHeight="1">
      <c r="B12" s="316" t="s">
        <v>357</v>
      </c>
      <c r="C12" s="316"/>
      <c r="D12" s="316"/>
      <c r="E12" s="316"/>
      <c r="F12" s="316"/>
      <c r="G12" s="316"/>
      <c r="H12" s="316"/>
      <c r="I12" s="91"/>
      <c r="J12" s="91"/>
      <c r="K12" s="91"/>
    </row>
    <row r="13" spans="2:12" s="175" customFormat="1" ht="76.5" customHeight="1">
      <c r="B13" s="325" t="s">
        <v>370</v>
      </c>
      <c r="C13" s="325"/>
      <c r="D13" s="325"/>
      <c r="E13" s="325"/>
      <c r="F13" s="325"/>
      <c r="G13" s="325"/>
      <c r="H13" s="325"/>
      <c r="I13" s="272"/>
      <c r="J13" s="260"/>
      <c r="K13" s="260"/>
    </row>
    <row r="14" spans="2:12" s="28" customFormat="1" ht="72" customHeight="1">
      <c r="B14" s="316" t="s">
        <v>354</v>
      </c>
      <c r="C14" s="316"/>
      <c r="D14" s="316"/>
      <c r="E14" s="316"/>
      <c r="F14" s="316"/>
      <c r="G14" s="316"/>
      <c r="H14" s="316"/>
      <c r="I14" s="261"/>
      <c r="J14" s="261"/>
      <c r="K14" s="261"/>
      <c r="L14" s="262"/>
    </row>
    <row r="15" spans="2:12" s="175" customFormat="1" ht="78" customHeight="1">
      <c r="B15" s="325" t="s">
        <v>238</v>
      </c>
      <c r="C15" s="325"/>
      <c r="D15" s="325"/>
      <c r="E15" s="325"/>
      <c r="F15" s="325"/>
      <c r="G15" s="325"/>
      <c r="H15" s="325"/>
      <c r="I15" s="263"/>
      <c r="J15" s="263"/>
      <c r="K15" s="263"/>
      <c r="L15" s="264"/>
    </row>
    <row r="16" spans="2:12" s="175" customFormat="1" ht="78.75" customHeight="1">
      <c r="B16" s="316" t="s">
        <v>308</v>
      </c>
      <c r="C16" s="316"/>
      <c r="D16" s="316"/>
      <c r="E16" s="316"/>
      <c r="F16" s="316"/>
      <c r="G16" s="316"/>
      <c r="H16" s="316"/>
      <c r="I16" s="260"/>
      <c r="J16" s="260"/>
      <c r="K16" s="260"/>
      <c r="L16" s="264"/>
    </row>
    <row r="17" spans="2:13" s="28" customFormat="1" ht="93.75" customHeight="1">
      <c r="B17" s="316" t="s">
        <v>288</v>
      </c>
      <c r="C17" s="316"/>
      <c r="D17" s="316"/>
      <c r="E17" s="316"/>
      <c r="F17" s="316"/>
      <c r="G17" s="316"/>
      <c r="H17" s="316"/>
      <c r="I17" s="261"/>
      <c r="J17" s="261"/>
      <c r="K17" s="261"/>
      <c r="L17" s="262"/>
    </row>
    <row r="18" spans="2:13" s="175" customFormat="1" ht="78" customHeight="1">
      <c r="B18" s="316" t="s">
        <v>310</v>
      </c>
      <c r="C18" s="316"/>
      <c r="D18" s="316"/>
      <c r="E18" s="316"/>
      <c r="F18" s="316"/>
      <c r="G18" s="316"/>
      <c r="H18" s="316"/>
      <c r="I18" s="235"/>
      <c r="J18" s="235"/>
      <c r="K18" s="235"/>
      <c r="L18" s="264"/>
      <c r="M18" s="164"/>
    </row>
    <row r="19" spans="2:13" s="175" customFormat="1" ht="48" customHeight="1">
      <c r="B19" s="316" t="s">
        <v>353</v>
      </c>
      <c r="C19" s="316"/>
      <c r="D19" s="316"/>
      <c r="E19" s="316"/>
      <c r="F19" s="316"/>
      <c r="G19" s="316"/>
      <c r="H19" s="316"/>
      <c r="I19" s="235"/>
      <c r="J19" s="235"/>
      <c r="K19" s="235"/>
      <c r="M19" s="164"/>
    </row>
    <row r="20" spans="2:13" s="175" customFormat="1" ht="31.5" customHeight="1">
      <c r="B20" s="327" t="s">
        <v>363</v>
      </c>
      <c r="C20" s="327"/>
      <c r="D20" s="327"/>
      <c r="E20" s="327"/>
      <c r="F20" s="327"/>
      <c r="G20" s="327"/>
      <c r="H20" s="327"/>
      <c r="I20" s="235"/>
      <c r="J20" s="235"/>
      <c r="K20" s="235"/>
    </row>
    <row r="21" spans="2:13" s="175" customFormat="1" ht="15.75" customHeight="1">
      <c r="B21" s="54" t="s">
        <v>121</v>
      </c>
      <c r="C21" s="158">
        <f>C30</f>
        <v>5204964.3000000007</v>
      </c>
      <c r="D21" s="328" t="s">
        <v>0</v>
      </c>
      <c r="E21" s="328"/>
      <c r="F21" s="54"/>
      <c r="G21" s="52"/>
      <c r="H21" s="56"/>
      <c r="I21" s="235"/>
      <c r="J21" s="235"/>
      <c r="K21" s="235"/>
    </row>
    <row r="22" spans="2:13" s="175" customFormat="1" ht="16.5" customHeight="1">
      <c r="B22" s="54" t="s">
        <v>122</v>
      </c>
      <c r="C22" s="158">
        <f>E30</f>
        <v>3692515.4000000004</v>
      </c>
      <c r="D22" s="328" t="s">
        <v>0</v>
      </c>
      <c r="E22" s="328"/>
      <c r="F22" s="54"/>
      <c r="G22" s="52"/>
      <c r="H22" s="56"/>
      <c r="I22" s="91"/>
      <c r="J22" s="182"/>
      <c r="K22" s="91"/>
    </row>
    <row r="23" spans="2:13" s="175" customFormat="1" ht="16.5" customHeight="1">
      <c r="B23" s="54" t="s">
        <v>147</v>
      </c>
      <c r="C23" s="158">
        <f>G30</f>
        <v>3730459</v>
      </c>
      <c r="D23" s="328" t="s">
        <v>0</v>
      </c>
      <c r="E23" s="328"/>
      <c r="F23" s="54"/>
      <c r="G23" s="52"/>
      <c r="H23" s="56"/>
      <c r="I23" s="91"/>
      <c r="J23" s="182"/>
      <c r="K23" s="91"/>
    </row>
    <row r="24" spans="2:13" s="176" customFormat="1" ht="99.75" customHeight="1">
      <c r="B24" s="325" t="s">
        <v>369</v>
      </c>
      <c r="C24" s="325"/>
      <c r="D24" s="325"/>
      <c r="E24" s="325"/>
      <c r="F24" s="325"/>
      <c r="G24" s="325"/>
      <c r="H24" s="325"/>
      <c r="I24" s="107"/>
      <c r="J24" s="107"/>
      <c r="K24" s="107"/>
    </row>
    <row r="25" spans="2:13" s="176" customFormat="1" ht="76.5" customHeight="1">
      <c r="B25" s="316" t="s">
        <v>368</v>
      </c>
      <c r="C25" s="316"/>
      <c r="D25" s="316"/>
      <c r="E25" s="316"/>
      <c r="F25" s="316"/>
      <c r="G25" s="316"/>
      <c r="H25" s="316"/>
      <c r="I25" s="161"/>
      <c r="J25" s="161"/>
      <c r="K25" s="161"/>
    </row>
    <row r="26" spans="2:13" s="18" customFormat="1" ht="13.5" customHeight="1">
      <c r="B26" s="178"/>
      <c r="C26" s="178"/>
      <c r="D26" s="178"/>
      <c r="E26" s="178"/>
      <c r="F26" s="178"/>
      <c r="G26" s="308" t="s">
        <v>28</v>
      </c>
      <c r="H26" s="308"/>
      <c r="I26" s="60"/>
      <c r="J26" s="60"/>
      <c r="K26" s="60"/>
    </row>
    <row r="27" spans="2:13" s="18" customFormat="1" ht="21" customHeight="1">
      <c r="B27" s="309" t="s">
        <v>233</v>
      </c>
      <c r="C27" s="309"/>
      <c r="D27" s="309"/>
      <c r="E27" s="309"/>
      <c r="F27" s="309"/>
      <c r="G27" s="309"/>
      <c r="H27" s="309"/>
      <c r="I27" s="60"/>
      <c r="J27" s="60"/>
      <c r="K27" s="60"/>
    </row>
    <row r="28" spans="2:13" s="1" customFormat="1" ht="15.75" customHeight="1">
      <c r="B28" s="310" t="s">
        <v>26</v>
      </c>
      <c r="C28" s="301" t="s">
        <v>139</v>
      </c>
      <c r="D28" s="302"/>
      <c r="E28" s="301" t="s">
        <v>100</v>
      </c>
      <c r="F28" s="302"/>
      <c r="G28" s="301" t="s">
        <v>148</v>
      </c>
      <c r="H28" s="302"/>
      <c r="I28" s="63"/>
      <c r="J28" s="63"/>
      <c r="K28" s="63"/>
    </row>
    <row r="29" spans="2:13" s="1" customFormat="1" ht="77.25" customHeight="1">
      <c r="B29" s="310"/>
      <c r="C29" s="123" t="s">
        <v>22</v>
      </c>
      <c r="D29" s="123" t="s">
        <v>69</v>
      </c>
      <c r="E29" s="123" t="s">
        <v>22</v>
      </c>
      <c r="F29" s="123" t="s">
        <v>69</v>
      </c>
      <c r="G29" s="123" t="s">
        <v>22</v>
      </c>
      <c r="H29" s="123" t="s">
        <v>69</v>
      </c>
      <c r="I29" s="63"/>
      <c r="J29" s="63"/>
      <c r="K29" s="63"/>
    </row>
    <row r="30" spans="2:13" s="97" customFormat="1" ht="17.25" customHeight="1">
      <c r="B30" s="112" t="s">
        <v>11</v>
      </c>
      <c r="C30" s="131">
        <f>C34+C35</f>
        <v>5204964.3000000007</v>
      </c>
      <c r="D30" s="132">
        <v>100</v>
      </c>
      <c r="E30" s="131">
        <f>E34+E35</f>
        <v>3692515.4000000004</v>
      </c>
      <c r="F30" s="132">
        <v>100</v>
      </c>
      <c r="G30" s="131">
        <f>G34+G35</f>
        <v>3730459</v>
      </c>
      <c r="H30" s="132">
        <v>100</v>
      </c>
      <c r="I30" s="185"/>
      <c r="J30" s="185"/>
      <c r="K30" s="185"/>
    </row>
    <row r="31" spans="2:13" s="221" customFormat="1" ht="15.75" customHeight="1">
      <c r="B31" s="280" t="s">
        <v>364</v>
      </c>
      <c r="C31" s="106">
        <f>C134+C179+C205+C234+C256+C277+C297+C314+C341+C361+C385+C411+C434+C453+C481+C501+C538+C574</f>
        <v>2035624.5999999999</v>
      </c>
      <c r="D31" s="87" t="s">
        <v>25</v>
      </c>
      <c r="E31" s="106">
        <f>E134+E179+E205+E234+E256+E277+E297+E314+E341+E361+E385+E411+E434+E453+E481+E501+E538+E574</f>
        <v>1744163.2999999998</v>
      </c>
      <c r="F31" s="87" t="s">
        <v>25</v>
      </c>
      <c r="G31" s="106">
        <f>G134+G179+G205+G234+G256+G277+G297+G314+G341+G361+G385+G411+G434+G453+G481+G501+G538+G574</f>
        <v>1779882</v>
      </c>
      <c r="H31" s="87" t="s">
        <v>25</v>
      </c>
      <c r="I31" s="220"/>
      <c r="J31" s="220"/>
      <c r="K31" s="220"/>
    </row>
    <row r="32" spans="2:13" s="221" customFormat="1" ht="15.75" customHeight="1">
      <c r="B32" s="105" t="s">
        <v>2</v>
      </c>
      <c r="C32" s="106">
        <f>C135+C180+C206+C235+C257+C278+C298+C315+C342+C362+C386+C412+C435+C454+C482+C502+C539+C575</f>
        <v>2990025.4</v>
      </c>
      <c r="D32" s="87" t="s">
        <v>25</v>
      </c>
      <c r="E32" s="106">
        <f>E135+E180+E206+E235+E257+E278+E298+E315+E342+E362+E386+E412+E435+E454+E482+E502+E539+E575</f>
        <v>1897398.7999999998</v>
      </c>
      <c r="F32" s="87" t="s">
        <v>25</v>
      </c>
      <c r="G32" s="106">
        <f>G135+G180+G206+G235+G257+G278+G298+G315+G342+G362+G386+G412+G435+G454+G482+G502+G539+G575</f>
        <v>1903634.5</v>
      </c>
      <c r="H32" s="87" t="s">
        <v>25</v>
      </c>
      <c r="I32" s="220"/>
      <c r="J32" s="220"/>
      <c r="K32" s="220"/>
    </row>
    <row r="33" spans="2:11" s="221" customFormat="1" ht="15.75" customHeight="1">
      <c r="B33" s="105" t="s">
        <v>3</v>
      </c>
      <c r="C33" s="106">
        <f>C136+C181+C207+C236+C258+C279+C299+C316+C343+C363+C387+C413+C436+C455+C483+C503+C540+C576</f>
        <v>179314.30000000002</v>
      </c>
      <c r="D33" s="87" t="s">
        <v>25</v>
      </c>
      <c r="E33" s="106">
        <f>E136+E181+E207+E236+E258+E279+E299+E316+E343+E363+E387+E413+E436+E455+E483+E503+E540+E576</f>
        <v>50953.30000000001</v>
      </c>
      <c r="F33" s="87" t="s">
        <v>25</v>
      </c>
      <c r="G33" s="106">
        <f>G136+G181+G207+G236+G258+G279+G299+G316+G343+G363+G387+G413+G436+G455+G483+G503+G540+G576</f>
        <v>46942.499999999993</v>
      </c>
      <c r="H33" s="87" t="s">
        <v>25</v>
      </c>
      <c r="I33" s="220"/>
      <c r="J33" s="220"/>
      <c r="K33" s="220"/>
    </row>
    <row r="34" spans="2:11" s="50" customFormat="1" ht="17.25" customHeight="1">
      <c r="B34" s="55" t="s">
        <v>88</v>
      </c>
      <c r="C34" s="222">
        <f>C63</f>
        <v>5168012.9000000004</v>
      </c>
      <c r="D34" s="222">
        <f>C34/C30*100</f>
        <v>99.290073901179298</v>
      </c>
      <c r="E34" s="222">
        <f>E63</f>
        <v>3661404.6000000006</v>
      </c>
      <c r="F34" s="222">
        <f>E34/E30*100</f>
        <v>99.157463229537242</v>
      </c>
      <c r="G34" s="222">
        <f>G63</f>
        <v>3699095.4</v>
      </c>
      <c r="H34" s="222">
        <f>G34/G30*100</f>
        <v>99.159256273825818</v>
      </c>
      <c r="I34" s="60"/>
      <c r="J34" s="60"/>
      <c r="K34" s="62"/>
    </row>
    <row r="35" spans="2:11" s="50" customFormat="1" ht="15" customHeight="1">
      <c r="B35" s="55" t="s">
        <v>89</v>
      </c>
      <c r="C35" s="222">
        <f>C573</f>
        <v>36951.4</v>
      </c>
      <c r="D35" s="222">
        <f>C35/C30*100</f>
        <v>0.7099260988206969</v>
      </c>
      <c r="E35" s="222">
        <f>E573</f>
        <v>31110.800000000003</v>
      </c>
      <c r="F35" s="222">
        <f>E35/E30*100</f>
        <v>0.84253677046275832</v>
      </c>
      <c r="G35" s="222">
        <f>G573</f>
        <v>31363.599999999999</v>
      </c>
      <c r="H35" s="222">
        <f>G35/G30*100</f>
        <v>0.84074372617417847</v>
      </c>
      <c r="I35" s="62"/>
      <c r="J35" s="62"/>
      <c r="K35" s="62"/>
    </row>
    <row r="36" spans="2:11" s="180" customFormat="1" ht="12" customHeight="1">
      <c r="B36" s="179"/>
      <c r="C36" s="179"/>
      <c r="D36" s="179"/>
      <c r="E36" s="179"/>
      <c r="F36" s="179"/>
      <c r="G36" s="179"/>
      <c r="H36" s="179"/>
      <c r="I36" s="161"/>
      <c r="J36" s="161"/>
      <c r="K36" s="161"/>
    </row>
    <row r="37" spans="2:11" s="181" customFormat="1" ht="47.25" customHeight="1">
      <c r="B37" s="307" t="s">
        <v>231</v>
      </c>
      <c r="C37" s="307"/>
      <c r="D37" s="307"/>
      <c r="E37" s="307"/>
      <c r="F37" s="307"/>
      <c r="G37" s="307"/>
      <c r="H37" s="307"/>
      <c r="I37" s="92"/>
      <c r="J37" s="92"/>
      <c r="K37" s="91"/>
    </row>
    <row r="38" spans="2:11" s="175" customFormat="1" ht="46.5" customHeight="1">
      <c r="B38" s="307" t="s">
        <v>365</v>
      </c>
      <c r="C38" s="307"/>
      <c r="D38" s="307"/>
      <c r="E38" s="307"/>
      <c r="F38" s="307"/>
      <c r="G38" s="307"/>
      <c r="H38" s="307"/>
      <c r="I38" s="92"/>
      <c r="J38" s="92"/>
      <c r="K38" s="91"/>
    </row>
    <row r="39" spans="2:11" ht="19.5" customHeight="1">
      <c r="B39" s="338" t="s">
        <v>29</v>
      </c>
      <c r="C39" s="338"/>
      <c r="D39" s="338"/>
      <c r="E39" s="338"/>
      <c r="F39" s="338"/>
      <c r="G39" s="338"/>
      <c r="H39" s="338"/>
    </row>
    <row r="40" spans="2:11" ht="15.75" customHeight="1">
      <c r="B40" s="335" t="s">
        <v>123</v>
      </c>
      <c r="C40" s="335"/>
      <c r="D40" s="335"/>
      <c r="E40" s="335"/>
      <c r="F40" s="335"/>
      <c r="G40" s="335"/>
      <c r="H40" s="335"/>
    </row>
    <row r="41" spans="2:11" ht="6.75" customHeight="1">
      <c r="B41" s="174"/>
      <c r="C41" s="174"/>
      <c r="D41" s="174"/>
      <c r="E41" s="174"/>
      <c r="F41" s="174"/>
      <c r="G41" s="308"/>
      <c r="H41" s="308"/>
    </row>
    <row r="42" spans="2:11" ht="17.25" customHeight="1">
      <c r="B42" s="329" t="s">
        <v>31</v>
      </c>
      <c r="C42" s="301" t="s">
        <v>139</v>
      </c>
      <c r="D42" s="302"/>
      <c r="E42" s="301" t="s">
        <v>100</v>
      </c>
      <c r="F42" s="302"/>
      <c r="G42" s="301" t="s">
        <v>148</v>
      </c>
      <c r="H42" s="302"/>
    </row>
    <row r="43" spans="2:11" ht="66.75" customHeight="1">
      <c r="B43" s="330"/>
      <c r="C43" s="123" t="s">
        <v>22</v>
      </c>
      <c r="D43" s="123" t="s">
        <v>68</v>
      </c>
      <c r="E43" s="123" t="s">
        <v>22</v>
      </c>
      <c r="F43" s="123" t="s">
        <v>68</v>
      </c>
      <c r="G43" s="123" t="s">
        <v>22</v>
      </c>
      <c r="H43" s="123" t="s">
        <v>68</v>
      </c>
    </row>
    <row r="44" spans="2:11" ht="30.75" customHeight="1">
      <c r="B44" s="16" t="s">
        <v>12</v>
      </c>
      <c r="C44" s="124">
        <f>C133</f>
        <v>3231046.9</v>
      </c>
      <c r="D44" s="125">
        <f>C44/C63*100</f>
        <v>62.520101294638785</v>
      </c>
      <c r="E44" s="183">
        <f>E133</f>
        <v>2057501.2</v>
      </c>
      <c r="F44" s="33">
        <f>E44/E63*100</f>
        <v>56.194314061876682</v>
      </c>
      <c r="G44" s="183">
        <f>G133</f>
        <v>2025692.2999999998</v>
      </c>
      <c r="H44" s="125">
        <f>G44/G63*100</f>
        <v>54.761829067722879</v>
      </c>
      <c r="I44" s="59"/>
      <c r="J44" s="59"/>
    </row>
    <row r="45" spans="2:11" s="17" customFormat="1" ht="45" customHeight="1">
      <c r="B45" s="16" t="s">
        <v>131</v>
      </c>
      <c r="C45" s="126">
        <f>C178</f>
        <v>231222.6</v>
      </c>
      <c r="D45" s="127">
        <f>C45/C63*100</f>
        <v>4.4741103490666596</v>
      </c>
      <c r="E45" s="126">
        <f>E178</f>
        <v>201657.7</v>
      </c>
      <c r="F45" s="127">
        <f>E45/E63*100</f>
        <v>5.5076595468307437</v>
      </c>
      <c r="G45" s="126">
        <f>G178</f>
        <v>202271.2</v>
      </c>
      <c r="H45" s="127">
        <f>G45/G63*100</f>
        <v>5.4681260721202278</v>
      </c>
      <c r="I45" s="59"/>
      <c r="J45" s="59"/>
      <c r="K45" s="66"/>
    </row>
    <row r="46" spans="2:11" s="17" customFormat="1" ht="16.5" customHeight="1">
      <c r="B46" s="128" t="s">
        <v>83</v>
      </c>
      <c r="C46" s="126">
        <f>C204</f>
        <v>300834.40000000002</v>
      </c>
      <c r="D46" s="127">
        <f>C46/C63*100</f>
        <v>5.8210845410234944</v>
      </c>
      <c r="E46" s="126">
        <f>E204</f>
        <v>272736.90000000002</v>
      </c>
      <c r="F46" s="127">
        <f>E46/E63*100</f>
        <v>7.4489691742890134</v>
      </c>
      <c r="G46" s="126">
        <f>G204</f>
        <v>272002.60000000009</v>
      </c>
      <c r="H46" s="127">
        <f>G46/G63*100</f>
        <v>7.3532193843932792</v>
      </c>
      <c r="I46" s="59"/>
      <c r="J46" s="59"/>
      <c r="K46" s="66"/>
    </row>
    <row r="47" spans="2:11" s="17" customFormat="1" ht="31.5" customHeight="1">
      <c r="B47" s="16" t="s">
        <v>84</v>
      </c>
      <c r="C47" s="124">
        <f>C233</f>
        <v>22719.5</v>
      </c>
      <c r="D47" s="125">
        <f>C47/C63*100</f>
        <v>0.43961771070656569</v>
      </c>
      <c r="E47" s="124">
        <f>E233</f>
        <v>16421.599999999999</v>
      </c>
      <c r="F47" s="125">
        <f>E47/E63*100</f>
        <v>0.44850547246267175</v>
      </c>
      <c r="G47" s="124">
        <f>G233</f>
        <v>16421.599999999999</v>
      </c>
      <c r="H47" s="125">
        <f>G47/G63*100</f>
        <v>0.44393556327311806</v>
      </c>
      <c r="I47" s="59"/>
      <c r="J47" s="59"/>
      <c r="K47" s="66"/>
    </row>
    <row r="48" spans="2:11" ht="42.75" customHeight="1">
      <c r="B48" s="16" t="s">
        <v>13</v>
      </c>
      <c r="C48" s="124">
        <f>C255</f>
        <v>71931.200000000012</v>
      </c>
      <c r="D48" s="125">
        <f>C48/C63*100</f>
        <v>1.3918541108904741</v>
      </c>
      <c r="E48" s="124">
        <f>E255</f>
        <v>74619.5</v>
      </c>
      <c r="F48" s="125">
        <f>E48/E63*100</f>
        <v>2.0380020279648958</v>
      </c>
      <c r="G48" s="124">
        <f>G255</f>
        <v>77747.199999999997</v>
      </c>
      <c r="H48" s="125">
        <f>G48/G63*100</f>
        <v>2.1017895348143765</v>
      </c>
      <c r="I48" s="59"/>
      <c r="J48" s="59"/>
    </row>
    <row r="49" spans="2:11" ht="42.75" customHeight="1">
      <c r="B49" s="129" t="s">
        <v>70</v>
      </c>
      <c r="C49" s="124">
        <f>C276</f>
        <v>31759.000000000004</v>
      </c>
      <c r="D49" s="125">
        <f>C49/C63*100</f>
        <v>0.61453019979884338</v>
      </c>
      <c r="E49" s="124">
        <f>E276</f>
        <v>27507.700000000004</v>
      </c>
      <c r="F49" s="125">
        <f>E49/E63*100</f>
        <v>0.75128818049772483</v>
      </c>
      <c r="G49" s="124">
        <f>G276</f>
        <v>27638.200000000004</v>
      </c>
      <c r="H49" s="125">
        <f>G49/G63*100</f>
        <v>0.74716104915812676</v>
      </c>
    </row>
    <row r="50" spans="2:11" ht="30.75" customHeight="1">
      <c r="B50" s="16" t="s">
        <v>71</v>
      </c>
      <c r="C50" s="124">
        <f>C296</f>
        <v>2109.1000000000004</v>
      </c>
      <c r="D50" s="125">
        <f>C50/C63*100</f>
        <v>4.0810656645226255E-2</v>
      </c>
      <c r="E50" s="124">
        <f>E296</f>
        <v>397.9</v>
      </c>
      <c r="F50" s="125">
        <f>E50/E63*100</f>
        <v>1.0867414106597232E-2</v>
      </c>
      <c r="G50" s="124">
        <f>G296</f>
        <v>397.9</v>
      </c>
      <c r="H50" s="125">
        <f>G50/G63*100</f>
        <v>1.0756683917911391E-2</v>
      </c>
    </row>
    <row r="51" spans="2:11" ht="18.75" customHeight="1">
      <c r="B51" s="129" t="s">
        <v>72</v>
      </c>
      <c r="C51" s="124">
        <f>C313</f>
        <v>80105.600000000006</v>
      </c>
      <c r="D51" s="125">
        <f>C51/C63*100</f>
        <v>1.5500270906831521</v>
      </c>
      <c r="E51" s="124">
        <f>E313</f>
        <v>26426.399999999998</v>
      </c>
      <c r="F51" s="125">
        <f>E51/E63*100</f>
        <v>0.72175579830756731</v>
      </c>
      <c r="G51" s="124">
        <f>G313</f>
        <v>26426.399999999998</v>
      </c>
      <c r="H51" s="125">
        <f>G51/G63*100</f>
        <v>0.71440168858580932</v>
      </c>
    </row>
    <row r="52" spans="2:11" ht="45">
      <c r="B52" s="129" t="s">
        <v>157</v>
      </c>
      <c r="C52" s="124">
        <f>C340</f>
        <v>235.2</v>
      </c>
      <c r="D52" s="125">
        <f>C52/C63*100</f>
        <v>4.5510722312631993E-3</v>
      </c>
      <c r="E52" s="124">
        <f>E340</f>
        <v>235.2</v>
      </c>
      <c r="F52" s="125">
        <f>E52/E63*100</f>
        <v>6.4237642570285722E-3</v>
      </c>
      <c r="G52" s="124">
        <f>G340</f>
        <v>245</v>
      </c>
      <c r="H52" s="125">
        <f>G52/G63*100</f>
        <v>6.6232409145219667E-3</v>
      </c>
    </row>
    <row r="53" spans="2:11" ht="17.25" customHeight="1">
      <c r="B53" s="329" t="s">
        <v>31</v>
      </c>
      <c r="C53" s="301" t="s">
        <v>139</v>
      </c>
      <c r="D53" s="302"/>
      <c r="E53" s="301" t="s">
        <v>100</v>
      </c>
      <c r="F53" s="302"/>
      <c r="G53" s="301" t="s">
        <v>148</v>
      </c>
      <c r="H53" s="302"/>
    </row>
    <row r="54" spans="2:11" ht="66.75" customHeight="1">
      <c r="B54" s="330"/>
      <c r="C54" s="123" t="s">
        <v>22</v>
      </c>
      <c r="D54" s="123" t="s">
        <v>68</v>
      </c>
      <c r="E54" s="123" t="s">
        <v>22</v>
      </c>
      <c r="F54" s="123" t="s">
        <v>68</v>
      </c>
      <c r="G54" s="123" t="s">
        <v>22</v>
      </c>
      <c r="H54" s="123" t="s">
        <v>68</v>
      </c>
    </row>
    <row r="55" spans="2:11" ht="30" customHeight="1">
      <c r="B55" s="16" t="s">
        <v>149</v>
      </c>
      <c r="C55" s="124">
        <f>C360</f>
        <v>12215.6</v>
      </c>
      <c r="D55" s="125">
        <f>C55/C63*100</f>
        <v>0.23636937903154226</v>
      </c>
      <c r="E55" s="124">
        <f t="shared" ref="E55" si="0">E360</f>
        <v>11616.1</v>
      </c>
      <c r="F55" s="125">
        <f>E55/E63*100</f>
        <v>0.31725802715165646</v>
      </c>
      <c r="G55" s="124">
        <f t="shared" ref="G55" si="1">G360</f>
        <v>11615.6</v>
      </c>
      <c r="H55" s="125">
        <f>G55/G63*100</f>
        <v>0.31401190680294433</v>
      </c>
    </row>
    <row r="56" spans="2:11" ht="45.75" customHeight="1">
      <c r="B56" s="16" t="s">
        <v>150</v>
      </c>
      <c r="C56" s="124">
        <f>C384</f>
        <v>46292.3</v>
      </c>
      <c r="D56" s="125">
        <f>C56/C63*100</f>
        <v>0.89574660310929177</v>
      </c>
      <c r="E56" s="124">
        <f t="shared" ref="E56" si="2">E384</f>
        <v>46045.599999999999</v>
      </c>
      <c r="F56" s="125">
        <f>E56/E63*100</f>
        <v>1.2575938753122229</v>
      </c>
      <c r="G56" s="124">
        <f t="shared" ref="G56" si="3">G384</f>
        <v>44639.799999999996</v>
      </c>
      <c r="H56" s="125">
        <f>G56/G63*100</f>
        <v>1.206776121535011</v>
      </c>
    </row>
    <row r="57" spans="2:11" ht="30" customHeight="1">
      <c r="B57" s="16" t="s">
        <v>151</v>
      </c>
      <c r="C57" s="124">
        <f>C410</f>
        <v>19865.7</v>
      </c>
      <c r="D57" s="125">
        <f>C57/C63*100</f>
        <v>0.3843972603086962</v>
      </c>
      <c r="E57" s="124">
        <f t="shared" ref="E57" si="4">E410</f>
        <v>19036.599999999999</v>
      </c>
      <c r="F57" s="125">
        <f>E57/E63*100</f>
        <v>0.51992615074553616</v>
      </c>
      <c r="G57" s="124">
        <f t="shared" ref="G57" si="5">G410</f>
        <v>18625.3</v>
      </c>
      <c r="H57" s="125">
        <f>G57/G63*100</f>
        <v>0.50350958777651422</v>
      </c>
    </row>
    <row r="58" spans="2:11" s="12" customFormat="1" ht="30" customHeight="1">
      <c r="B58" s="16" t="s">
        <v>152</v>
      </c>
      <c r="C58" s="124">
        <f>C433</f>
        <v>19549.600000000002</v>
      </c>
      <c r="D58" s="125">
        <f>C58/C63*100</f>
        <v>0.37828078950809124</v>
      </c>
      <c r="E58" s="124">
        <f>E433</f>
        <v>48.4</v>
      </c>
      <c r="F58" s="125">
        <f>E58/E63*100</f>
        <v>1.3218970664973762E-3</v>
      </c>
      <c r="G58" s="124">
        <f>G433</f>
        <v>48.4</v>
      </c>
      <c r="H58" s="125">
        <f>G58/G63*100</f>
        <v>1.308428001072911E-3</v>
      </c>
      <c r="I58" s="61"/>
      <c r="J58" s="61"/>
      <c r="K58" s="61"/>
    </row>
    <row r="59" spans="2:11" s="22" customFormat="1" ht="29.25" customHeight="1">
      <c r="B59" s="16" t="s">
        <v>153</v>
      </c>
      <c r="C59" s="124">
        <f>C452</f>
        <v>81569.200000000012</v>
      </c>
      <c r="D59" s="125">
        <f>C59/C63*100</f>
        <v>1.5783474534283768</v>
      </c>
      <c r="E59" s="124">
        <f>E452</f>
        <v>53346.7</v>
      </c>
      <c r="F59" s="125">
        <f>E59/E63*100</f>
        <v>1.4570009553164376</v>
      </c>
      <c r="G59" s="124">
        <f>G452</f>
        <v>73152.399999999994</v>
      </c>
      <c r="H59" s="125">
        <f>G59/G63*100</f>
        <v>1.9775753823488844</v>
      </c>
      <c r="I59" s="93"/>
      <c r="J59" s="93"/>
      <c r="K59" s="93"/>
    </row>
    <row r="60" spans="2:11" s="12" customFormat="1" ht="29.25" customHeight="1">
      <c r="B60" s="16" t="s">
        <v>154</v>
      </c>
      <c r="C60" s="124">
        <f>C480</f>
        <v>33632.1</v>
      </c>
      <c r="D60" s="125">
        <f>C60/C63*100</f>
        <v>0.65077430437528505</v>
      </c>
      <c r="E60" s="124">
        <f>E480</f>
        <v>75534.599999999991</v>
      </c>
      <c r="F60" s="125">
        <f>E60/E63*100</f>
        <v>2.0629951685754691</v>
      </c>
      <c r="G60" s="124">
        <f>G480</f>
        <v>120869.1</v>
      </c>
      <c r="H60" s="125">
        <f>G60/G63*100</f>
        <v>3.2675312996793755</v>
      </c>
      <c r="I60" s="61"/>
      <c r="J60" s="61"/>
      <c r="K60" s="61"/>
    </row>
    <row r="61" spans="2:11" ht="30">
      <c r="B61" s="16" t="s">
        <v>155</v>
      </c>
      <c r="C61" s="124">
        <f>C500</f>
        <v>465716.8</v>
      </c>
      <c r="D61" s="125">
        <f>C61/C63*100</f>
        <v>9.0115254936766895</v>
      </c>
      <c r="E61" s="124">
        <f>E500</f>
        <v>432551.9</v>
      </c>
      <c r="F61" s="125">
        <f>E61/E63*100</f>
        <v>11.813824126402201</v>
      </c>
      <c r="G61" s="124">
        <f>G500</f>
        <v>435278.3</v>
      </c>
      <c r="H61" s="125">
        <f>G61/G63*100</f>
        <v>11.767155288830885</v>
      </c>
    </row>
    <row r="62" spans="2:11" s="22" customFormat="1" ht="44.25" customHeight="1">
      <c r="B62" s="129" t="s">
        <v>156</v>
      </c>
      <c r="C62" s="124">
        <f>C535</f>
        <v>517208.1</v>
      </c>
      <c r="D62" s="125">
        <f>C62/C63*100</f>
        <v>10.00787169087755</v>
      </c>
      <c r="E62" s="124">
        <f>E535</f>
        <v>345720.6</v>
      </c>
      <c r="F62" s="125">
        <f>E62/E63*100</f>
        <v>9.4422943588370405</v>
      </c>
      <c r="G62" s="124">
        <f>G535</f>
        <v>346024.1</v>
      </c>
      <c r="H62" s="125">
        <f>G62/G63*100</f>
        <v>9.3542897001250616</v>
      </c>
      <c r="I62" s="93"/>
      <c r="J62" s="93"/>
      <c r="K62" s="93"/>
    </row>
    <row r="63" spans="2:11" s="50" customFormat="1" ht="21" customHeight="1">
      <c r="B63" s="150" t="s">
        <v>9</v>
      </c>
      <c r="C63" s="151">
        <f>SUM(C44:C62)</f>
        <v>5168012.9000000004</v>
      </c>
      <c r="D63" s="152">
        <v>100</v>
      </c>
      <c r="E63" s="234">
        <f>SUM(E44:E62)</f>
        <v>3661404.6000000006</v>
      </c>
      <c r="F63" s="152">
        <v>100</v>
      </c>
      <c r="G63" s="151">
        <f>SUM(G44:G62)</f>
        <v>3699095.4</v>
      </c>
      <c r="H63" s="152">
        <v>100</v>
      </c>
      <c r="I63" s="62"/>
      <c r="J63" s="62"/>
      <c r="K63" s="62"/>
    </row>
    <row r="64" spans="2:11" s="18" customFormat="1" ht="13.5" customHeight="1">
      <c r="B64" s="34"/>
      <c r="C64" s="130"/>
      <c r="D64" s="130"/>
      <c r="E64" s="51"/>
      <c r="F64" s="51"/>
      <c r="G64" s="51"/>
      <c r="H64" s="60"/>
      <c r="I64" s="60"/>
      <c r="J64" s="60"/>
      <c r="K64" s="60"/>
    </row>
    <row r="65" spans="2:11" s="18" customFormat="1" ht="14.25" customHeight="1">
      <c r="B65" s="171"/>
      <c r="C65" s="171"/>
      <c r="D65" s="171"/>
      <c r="E65" s="171"/>
      <c r="F65" s="171"/>
      <c r="G65" s="308" t="s">
        <v>30</v>
      </c>
      <c r="H65" s="308"/>
      <c r="I65" s="60"/>
      <c r="J65" s="60"/>
      <c r="K65" s="60"/>
    </row>
    <row r="66" spans="2:11" s="18" customFormat="1" ht="36" customHeight="1">
      <c r="B66" s="309" t="s">
        <v>221</v>
      </c>
      <c r="C66" s="309"/>
      <c r="D66" s="309"/>
      <c r="E66" s="309"/>
      <c r="F66" s="309"/>
      <c r="G66" s="309"/>
      <c r="H66" s="309"/>
      <c r="I66" s="60"/>
      <c r="J66" s="60"/>
      <c r="K66" s="60"/>
    </row>
    <row r="67" spans="2:11" s="18" customFormat="1" ht="15" customHeight="1">
      <c r="B67" s="278"/>
      <c r="C67" s="278"/>
      <c r="D67" s="278"/>
      <c r="E67" s="278"/>
      <c r="F67" s="278"/>
      <c r="G67" s="353" t="s">
        <v>366</v>
      </c>
      <c r="H67" s="353"/>
      <c r="I67" s="60"/>
      <c r="J67" s="60"/>
      <c r="K67" s="60"/>
    </row>
    <row r="68" spans="2:11" s="1" customFormat="1" ht="22.5" customHeight="1">
      <c r="B68" s="172" t="s">
        <v>81</v>
      </c>
      <c r="C68" s="301" t="s">
        <v>139</v>
      </c>
      <c r="D68" s="302"/>
      <c r="E68" s="301" t="s">
        <v>100</v>
      </c>
      <c r="F68" s="302"/>
      <c r="G68" s="301" t="s">
        <v>148</v>
      </c>
      <c r="H68" s="302"/>
      <c r="I68" s="63"/>
      <c r="J68" s="63"/>
      <c r="K68" s="63"/>
    </row>
    <row r="69" spans="2:11" s="195" customFormat="1" ht="18" customHeight="1">
      <c r="B69" s="193" t="s">
        <v>214</v>
      </c>
      <c r="C69" s="333">
        <f>C70+C80+C85</f>
        <v>1271525.7</v>
      </c>
      <c r="D69" s="334"/>
      <c r="E69" s="333">
        <f>E70+E80+E85</f>
        <v>7160.1</v>
      </c>
      <c r="F69" s="334"/>
      <c r="G69" s="333">
        <f>G70+G80+G85</f>
        <v>6320.7000000000007</v>
      </c>
      <c r="H69" s="334"/>
      <c r="I69" s="194"/>
      <c r="J69" s="194"/>
      <c r="K69" s="194"/>
    </row>
    <row r="70" spans="2:11" s="199" customFormat="1" ht="18.75" customHeight="1">
      <c r="B70" s="229" t="s">
        <v>226</v>
      </c>
      <c r="C70" s="339">
        <f>C72+C76</f>
        <v>1250936.5</v>
      </c>
      <c r="D70" s="340"/>
      <c r="E70" s="341">
        <f>E72+E76</f>
        <v>2946.1</v>
      </c>
      <c r="F70" s="342"/>
      <c r="G70" s="341">
        <f t="shared" ref="G70" si="6">G72+G76</f>
        <v>3558.6</v>
      </c>
      <c r="H70" s="342"/>
      <c r="I70" s="230"/>
      <c r="J70" s="230"/>
      <c r="K70" s="230"/>
    </row>
    <row r="71" spans="2:11" s="1" customFormat="1" ht="19.5" customHeight="1">
      <c r="B71" s="282" t="s">
        <v>81</v>
      </c>
      <c r="C71" s="301" t="s">
        <v>139</v>
      </c>
      <c r="D71" s="302"/>
      <c r="E71" s="301" t="s">
        <v>100</v>
      </c>
      <c r="F71" s="302"/>
      <c r="G71" s="301" t="s">
        <v>148</v>
      </c>
      <c r="H71" s="302"/>
      <c r="I71" s="63"/>
      <c r="J71" s="63"/>
      <c r="K71" s="63"/>
    </row>
    <row r="72" spans="2:11" s="1" customFormat="1" ht="18" customHeight="1">
      <c r="B72" s="192" t="s">
        <v>101</v>
      </c>
      <c r="C72" s="336">
        <f>C139</f>
        <v>1247990.3999999999</v>
      </c>
      <c r="D72" s="337"/>
      <c r="E72" s="331">
        <f>E139</f>
        <v>0</v>
      </c>
      <c r="F72" s="332"/>
      <c r="G72" s="331">
        <f>G139</f>
        <v>0</v>
      </c>
      <c r="H72" s="332"/>
      <c r="I72" s="63"/>
      <c r="J72" s="63"/>
      <c r="K72" s="63"/>
    </row>
    <row r="73" spans="2:11" s="111" customFormat="1" ht="15.75" customHeight="1">
      <c r="B73" s="109" t="s">
        <v>1</v>
      </c>
      <c r="C73" s="284">
        <f>33925.1+90874</f>
        <v>124799.1</v>
      </c>
      <c r="D73" s="285"/>
      <c r="E73" s="299">
        <v>0</v>
      </c>
      <c r="F73" s="300"/>
      <c r="G73" s="299">
        <v>0</v>
      </c>
      <c r="H73" s="300"/>
      <c r="I73" s="110"/>
      <c r="J73" s="110"/>
      <c r="K73" s="110"/>
    </row>
    <row r="74" spans="2:11" s="111" customFormat="1" ht="15.75" customHeight="1">
      <c r="B74" s="109" t="s">
        <v>2</v>
      </c>
      <c r="C74" s="284">
        <f>186248.7+817865.6</f>
        <v>1004114.3</v>
      </c>
      <c r="D74" s="285"/>
      <c r="E74" s="299">
        <v>0</v>
      </c>
      <c r="F74" s="300"/>
      <c r="G74" s="299">
        <v>0</v>
      </c>
      <c r="H74" s="300"/>
      <c r="I74" s="110"/>
      <c r="J74" s="110"/>
      <c r="K74" s="110"/>
    </row>
    <row r="75" spans="2:11" s="111" customFormat="1" ht="15.75" customHeight="1">
      <c r="B75" s="109" t="s">
        <v>3</v>
      </c>
      <c r="C75" s="284">
        <v>119077</v>
      </c>
      <c r="D75" s="285"/>
      <c r="E75" s="299">
        <v>0</v>
      </c>
      <c r="F75" s="300"/>
      <c r="G75" s="299">
        <v>0</v>
      </c>
      <c r="H75" s="300"/>
      <c r="I75" s="110"/>
      <c r="J75" s="110"/>
      <c r="K75" s="110"/>
    </row>
    <row r="76" spans="2:11" s="111" customFormat="1" ht="29.25" customHeight="1">
      <c r="B76" s="8" t="s">
        <v>141</v>
      </c>
      <c r="C76" s="288">
        <f>C141</f>
        <v>2946.1</v>
      </c>
      <c r="D76" s="289"/>
      <c r="E76" s="288">
        <f>E141</f>
        <v>2946.1</v>
      </c>
      <c r="F76" s="289"/>
      <c r="G76" s="288">
        <f>G141</f>
        <v>3558.6</v>
      </c>
      <c r="H76" s="289"/>
      <c r="I76" s="110"/>
      <c r="J76" s="110"/>
      <c r="K76" s="110"/>
    </row>
    <row r="77" spans="2:11" s="111" customFormat="1" ht="15.75" customHeight="1">
      <c r="B77" s="109" t="s">
        <v>1</v>
      </c>
      <c r="C77" s="284">
        <v>29.5</v>
      </c>
      <c r="D77" s="285"/>
      <c r="E77" s="284">
        <v>29.5</v>
      </c>
      <c r="F77" s="285"/>
      <c r="G77" s="284">
        <v>35.6</v>
      </c>
      <c r="H77" s="285"/>
      <c r="I77" s="110"/>
      <c r="J77" s="110"/>
      <c r="K77" s="110"/>
    </row>
    <row r="78" spans="2:11" s="111" customFormat="1" ht="15.75" customHeight="1">
      <c r="B78" s="109" t="s">
        <v>2</v>
      </c>
      <c r="C78" s="284">
        <v>1779.1</v>
      </c>
      <c r="D78" s="285"/>
      <c r="E78" s="284">
        <v>1779.1</v>
      </c>
      <c r="F78" s="285"/>
      <c r="G78" s="284">
        <v>2360.4</v>
      </c>
      <c r="H78" s="285"/>
      <c r="I78" s="110"/>
      <c r="J78" s="110"/>
      <c r="K78" s="110"/>
    </row>
    <row r="79" spans="2:11" s="111" customFormat="1" ht="15.75" customHeight="1">
      <c r="B79" s="109" t="s">
        <v>3</v>
      </c>
      <c r="C79" s="284">
        <v>1137.5</v>
      </c>
      <c r="D79" s="285"/>
      <c r="E79" s="284">
        <v>1137.5</v>
      </c>
      <c r="F79" s="285"/>
      <c r="G79" s="284">
        <v>1162.5999999999999</v>
      </c>
      <c r="H79" s="285"/>
      <c r="I79" s="110"/>
      <c r="J79" s="110"/>
      <c r="K79" s="110"/>
    </row>
    <row r="80" spans="2:11" s="201" customFormat="1" ht="16.5" customHeight="1">
      <c r="B80" s="227" t="s">
        <v>227</v>
      </c>
      <c r="C80" s="356">
        <f>C81</f>
        <v>16375.2</v>
      </c>
      <c r="D80" s="357"/>
      <c r="E80" s="343">
        <f t="shared" ref="E80:G80" si="7">E81</f>
        <v>0</v>
      </c>
      <c r="F80" s="344"/>
      <c r="G80" s="343">
        <f t="shared" si="7"/>
        <v>0</v>
      </c>
      <c r="H80" s="344"/>
      <c r="I80" s="228"/>
      <c r="J80" s="228"/>
      <c r="K80" s="228"/>
    </row>
    <row r="81" spans="2:11" s="111" customFormat="1" ht="19.5" customHeight="1">
      <c r="B81" s="135" t="s">
        <v>58</v>
      </c>
      <c r="C81" s="288">
        <f>C437</f>
        <v>16375.2</v>
      </c>
      <c r="D81" s="289"/>
      <c r="E81" s="345">
        <f>E437</f>
        <v>0</v>
      </c>
      <c r="F81" s="346"/>
      <c r="G81" s="345">
        <f>G437</f>
        <v>0</v>
      </c>
      <c r="H81" s="346"/>
      <c r="I81" s="110"/>
      <c r="J81" s="110"/>
      <c r="K81" s="110"/>
    </row>
    <row r="82" spans="2:11" s="111" customFormat="1" ht="15.75" customHeight="1">
      <c r="B82" s="109" t="s">
        <v>1</v>
      </c>
      <c r="C82" s="284">
        <v>1637.5</v>
      </c>
      <c r="D82" s="285"/>
      <c r="E82" s="299">
        <v>0</v>
      </c>
      <c r="F82" s="300"/>
      <c r="G82" s="299">
        <v>0</v>
      </c>
      <c r="H82" s="300"/>
      <c r="I82" s="110"/>
      <c r="J82" s="110"/>
      <c r="K82" s="110"/>
    </row>
    <row r="83" spans="2:11" s="111" customFormat="1" ht="15.75" customHeight="1">
      <c r="B83" s="109" t="s">
        <v>2</v>
      </c>
      <c r="C83" s="284">
        <v>8990</v>
      </c>
      <c r="D83" s="285"/>
      <c r="E83" s="299">
        <v>0</v>
      </c>
      <c r="F83" s="300"/>
      <c r="G83" s="299">
        <v>0</v>
      </c>
      <c r="H83" s="300"/>
      <c r="I83" s="110"/>
      <c r="J83" s="110"/>
      <c r="K83" s="110"/>
    </row>
    <row r="84" spans="2:11" s="111" customFormat="1" ht="15.75" customHeight="1">
      <c r="B84" s="109" t="s">
        <v>3</v>
      </c>
      <c r="C84" s="284">
        <v>5747.7</v>
      </c>
      <c r="D84" s="285"/>
      <c r="E84" s="299">
        <v>0</v>
      </c>
      <c r="F84" s="300"/>
      <c r="G84" s="299">
        <v>0</v>
      </c>
      <c r="H84" s="300"/>
      <c r="I84" s="110"/>
      <c r="J84" s="110"/>
      <c r="K84" s="110"/>
    </row>
    <row r="85" spans="2:11" s="201" customFormat="1" ht="30.75" customHeight="1">
      <c r="B85" s="227" t="s">
        <v>228</v>
      </c>
      <c r="C85" s="286">
        <f>C86+C89</f>
        <v>4214</v>
      </c>
      <c r="D85" s="287"/>
      <c r="E85" s="286">
        <f t="shared" ref="E85" si="8">E86+E89</f>
        <v>4214</v>
      </c>
      <c r="F85" s="287"/>
      <c r="G85" s="286">
        <f t="shared" ref="G85" si="9">G86+G89</f>
        <v>2762.1000000000004</v>
      </c>
      <c r="H85" s="287"/>
      <c r="I85" s="200"/>
      <c r="J85" s="200"/>
      <c r="K85" s="200"/>
    </row>
    <row r="86" spans="2:11" s="97" customFormat="1" ht="30.75" customHeight="1">
      <c r="B86" s="2" t="s">
        <v>86</v>
      </c>
      <c r="C86" s="288">
        <f>C391</f>
        <v>3895.3</v>
      </c>
      <c r="D86" s="289"/>
      <c r="E86" s="288">
        <f>E391</f>
        <v>3895.3</v>
      </c>
      <c r="F86" s="289"/>
      <c r="G86" s="288">
        <f>G391</f>
        <v>2478.8000000000002</v>
      </c>
      <c r="H86" s="289"/>
      <c r="I86" s="98"/>
      <c r="J86" s="98"/>
      <c r="K86" s="98"/>
    </row>
    <row r="87" spans="2:11" s="111" customFormat="1" ht="15.75" customHeight="1">
      <c r="B87" s="109" t="s">
        <v>1</v>
      </c>
      <c r="C87" s="284">
        <v>194.8</v>
      </c>
      <c r="D87" s="285"/>
      <c r="E87" s="284">
        <v>194.8</v>
      </c>
      <c r="F87" s="285"/>
      <c r="G87" s="284">
        <f>124-0.1</f>
        <v>123.9</v>
      </c>
      <c r="H87" s="285"/>
      <c r="I87" s="110"/>
      <c r="J87" s="110"/>
      <c r="K87" s="110"/>
    </row>
    <row r="88" spans="2:11" s="111" customFormat="1" ht="15.75" customHeight="1">
      <c r="B88" s="109" t="s">
        <v>2</v>
      </c>
      <c r="C88" s="284">
        <v>3700.5</v>
      </c>
      <c r="D88" s="285"/>
      <c r="E88" s="284">
        <v>3700.5</v>
      </c>
      <c r="F88" s="285"/>
      <c r="G88" s="284">
        <v>2354.9</v>
      </c>
      <c r="H88" s="285"/>
      <c r="I88" s="110"/>
      <c r="J88" s="110"/>
      <c r="K88" s="110"/>
    </row>
    <row r="89" spans="2:11" s="97" customFormat="1" ht="30" customHeight="1">
      <c r="B89" s="2" t="s">
        <v>85</v>
      </c>
      <c r="C89" s="288">
        <f>C392</f>
        <v>318.7</v>
      </c>
      <c r="D89" s="289"/>
      <c r="E89" s="288">
        <f>E392</f>
        <v>318.7</v>
      </c>
      <c r="F89" s="289"/>
      <c r="G89" s="288">
        <f>G392</f>
        <v>283.3</v>
      </c>
      <c r="H89" s="289"/>
      <c r="I89" s="98"/>
      <c r="J89" s="98"/>
      <c r="K89" s="98"/>
    </row>
    <row r="90" spans="2:11" s="111" customFormat="1" ht="15" customHeight="1">
      <c r="B90" s="109" t="s">
        <v>1</v>
      </c>
      <c r="C90" s="284">
        <v>15.9</v>
      </c>
      <c r="D90" s="285"/>
      <c r="E90" s="284">
        <v>15.9</v>
      </c>
      <c r="F90" s="285"/>
      <c r="G90" s="284">
        <v>14.2</v>
      </c>
      <c r="H90" s="285"/>
      <c r="I90" s="110"/>
      <c r="J90" s="110"/>
      <c r="K90" s="110"/>
    </row>
    <row r="91" spans="2:11" s="111" customFormat="1" ht="15" customHeight="1">
      <c r="B91" s="109" t="s">
        <v>2</v>
      </c>
      <c r="C91" s="284">
        <v>302.8</v>
      </c>
      <c r="D91" s="285"/>
      <c r="E91" s="284">
        <v>302.8</v>
      </c>
      <c r="F91" s="285"/>
      <c r="G91" s="284">
        <v>269.10000000000002</v>
      </c>
      <c r="H91" s="285"/>
      <c r="I91" s="110"/>
      <c r="J91" s="110"/>
      <c r="K91" s="110"/>
    </row>
    <row r="92" spans="2:11" s="111" customFormat="1" ht="12" customHeight="1">
      <c r="B92" s="197"/>
      <c r="C92" s="198"/>
      <c r="D92" s="198"/>
      <c r="E92" s="198"/>
      <c r="F92" s="198"/>
      <c r="G92" s="198"/>
      <c r="H92" s="198"/>
      <c r="I92" s="110"/>
      <c r="J92" s="110"/>
      <c r="K92" s="110"/>
    </row>
    <row r="93" spans="2:11" s="97" customFormat="1" ht="13.5" customHeight="1">
      <c r="B93" s="177"/>
      <c r="C93" s="177"/>
      <c r="D93" s="177"/>
      <c r="E93" s="177"/>
      <c r="F93" s="177"/>
      <c r="G93" s="311" t="s">
        <v>33</v>
      </c>
      <c r="H93" s="311"/>
      <c r="I93" s="98"/>
      <c r="J93" s="98"/>
      <c r="K93" s="98"/>
    </row>
    <row r="94" spans="2:11" s="97" customFormat="1" ht="33.75" customHeight="1">
      <c r="B94" s="312" t="s">
        <v>222</v>
      </c>
      <c r="C94" s="312"/>
      <c r="D94" s="312"/>
      <c r="E94" s="312"/>
      <c r="F94" s="312"/>
      <c r="G94" s="312"/>
      <c r="H94" s="312"/>
      <c r="I94" s="98"/>
      <c r="J94" s="98"/>
      <c r="K94" s="98"/>
    </row>
    <row r="95" spans="2:11" s="97" customFormat="1" ht="15.75">
      <c r="B95" s="279"/>
      <c r="C95" s="279"/>
      <c r="D95" s="279"/>
      <c r="E95" s="279"/>
      <c r="F95" s="279"/>
      <c r="G95" s="303" t="s">
        <v>366</v>
      </c>
      <c r="H95" s="303"/>
      <c r="I95" s="98"/>
      <c r="J95" s="98"/>
      <c r="K95" s="98"/>
    </row>
    <row r="96" spans="2:11" s="111" customFormat="1" ht="18" customHeight="1">
      <c r="B96" s="118" t="s">
        <v>81</v>
      </c>
      <c r="C96" s="313" t="s">
        <v>139</v>
      </c>
      <c r="D96" s="314"/>
      <c r="E96" s="313" t="s">
        <v>100</v>
      </c>
      <c r="F96" s="314"/>
      <c r="G96" s="313" t="s">
        <v>148</v>
      </c>
      <c r="H96" s="314"/>
      <c r="I96" s="110"/>
      <c r="J96" s="110"/>
      <c r="K96" s="110"/>
    </row>
    <row r="97" spans="2:11" s="204" customFormat="1" ht="18" customHeight="1">
      <c r="B97" s="202" t="s">
        <v>214</v>
      </c>
      <c r="C97" s="290">
        <f>C98+C103+C107</f>
        <v>24508.5</v>
      </c>
      <c r="D97" s="291"/>
      <c r="E97" s="290">
        <f>E98+E103+E107</f>
        <v>33971.5</v>
      </c>
      <c r="F97" s="291"/>
      <c r="G97" s="290">
        <f>G98+G103+G107</f>
        <v>37697.4</v>
      </c>
      <c r="H97" s="291"/>
      <c r="I97" s="203"/>
      <c r="J97" s="203"/>
      <c r="K97" s="203"/>
    </row>
    <row r="98" spans="2:11" s="111" customFormat="1" ht="15.75" customHeight="1">
      <c r="B98" s="135" t="s">
        <v>223</v>
      </c>
      <c r="C98" s="288">
        <f>C211</f>
        <v>606.9</v>
      </c>
      <c r="D98" s="289"/>
      <c r="E98" s="288">
        <f>E211</f>
        <v>609.6</v>
      </c>
      <c r="F98" s="289"/>
      <c r="G98" s="288">
        <f>G211</f>
        <v>1207.8</v>
      </c>
      <c r="H98" s="289"/>
      <c r="I98" s="110"/>
      <c r="J98" s="110"/>
      <c r="K98" s="110"/>
    </row>
    <row r="99" spans="2:11" s="111" customFormat="1" ht="19.5" customHeight="1">
      <c r="B99" s="118" t="s">
        <v>81</v>
      </c>
      <c r="C99" s="313" t="s">
        <v>139</v>
      </c>
      <c r="D99" s="314"/>
      <c r="E99" s="313" t="s">
        <v>100</v>
      </c>
      <c r="F99" s="314"/>
      <c r="G99" s="313" t="s">
        <v>148</v>
      </c>
      <c r="H99" s="314"/>
      <c r="I99" s="110"/>
      <c r="J99" s="110"/>
      <c r="K99" s="110"/>
    </row>
    <row r="100" spans="2:11" s="111" customFormat="1" ht="15" customHeight="1">
      <c r="B100" s="109" t="s">
        <v>1</v>
      </c>
      <c r="C100" s="284">
        <f>91.1-0.1</f>
        <v>91</v>
      </c>
      <c r="D100" s="285"/>
      <c r="E100" s="284">
        <f>91.5-0.1</f>
        <v>91.4</v>
      </c>
      <c r="F100" s="285"/>
      <c r="G100" s="284">
        <v>181.2</v>
      </c>
      <c r="H100" s="285"/>
      <c r="I100" s="110"/>
      <c r="J100" s="110"/>
      <c r="K100" s="110"/>
    </row>
    <row r="101" spans="2:11" s="111" customFormat="1" ht="15" customHeight="1">
      <c r="B101" s="109" t="s">
        <v>2</v>
      </c>
      <c r="C101" s="284">
        <v>454.3</v>
      </c>
      <c r="D101" s="285"/>
      <c r="E101" s="284">
        <v>459.3</v>
      </c>
      <c r="F101" s="285"/>
      <c r="G101" s="284">
        <v>980.2</v>
      </c>
      <c r="H101" s="285"/>
      <c r="I101" s="110"/>
      <c r="J101" s="110"/>
      <c r="K101" s="110"/>
    </row>
    <row r="102" spans="2:11" s="111" customFormat="1" ht="15" customHeight="1">
      <c r="B102" s="109" t="s">
        <v>3</v>
      </c>
      <c r="C102" s="284">
        <v>61.6</v>
      </c>
      <c r="D102" s="285"/>
      <c r="E102" s="284">
        <v>58.9</v>
      </c>
      <c r="F102" s="285"/>
      <c r="G102" s="284">
        <v>46.4</v>
      </c>
      <c r="H102" s="285"/>
      <c r="I102" s="110"/>
      <c r="J102" s="110"/>
      <c r="K102" s="110"/>
    </row>
    <row r="103" spans="2:11" s="111" customFormat="1" ht="46.5" customHeight="1">
      <c r="B103" s="135" t="s">
        <v>225</v>
      </c>
      <c r="C103" s="288">
        <f>C261</f>
        <v>23566</v>
      </c>
      <c r="D103" s="289"/>
      <c r="E103" s="288">
        <f>E261</f>
        <v>33361.9</v>
      </c>
      <c r="F103" s="289"/>
      <c r="G103" s="288">
        <f>G261</f>
        <v>36489.599999999999</v>
      </c>
      <c r="H103" s="289"/>
      <c r="I103" s="110"/>
      <c r="J103" s="110"/>
      <c r="K103" s="110"/>
    </row>
    <row r="104" spans="2:11" s="111" customFormat="1" ht="15.75" customHeight="1">
      <c r="B104" s="109" t="s">
        <v>1</v>
      </c>
      <c r="C104" s="284">
        <v>1178.3</v>
      </c>
      <c r="D104" s="285"/>
      <c r="E104" s="284">
        <v>1668.1</v>
      </c>
      <c r="F104" s="285"/>
      <c r="G104" s="284">
        <v>1824.5</v>
      </c>
      <c r="H104" s="285"/>
      <c r="I104" s="110"/>
      <c r="J104" s="110"/>
      <c r="K104" s="110"/>
    </row>
    <row r="105" spans="2:11" s="111" customFormat="1" ht="15.75" customHeight="1">
      <c r="B105" s="109" t="s">
        <v>2</v>
      </c>
      <c r="C105" s="284">
        <v>20633.400000000001</v>
      </c>
      <c r="D105" s="285"/>
      <c r="E105" s="284">
        <v>29978.5</v>
      </c>
      <c r="F105" s="285"/>
      <c r="G105" s="284">
        <v>33364.400000000001</v>
      </c>
      <c r="H105" s="285"/>
      <c r="I105" s="110"/>
      <c r="J105" s="110"/>
      <c r="K105" s="110"/>
    </row>
    <row r="106" spans="2:11" s="111" customFormat="1" ht="15.75" customHeight="1">
      <c r="B106" s="109" t="s">
        <v>3</v>
      </c>
      <c r="C106" s="284">
        <v>1754.3</v>
      </c>
      <c r="D106" s="285"/>
      <c r="E106" s="284">
        <v>1715.3</v>
      </c>
      <c r="F106" s="285"/>
      <c r="G106" s="284">
        <v>1300.7</v>
      </c>
      <c r="H106" s="285"/>
      <c r="I106" s="110"/>
      <c r="J106" s="110"/>
      <c r="K106" s="110"/>
    </row>
    <row r="107" spans="2:11" s="111" customFormat="1" ht="18" customHeight="1">
      <c r="B107" s="8" t="s">
        <v>224</v>
      </c>
      <c r="C107" s="288">
        <f>C461</f>
        <v>335.6</v>
      </c>
      <c r="D107" s="289"/>
      <c r="E107" s="297">
        <f>E461</f>
        <v>0</v>
      </c>
      <c r="F107" s="298"/>
      <c r="G107" s="297">
        <f>G461</f>
        <v>0</v>
      </c>
      <c r="H107" s="298"/>
      <c r="I107" s="110"/>
      <c r="J107" s="110"/>
      <c r="K107" s="110"/>
    </row>
    <row r="108" spans="2:11" s="111" customFormat="1" ht="15.75" customHeight="1">
      <c r="B108" s="109" t="s">
        <v>1</v>
      </c>
      <c r="C108" s="284">
        <v>33.6</v>
      </c>
      <c r="D108" s="285"/>
      <c r="E108" s="299">
        <v>0</v>
      </c>
      <c r="F108" s="300"/>
      <c r="G108" s="299">
        <v>0</v>
      </c>
      <c r="H108" s="300"/>
      <c r="I108" s="110"/>
      <c r="J108" s="110"/>
      <c r="K108" s="110"/>
    </row>
    <row r="109" spans="2:11" s="111" customFormat="1" ht="15.75" customHeight="1">
      <c r="B109" s="109" t="s">
        <v>2</v>
      </c>
      <c r="C109" s="284">
        <v>302</v>
      </c>
      <c r="D109" s="285"/>
      <c r="E109" s="299">
        <v>0</v>
      </c>
      <c r="F109" s="300"/>
      <c r="G109" s="299">
        <v>0</v>
      </c>
      <c r="H109" s="300"/>
      <c r="I109" s="110"/>
      <c r="J109" s="110"/>
      <c r="K109" s="110"/>
    </row>
    <row r="110" spans="2:11" s="111" customFormat="1" ht="15.75" customHeight="1">
      <c r="B110" s="197"/>
      <c r="C110" s="198"/>
      <c r="D110" s="198"/>
      <c r="E110" s="198"/>
      <c r="F110" s="198"/>
      <c r="G110" s="198"/>
      <c r="H110" s="198"/>
      <c r="I110" s="110"/>
      <c r="J110" s="110"/>
      <c r="K110" s="110"/>
    </row>
    <row r="111" spans="2:11" s="97" customFormat="1" ht="15.75" customHeight="1">
      <c r="B111" s="173"/>
      <c r="C111" s="173"/>
      <c r="D111" s="173"/>
      <c r="E111" s="173"/>
      <c r="F111" s="173"/>
      <c r="G111" s="311" t="s">
        <v>34</v>
      </c>
      <c r="H111" s="311"/>
      <c r="I111" s="98"/>
      <c r="J111" s="98"/>
      <c r="K111" s="98"/>
    </row>
    <row r="112" spans="2:11" s="97" customFormat="1" ht="32.25" customHeight="1">
      <c r="B112" s="312" t="s">
        <v>128</v>
      </c>
      <c r="C112" s="312"/>
      <c r="D112" s="312"/>
      <c r="E112" s="312"/>
      <c r="F112" s="312"/>
      <c r="G112" s="312"/>
      <c r="H112" s="312"/>
      <c r="I112" s="98"/>
      <c r="J112" s="98"/>
      <c r="K112" s="98"/>
    </row>
    <row r="113" spans="2:11" s="97" customFormat="1" ht="15.75">
      <c r="B113" s="279"/>
      <c r="C113" s="279"/>
      <c r="D113" s="279"/>
      <c r="E113" s="279"/>
      <c r="F113" s="279"/>
      <c r="G113" s="303" t="s">
        <v>366</v>
      </c>
      <c r="H113" s="303"/>
      <c r="I113" s="98"/>
      <c r="J113" s="98"/>
      <c r="K113" s="98"/>
    </row>
    <row r="114" spans="2:11" s="97" customFormat="1" ht="21" customHeight="1">
      <c r="B114" s="118" t="s">
        <v>96</v>
      </c>
      <c r="C114" s="301" t="s">
        <v>139</v>
      </c>
      <c r="D114" s="302"/>
      <c r="E114" s="301" t="s">
        <v>100</v>
      </c>
      <c r="F114" s="302"/>
      <c r="G114" s="301" t="s">
        <v>148</v>
      </c>
      <c r="H114" s="302"/>
      <c r="I114" s="98"/>
      <c r="J114" s="98"/>
      <c r="K114" s="98"/>
    </row>
    <row r="115" spans="2:11" s="121" customFormat="1" ht="17.25" customHeight="1">
      <c r="B115" s="119" t="s">
        <v>229</v>
      </c>
      <c r="C115" s="292">
        <f>C116+C118</f>
        <v>325</v>
      </c>
      <c r="D115" s="293"/>
      <c r="E115" s="292">
        <f>E116+E118</f>
        <v>275</v>
      </c>
      <c r="F115" s="293"/>
      <c r="G115" s="292">
        <f>G116+G118</f>
        <v>275</v>
      </c>
      <c r="H115" s="293"/>
      <c r="I115" s="120"/>
      <c r="J115" s="120"/>
      <c r="K115" s="120"/>
    </row>
    <row r="116" spans="2:11" s="97" customFormat="1" ht="18.75" customHeight="1">
      <c r="B116" s="8" t="s">
        <v>215</v>
      </c>
      <c r="C116" s="288">
        <f>C117</f>
        <v>50</v>
      </c>
      <c r="D116" s="289"/>
      <c r="E116" s="297">
        <f>E117</f>
        <v>0</v>
      </c>
      <c r="F116" s="298"/>
      <c r="G116" s="297">
        <f>G117</f>
        <v>0</v>
      </c>
      <c r="H116" s="298"/>
      <c r="I116" s="98"/>
      <c r="J116" s="98"/>
      <c r="K116" s="98"/>
    </row>
    <row r="117" spans="2:11" s="97" customFormat="1" ht="57.75">
      <c r="B117" s="122" t="s">
        <v>158</v>
      </c>
      <c r="C117" s="294">
        <v>50</v>
      </c>
      <c r="D117" s="295"/>
      <c r="E117" s="358">
        <v>0</v>
      </c>
      <c r="F117" s="359"/>
      <c r="G117" s="358">
        <v>0</v>
      </c>
      <c r="H117" s="359"/>
      <c r="I117" s="98"/>
      <c r="J117" s="98"/>
      <c r="K117" s="98"/>
    </row>
    <row r="118" spans="2:11" s="97" customFormat="1" ht="30" customHeight="1">
      <c r="B118" s="135" t="s">
        <v>216</v>
      </c>
      <c r="C118" s="351">
        <f>C119</f>
        <v>275</v>
      </c>
      <c r="D118" s="352"/>
      <c r="E118" s="351">
        <f t="shared" ref="E118" si="10">E119</f>
        <v>275</v>
      </c>
      <c r="F118" s="352"/>
      <c r="G118" s="351">
        <f t="shared" ref="G118" si="11">G119</f>
        <v>275</v>
      </c>
      <c r="H118" s="352"/>
      <c r="I118" s="98"/>
      <c r="J118" s="98"/>
      <c r="K118" s="98"/>
    </row>
    <row r="119" spans="2:11" s="97" customFormat="1" ht="45.75" customHeight="1">
      <c r="B119" s="135" t="s">
        <v>217</v>
      </c>
      <c r="C119" s="294">
        <v>275</v>
      </c>
      <c r="D119" s="295"/>
      <c r="E119" s="294">
        <v>275</v>
      </c>
      <c r="F119" s="295"/>
      <c r="G119" s="294">
        <v>275</v>
      </c>
      <c r="H119" s="295"/>
      <c r="I119" s="98"/>
      <c r="J119" s="98"/>
      <c r="K119" s="98"/>
    </row>
    <row r="120" spans="2:11" s="121" customFormat="1" ht="32.25" customHeight="1">
      <c r="B120" s="138" t="s">
        <v>230</v>
      </c>
      <c r="C120" s="292">
        <f>C122</f>
        <v>982.2</v>
      </c>
      <c r="D120" s="293"/>
      <c r="E120" s="319">
        <f t="shared" ref="E120" si="12">E122</f>
        <v>0</v>
      </c>
      <c r="F120" s="320"/>
      <c r="G120" s="319">
        <f t="shared" ref="G120" si="13">G122</f>
        <v>0</v>
      </c>
      <c r="H120" s="320"/>
      <c r="I120" s="120"/>
      <c r="J120" s="120"/>
      <c r="K120" s="120"/>
    </row>
    <row r="121" spans="2:11" s="97" customFormat="1" ht="18" customHeight="1">
      <c r="B121" s="118" t="s">
        <v>96</v>
      </c>
      <c r="C121" s="301" t="s">
        <v>139</v>
      </c>
      <c r="D121" s="302"/>
      <c r="E121" s="301" t="s">
        <v>100</v>
      </c>
      <c r="F121" s="302"/>
      <c r="G121" s="301" t="s">
        <v>148</v>
      </c>
      <c r="H121" s="302"/>
      <c r="I121" s="98"/>
      <c r="J121" s="98"/>
      <c r="K121" s="98"/>
    </row>
    <row r="122" spans="2:11" s="121" customFormat="1" ht="56.25" customHeight="1">
      <c r="B122" s="135" t="s">
        <v>242</v>
      </c>
      <c r="C122" s="321">
        <v>982.2</v>
      </c>
      <c r="D122" s="322"/>
      <c r="E122" s="323">
        <v>0</v>
      </c>
      <c r="F122" s="324"/>
      <c r="G122" s="323">
        <v>0</v>
      </c>
      <c r="H122" s="324"/>
      <c r="I122" s="120"/>
      <c r="J122" s="120"/>
      <c r="K122" s="120"/>
    </row>
    <row r="123" spans="2:11" s="18" customFormat="1" ht="21.75" customHeight="1">
      <c r="B123" s="206"/>
      <c r="C123" s="206"/>
      <c r="D123" s="206"/>
      <c r="E123" s="206"/>
      <c r="F123" s="206"/>
      <c r="G123" s="206"/>
      <c r="H123" s="206"/>
      <c r="I123" s="60"/>
      <c r="J123" s="60"/>
      <c r="K123" s="60"/>
    </row>
    <row r="124" spans="2:11" s="18" customFormat="1" ht="25.15" customHeight="1">
      <c r="B124" s="309" t="s">
        <v>159</v>
      </c>
      <c r="C124" s="309"/>
      <c r="D124" s="309"/>
      <c r="E124" s="309"/>
      <c r="F124" s="309"/>
      <c r="G124" s="309"/>
      <c r="H124" s="309"/>
      <c r="I124" s="60"/>
      <c r="J124" s="60"/>
      <c r="K124" s="60"/>
    </row>
    <row r="125" spans="2:11" s="23" customFormat="1" ht="24.75" customHeight="1">
      <c r="B125" s="309" t="s">
        <v>10</v>
      </c>
      <c r="C125" s="309"/>
      <c r="D125" s="309"/>
      <c r="E125" s="309"/>
      <c r="F125" s="309"/>
      <c r="G125" s="309"/>
      <c r="H125" s="309"/>
      <c r="I125" s="64"/>
      <c r="J125" s="64"/>
      <c r="K125" s="64"/>
    </row>
    <row r="126" spans="2:11" s="23" customFormat="1" ht="15.75" customHeight="1">
      <c r="B126" s="305" t="s">
        <v>103</v>
      </c>
      <c r="C126" s="305"/>
      <c r="D126" s="305"/>
      <c r="E126" s="305"/>
      <c r="F126" s="305"/>
      <c r="G126" s="305"/>
      <c r="H126" s="305"/>
      <c r="I126" s="64"/>
      <c r="J126" s="64"/>
      <c r="K126" s="64"/>
    </row>
    <row r="127" spans="2:11" s="23" customFormat="1" ht="15" customHeight="1">
      <c r="B127" s="305" t="s">
        <v>102</v>
      </c>
      <c r="C127" s="305"/>
      <c r="D127" s="305"/>
      <c r="E127" s="305"/>
      <c r="F127" s="305"/>
      <c r="G127" s="305"/>
      <c r="H127" s="305"/>
      <c r="I127" s="64"/>
      <c r="J127" s="64"/>
      <c r="K127" s="64"/>
    </row>
    <row r="128" spans="2:11" s="24" customFormat="1" ht="33.75" customHeight="1">
      <c r="B128" s="305" t="s">
        <v>182</v>
      </c>
      <c r="C128" s="305"/>
      <c r="D128" s="305"/>
      <c r="E128" s="305"/>
      <c r="F128" s="305"/>
      <c r="G128" s="305"/>
      <c r="H128" s="305"/>
      <c r="I128" s="65"/>
      <c r="J128" s="65"/>
      <c r="K128" s="65"/>
    </row>
    <row r="129" spans="2:15" s="23" customFormat="1" ht="15" customHeight="1">
      <c r="B129" s="305" t="s">
        <v>27</v>
      </c>
      <c r="C129" s="305"/>
      <c r="D129" s="305"/>
      <c r="E129" s="305"/>
      <c r="F129" s="305"/>
      <c r="G129" s="305"/>
      <c r="H129" s="305"/>
      <c r="I129" s="64"/>
      <c r="J129" s="64"/>
      <c r="K129" s="64"/>
    </row>
    <row r="130" spans="2:15" s="23" customFormat="1" ht="15.75" customHeight="1">
      <c r="B130" s="171"/>
      <c r="C130" s="171"/>
      <c r="D130" s="171"/>
      <c r="E130" s="171"/>
      <c r="F130" s="171"/>
      <c r="G130" s="308" t="s">
        <v>36</v>
      </c>
      <c r="H130" s="308"/>
      <c r="I130" s="64"/>
      <c r="J130" s="64"/>
      <c r="K130" s="64"/>
    </row>
    <row r="131" spans="2:15" s="18" customFormat="1" ht="15" customHeight="1">
      <c r="B131" s="310" t="s">
        <v>24</v>
      </c>
      <c r="C131" s="301" t="s">
        <v>139</v>
      </c>
      <c r="D131" s="302"/>
      <c r="E131" s="301" t="s">
        <v>100</v>
      </c>
      <c r="F131" s="302"/>
      <c r="G131" s="301" t="s">
        <v>148</v>
      </c>
      <c r="H131" s="302"/>
      <c r="I131" s="60"/>
      <c r="J131" s="60"/>
      <c r="K131" s="60"/>
    </row>
    <row r="132" spans="2:15" s="18" customFormat="1" ht="78" customHeight="1">
      <c r="B132" s="310"/>
      <c r="C132" s="123" t="s">
        <v>22</v>
      </c>
      <c r="D132" s="123" t="s">
        <v>69</v>
      </c>
      <c r="E132" s="123" t="s">
        <v>22</v>
      </c>
      <c r="F132" s="123" t="s">
        <v>69</v>
      </c>
      <c r="G132" s="123" t="s">
        <v>22</v>
      </c>
      <c r="H132" s="123" t="s">
        <v>69</v>
      </c>
      <c r="I132" s="60"/>
      <c r="J132" s="60"/>
      <c r="K132" s="60"/>
    </row>
    <row r="133" spans="2:15" ht="17.45" customHeight="1">
      <c r="B133" s="83" t="s">
        <v>4</v>
      </c>
      <c r="C133" s="84">
        <f>C137+C138++C140+C142+C145+C146+C147</f>
        <v>3231046.9</v>
      </c>
      <c r="D133" s="86">
        <v>100</v>
      </c>
      <c r="E133" s="84">
        <f>E137+E138++E140+E142+E145+E146+E147</f>
        <v>2057501.2</v>
      </c>
      <c r="F133" s="86">
        <v>100</v>
      </c>
      <c r="G133" s="84">
        <f>G137+G138++G140+G142+G145+G146+G147</f>
        <v>2025692.2999999998</v>
      </c>
      <c r="H133" s="86">
        <v>100</v>
      </c>
      <c r="I133" s="184"/>
      <c r="J133" s="184"/>
      <c r="K133" s="184"/>
    </row>
    <row r="134" spans="2:15" ht="14.45" customHeight="1">
      <c r="B134" s="105" t="s">
        <v>1</v>
      </c>
      <c r="C134" s="106">
        <v>484286.4</v>
      </c>
      <c r="D134" s="87" t="s">
        <v>25</v>
      </c>
      <c r="E134" s="106">
        <v>355661.6</v>
      </c>
      <c r="F134" s="87" t="s">
        <v>25</v>
      </c>
      <c r="G134" s="106">
        <v>324044.2</v>
      </c>
      <c r="H134" s="87" t="s">
        <v>25</v>
      </c>
      <c r="I134" s="184"/>
      <c r="J134" s="184"/>
      <c r="K134" s="184"/>
    </row>
    <row r="135" spans="2:15" ht="14.45" customHeight="1">
      <c r="B135" s="105" t="s">
        <v>2</v>
      </c>
      <c r="C135" s="106">
        <v>2577061.2999999998</v>
      </c>
      <c r="D135" s="87" t="s">
        <v>25</v>
      </c>
      <c r="E135" s="106">
        <v>1652667.3</v>
      </c>
      <c r="F135" s="87" t="s">
        <v>25</v>
      </c>
      <c r="G135" s="106">
        <v>1656136.9</v>
      </c>
      <c r="H135" s="87" t="s">
        <v>25</v>
      </c>
    </row>
    <row r="136" spans="2:15" ht="14.45" customHeight="1">
      <c r="B136" s="105" t="s">
        <v>3</v>
      </c>
      <c r="C136" s="106">
        <f>34372.8+15111.9+1137.5+119077</f>
        <v>169699.20000000001</v>
      </c>
      <c r="D136" s="87" t="s">
        <v>25</v>
      </c>
      <c r="E136" s="106">
        <f>34216.6+13818.2+1137.5</f>
        <v>49172.3</v>
      </c>
      <c r="F136" s="87" t="s">
        <v>25</v>
      </c>
      <c r="G136" s="106">
        <f>33904.1+10444.5+1162.6</f>
        <v>45511.199999999997</v>
      </c>
      <c r="H136" s="87" t="s">
        <v>25</v>
      </c>
    </row>
    <row r="137" spans="2:15" s="20" customFormat="1" ht="18" customHeight="1">
      <c r="B137" s="2" t="s">
        <v>160</v>
      </c>
      <c r="C137" s="35">
        <f>785767.5-3140.2</f>
        <v>782627.3</v>
      </c>
      <c r="D137" s="35">
        <f>C137/C133*100</f>
        <v>24.222096559477365</v>
      </c>
      <c r="E137" s="35">
        <v>779101.2</v>
      </c>
      <c r="F137" s="35">
        <f>E137/E133*100</f>
        <v>37.866378887166626</v>
      </c>
      <c r="G137" s="35">
        <v>780360.5</v>
      </c>
      <c r="H137" s="35">
        <f>G137/G133*100</f>
        <v>38.523150826016369</v>
      </c>
      <c r="I137" s="94"/>
      <c r="J137" s="94"/>
      <c r="K137" s="94"/>
    </row>
    <row r="138" spans="2:15" ht="18" customHeight="1">
      <c r="B138" s="5" t="s">
        <v>161</v>
      </c>
      <c r="C138" s="9">
        <f>1247990.4+50+5138.6</f>
        <v>1253179</v>
      </c>
      <c r="D138" s="35">
        <f>C138/C133*100</f>
        <v>38.785540377021455</v>
      </c>
      <c r="E138" s="233">
        <v>0</v>
      </c>
      <c r="F138" s="237">
        <f>E138/E133*100</f>
        <v>0</v>
      </c>
      <c r="G138" s="233">
        <v>0</v>
      </c>
      <c r="H138" s="237">
        <f>G138/G133*100</f>
        <v>0</v>
      </c>
    </row>
    <row r="139" spans="2:15" s="142" customFormat="1" ht="18" customHeight="1">
      <c r="B139" s="143" t="s">
        <v>124</v>
      </c>
      <c r="C139" s="114">
        <v>1247990.3999999999</v>
      </c>
      <c r="D139" s="265" t="s">
        <v>25</v>
      </c>
      <c r="E139" s="266">
        <v>0</v>
      </c>
      <c r="F139" s="265" t="s">
        <v>25</v>
      </c>
      <c r="G139" s="266">
        <v>0</v>
      </c>
      <c r="H139" s="265" t="s">
        <v>25</v>
      </c>
      <c r="I139" s="267"/>
      <c r="J139" s="267"/>
      <c r="K139" s="267"/>
    </row>
    <row r="140" spans="2:15" ht="18" customHeight="1">
      <c r="B140" s="4" t="s">
        <v>162</v>
      </c>
      <c r="C140" s="26">
        <f>932712.2-150-1712.9-285.5</f>
        <v>930563.79999999993</v>
      </c>
      <c r="D140" s="35">
        <f>C140/C133*100</f>
        <v>28.800689955939667</v>
      </c>
      <c r="E140" s="21">
        <v>1019877.4</v>
      </c>
      <c r="F140" s="35">
        <f>E140/E133*100</f>
        <v>49.568739012157081</v>
      </c>
      <c r="G140" s="21">
        <v>986274.2</v>
      </c>
      <c r="H140" s="35">
        <f>G140/G133*100</f>
        <v>48.688253393666947</v>
      </c>
      <c r="M140" s="157"/>
      <c r="N140" s="157"/>
      <c r="O140" s="157"/>
    </row>
    <row r="141" spans="2:15" s="142" customFormat="1" ht="29.25" customHeight="1">
      <c r="B141" s="143" t="s">
        <v>140</v>
      </c>
      <c r="C141" s="114">
        <v>2946.1</v>
      </c>
      <c r="D141" s="265" t="s">
        <v>25</v>
      </c>
      <c r="E141" s="114">
        <v>2946.1</v>
      </c>
      <c r="F141" s="265" t="s">
        <v>25</v>
      </c>
      <c r="G141" s="114">
        <v>3558.6</v>
      </c>
      <c r="H141" s="265" t="s">
        <v>25</v>
      </c>
      <c r="I141" s="267"/>
      <c r="J141" s="267"/>
      <c r="K141" s="267"/>
    </row>
    <row r="142" spans="2:15" ht="18" customHeight="1">
      <c r="B142" s="4" t="s">
        <v>163</v>
      </c>
      <c r="C142" s="26">
        <f>38427+50</f>
        <v>38477</v>
      </c>
      <c r="D142" s="35">
        <f>C142/C133*100</f>
        <v>1.1908524138105205</v>
      </c>
      <c r="E142" s="21">
        <v>35646.5</v>
      </c>
      <c r="F142" s="35">
        <f>E142/E133*100</f>
        <v>1.7325141778775148</v>
      </c>
      <c r="G142" s="3">
        <v>36122</v>
      </c>
      <c r="H142" s="35">
        <f>G142/G133*100</f>
        <v>1.7831928373326988</v>
      </c>
    </row>
    <row r="143" spans="2:15" s="18" customFormat="1" ht="15" customHeight="1">
      <c r="B143" s="310" t="s">
        <v>24</v>
      </c>
      <c r="C143" s="301" t="s">
        <v>139</v>
      </c>
      <c r="D143" s="302"/>
      <c r="E143" s="301" t="s">
        <v>100</v>
      </c>
      <c r="F143" s="302"/>
      <c r="G143" s="301" t="s">
        <v>148</v>
      </c>
      <c r="H143" s="302"/>
      <c r="I143" s="60"/>
      <c r="J143" s="60"/>
      <c r="K143" s="60"/>
    </row>
    <row r="144" spans="2:15" s="18" customFormat="1" ht="78" customHeight="1">
      <c r="B144" s="310"/>
      <c r="C144" s="123" t="s">
        <v>22</v>
      </c>
      <c r="D144" s="123" t="s">
        <v>69</v>
      </c>
      <c r="E144" s="123" t="s">
        <v>22</v>
      </c>
      <c r="F144" s="123" t="s">
        <v>69</v>
      </c>
      <c r="G144" s="123" t="s">
        <v>22</v>
      </c>
      <c r="H144" s="123" t="s">
        <v>69</v>
      </c>
      <c r="I144" s="60"/>
      <c r="J144" s="60"/>
      <c r="K144" s="60"/>
    </row>
    <row r="145" spans="1:11" s="20" customFormat="1" ht="18" customHeight="1">
      <c r="B145" s="36" t="s">
        <v>164</v>
      </c>
      <c r="C145" s="35">
        <f>184394.4+50</f>
        <v>184444.4</v>
      </c>
      <c r="D145" s="35">
        <f>C145/C133*100</f>
        <v>5.7085027147083505</v>
      </c>
      <c r="E145" s="35">
        <v>183172.9</v>
      </c>
      <c r="F145" s="35">
        <f>E145/E133*100</f>
        <v>8.902687395759477</v>
      </c>
      <c r="G145" s="35">
        <v>183172.9</v>
      </c>
      <c r="H145" s="35">
        <f>G145/G133*100</f>
        <v>9.0424838955057503</v>
      </c>
      <c r="I145" s="94"/>
      <c r="J145" s="94"/>
      <c r="K145" s="94"/>
    </row>
    <row r="146" spans="1:11" s="18" customFormat="1" ht="18" customHeight="1">
      <c r="B146" s="4" t="s">
        <v>165</v>
      </c>
      <c r="C146" s="26">
        <v>18153.599999999999</v>
      </c>
      <c r="D146" s="35">
        <f>C146/C133*100</f>
        <v>0.56184885462355871</v>
      </c>
      <c r="E146" s="26">
        <v>16101.4</v>
      </c>
      <c r="F146" s="35">
        <f>E146/E133*100</f>
        <v>0.78257062498918595</v>
      </c>
      <c r="G146" s="26">
        <v>16160.9</v>
      </c>
      <c r="H146" s="35">
        <f>G146/G133*100</f>
        <v>0.79779638793117791</v>
      </c>
      <c r="I146" s="60"/>
      <c r="J146" s="60"/>
      <c r="K146" s="60"/>
    </row>
    <row r="147" spans="1:11" s="18" customFormat="1" ht="18" customHeight="1">
      <c r="B147" s="36" t="s">
        <v>166</v>
      </c>
      <c r="C147" s="35">
        <v>23601.8</v>
      </c>
      <c r="D147" s="35">
        <f>C147/C133*100</f>
        <v>0.7304691244190854</v>
      </c>
      <c r="E147" s="35">
        <v>23601.8</v>
      </c>
      <c r="F147" s="35">
        <f>E147/E133*100</f>
        <v>1.1471099020501179</v>
      </c>
      <c r="G147" s="35">
        <v>23601.8</v>
      </c>
      <c r="H147" s="35">
        <f>G147/G133*100</f>
        <v>1.1651226595470596</v>
      </c>
      <c r="I147" s="60"/>
      <c r="J147" s="60"/>
      <c r="K147" s="60"/>
    </row>
    <row r="148" spans="1:11" ht="13.5" customHeight="1">
      <c r="A148" s="88"/>
      <c r="B148" s="305"/>
      <c r="C148" s="305"/>
      <c r="D148" s="305"/>
      <c r="E148" s="305"/>
      <c r="F148" s="305"/>
      <c r="G148" s="305"/>
      <c r="H148" s="305"/>
    </row>
    <row r="149" spans="1:11" ht="159" customHeight="1">
      <c r="A149" s="88"/>
      <c r="B149" s="318" t="s">
        <v>349</v>
      </c>
      <c r="C149" s="318"/>
      <c r="D149" s="318"/>
      <c r="E149" s="318"/>
      <c r="F149" s="318"/>
      <c r="G149" s="318"/>
      <c r="H149" s="318"/>
    </row>
    <row r="150" spans="1:11" s="248" customFormat="1" ht="46.5" customHeight="1">
      <c r="A150" s="246"/>
      <c r="B150" s="305" t="s">
        <v>280</v>
      </c>
      <c r="C150" s="305"/>
      <c r="D150" s="305"/>
      <c r="E150" s="305"/>
      <c r="F150" s="305"/>
      <c r="G150" s="305"/>
      <c r="H150" s="305"/>
      <c r="I150" s="60"/>
      <c r="J150" s="60"/>
      <c r="K150" s="60"/>
    </row>
    <row r="151" spans="1:11" s="248" customFormat="1" ht="110.25" customHeight="1">
      <c r="A151" s="246"/>
      <c r="B151" s="315" t="s">
        <v>324</v>
      </c>
      <c r="C151" s="315"/>
      <c r="D151" s="315"/>
      <c r="E151" s="315"/>
      <c r="F151" s="315"/>
      <c r="G151" s="315"/>
      <c r="H151" s="315"/>
      <c r="I151" s="63"/>
      <c r="J151" s="247"/>
      <c r="K151" s="247"/>
    </row>
    <row r="152" spans="1:11" s="248" customFormat="1" ht="30.75" customHeight="1">
      <c r="A152" s="246"/>
      <c r="B152" s="305" t="s">
        <v>350</v>
      </c>
      <c r="C152" s="305"/>
      <c r="D152" s="305"/>
      <c r="E152" s="305"/>
      <c r="F152" s="305"/>
      <c r="G152" s="305"/>
      <c r="H152" s="305"/>
      <c r="I152" s="63"/>
      <c r="J152" s="247"/>
      <c r="K152" s="247"/>
    </row>
    <row r="153" spans="1:11" s="248" customFormat="1" ht="35.25" customHeight="1">
      <c r="A153" s="246"/>
      <c r="B153" s="318" t="s">
        <v>375</v>
      </c>
      <c r="C153" s="318"/>
      <c r="D153" s="318"/>
      <c r="E153" s="318"/>
      <c r="F153" s="318"/>
      <c r="G153" s="318"/>
      <c r="H153" s="318"/>
      <c r="I153" s="247"/>
      <c r="J153" s="247"/>
      <c r="K153" s="247"/>
    </row>
    <row r="154" spans="1:11" s="251" customFormat="1" ht="78.75" customHeight="1">
      <c r="A154" s="249"/>
      <c r="B154" s="318" t="s">
        <v>351</v>
      </c>
      <c r="C154" s="318"/>
      <c r="D154" s="318"/>
      <c r="E154" s="318"/>
      <c r="F154" s="318"/>
      <c r="G154" s="318"/>
      <c r="H154" s="318"/>
      <c r="I154" s="58"/>
      <c r="J154" s="58"/>
      <c r="K154" s="58"/>
    </row>
    <row r="155" spans="1:11" ht="47.25" customHeight="1">
      <c r="A155" s="88"/>
      <c r="B155" s="318" t="s">
        <v>318</v>
      </c>
      <c r="C155" s="318"/>
      <c r="D155" s="318"/>
      <c r="E155" s="318"/>
      <c r="F155" s="318"/>
      <c r="G155" s="318"/>
      <c r="H155" s="318"/>
    </row>
    <row r="156" spans="1:11" s="28" customFormat="1" ht="78" customHeight="1">
      <c r="A156" s="73"/>
      <c r="B156" s="315" t="s">
        <v>332</v>
      </c>
      <c r="C156" s="315"/>
      <c r="D156" s="315"/>
      <c r="E156" s="315"/>
      <c r="F156" s="315"/>
      <c r="G156" s="315"/>
      <c r="H156" s="315"/>
      <c r="I156" s="273"/>
      <c r="J156" s="273"/>
      <c r="K156" s="273"/>
    </row>
    <row r="157" spans="1:11" s="248" customFormat="1" ht="78" customHeight="1">
      <c r="A157" s="246"/>
      <c r="B157" s="305" t="s">
        <v>287</v>
      </c>
      <c r="C157" s="305"/>
      <c r="D157" s="305"/>
      <c r="E157" s="305"/>
      <c r="F157" s="305"/>
      <c r="G157" s="305"/>
      <c r="H157" s="305"/>
      <c r="I157" s="60"/>
      <c r="J157" s="60"/>
      <c r="K157" s="60"/>
    </row>
    <row r="158" spans="1:11" s="248" customFormat="1" ht="77.25" customHeight="1">
      <c r="A158" s="246"/>
      <c r="B158" s="305" t="s">
        <v>333</v>
      </c>
      <c r="C158" s="305"/>
      <c r="D158" s="305"/>
      <c r="E158" s="305"/>
      <c r="F158" s="305"/>
      <c r="G158" s="305"/>
      <c r="H158" s="305"/>
      <c r="I158" s="60"/>
      <c r="J158" s="60"/>
      <c r="K158" s="60"/>
    </row>
    <row r="159" spans="1:11" s="248" customFormat="1" ht="62.25" customHeight="1">
      <c r="A159" s="246"/>
      <c r="B159" s="305" t="s">
        <v>289</v>
      </c>
      <c r="C159" s="355"/>
      <c r="D159" s="355"/>
      <c r="E159" s="355"/>
      <c r="F159" s="355"/>
      <c r="G159" s="355"/>
      <c r="H159" s="355"/>
      <c r="I159" s="60"/>
      <c r="J159" s="60"/>
      <c r="K159" s="60"/>
    </row>
    <row r="160" spans="1:11" s="251" customFormat="1" ht="78.75" customHeight="1">
      <c r="A160" s="249"/>
      <c r="B160" s="306" t="s">
        <v>367</v>
      </c>
      <c r="C160" s="306"/>
      <c r="D160" s="306"/>
      <c r="E160" s="306"/>
      <c r="F160" s="306"/>
      <c r="G160" s="306"/>
      <c r="H160" s="306"/>
      <c r="I160" s="58"/>
      <c r="J160" s="58"/>
      <c r="K160" s="58"/>
    </row>
    <row r="161" spans="1:13" s="248" customFormat="1" ht="79.5" customHeight="1">
      <c r="A161" s="246"/>
      <c r="B161" s="305" t="s">
        <v>290</v>
      </c>
      <c r="C161" s="305"/>
      <c r="D161" s="305"/>
      <c r="E161" s="305"/>
      <c r="F161" s="305"/>
      <c r="G161" s="305"/>
      <c r="H161" s="305"/>
      <c r="I161" s="63"/>
      <c r="J161" s="247"/>
      <c r="K161" s="247"/>
    </row>
    <row r="162" spans="1:13" s="254" customFormat="1" ht="63" customHeight="1">
      <c r="A162" s="252"/>
      <c r="B162" s="305" t="s">
        <v>311</v>
      </c>
      <c r="C162" s="305"/>
      <c r="D162" s="305"/>
      <c r="E162" s="305"/>
      <c r="F162" s="305"/>
      <c r="G162" s="305"/>
      <c r="H162" s="305"/>
      <c r="I162" s="79"/>
      <c r="J162" s="79"/>
      <c r="K162" s="79"/>
    </row>
    <row r="163" spans="1:13" s="251" customFormat="1" ht="46.5" customHeight="1">
      <c r="A163" s="249"/>
      <c r="B163" s="318" t="s">
        <v>281</v>
      </c>
      <c r="C163" s="318"/>
      <c r="D163" s="318"/>
      <c r="E163" s="318"/>
      <c r="F163" s="318"/>
      <c r="G163" s="318"/>
      <c r="H163" s="318"/>
      <c r="I163" s="61"/>
      <c r="J163" s="61"/>
      <c r="K163" s="61"/>
    </row>
    <row r="164" spans="1:13" s="251" customFormat="1" ht="46.5" customHeight="1">
      <c r="A164" s="249"/>
      <c r="B164" s="305" t="s">
        <v>282</v>
      </c>
      <c r="C164" s="305"/>
      <c r="D164" s="305"/>
      <c r="E164" s="305"/>
      <c r="F164" s="305"/>
      <c r="G164" s="305"/>
      <c r="H164" s="305"/>
      <c r="I164" s="58"/>
      <c r="J164" s="250"/>
      <c r="K164" s="250"/>
    </row>
    <row r="165" spans="1:13" s="251" customFormat="1" ht="132" customHeight="1">
      <c r="A165" s="255"/>
      <c r="B165" s="305" t="s">
        <v>285</v>
      </c>
      <c r="C165" s="305"/>
      <c r="D165" s="305"/>
      <c r="E165" s="305"/>
      <c r="F165" s="305"/>
      <c r="G165" s="305"/>
      <c r="H165" s="305"/>
      <c r="I165" s="60"/>
      <c r="J165" s="60"/>
      <c r="K165" s="60"/>
    </row>
    <row r="166" spans="1:13" s="254" customFormat="1" ht="78" customHeight="1">
      <c r="A166" s="252"/>
      <c r="B166" s="305" t="s">
        <v>284</v>
      </c>
      <c r="C166" s="305"/>
      <c r="D166" s="305"/>
      <c r="E166" s="305"/>
      <c r="F166" s="305"/>
      <c r="G166" s="305"/>
      <c r="H166" s="305"/>
      <c r="I166" s="256"/>
      <c r="J166" s="257"/>
      <c r="K166" s="257"/>
    </row>
    <row r="167" spans="1:13" s="254" customFormat="1" ht="79.5" customHeight="1">
      <c r="A167" s="252"/>
      <c r="B167" s="315" t="s">
        <v>286</v>
      </c>
      <c r="C167" s="315"/>
      <c r="D167" s="315"/>
      <c r="E167" s="315"/>
      <c r="F167" s="315"/>
      <c r="G167" s="315"/>
      <c r="H167" s="315"/>
      <c r="I167" s="57"/>
      <c r="J167" s="253"/>
      <c r="K167" s="253"/>
    </row>
    <row r="168" spans="1:13" s="80" customFormat="1" ht="63" customHeight="1">
      <c r="A168" s="187"/>
      <c r="B168" s="315" t="s">
        <v>291</v>
      </c>
      <c r="C168" s="315"/>
      <c r="D168" s="315"/>
      <c r="E168" s="315"/>
      <c r="F168" s="315"/>
      <c r="G168" s="315"/>
      <c r="H168" s="315"/>
      <c r="I168" s="79"/>
      <c r="J168" s="79"/>
      <c r="K168" s="79"/>
      <c r="M168" s="188"/>
    </row>
    <row r="169" spans="1:13" s="80" customFormat="1" ht="18" customHeight="1">
      <c r="A169" s="187"/>
      <c r="B169" s="205"/>
      <c r="C169" s="205"/>
      <c r="D169" s="205"/>
      <c r="E169" s="205"/>
      <c r="F169" s="205"/>
      <c r="G169" s="205"/>
      <c r="H169" s="205"/>
      <c r="I169" s="79"/>
      <c r="J169" s="79"/>
      <c r="K169" s="79"/>
      <c r="M169" s="188"/>
    </row>
    <row r="170" spans="1:13" s="28" customFormat="1" ht="31.5" customHeight="1">
      <c r="B170" s="309" t="s">
        <v>138</v>
      </c>
      <c r="C170" s="309"/>
      <c r="D170" s="309"/>
      <c r="E170" s="309"/>
      <c r="F170" s="309"/>
      <c r="G170" s="309"/>
      <c r="H170" s="309"/>
      <c r="I170" s="57"/>
      <c r="J170" s="57"/>
      <c r="K170" s="57"/>
    </row>
    <row r="171" spans="1:13" s="24" customFormat="1" ht="19.5" customHeight="1">
      <c r="B171" s="305" t="s">
        <v>104</v>
      </c>
      <c r="C171" s="305"/>
      <c r="D171" s="305"/>
      <c r="E171" s="305"/>
      <c r="F171" s="305"/>
      <c r="G171" s="305"/>
      <c r="H171" s="305"/>
      <c r="I171" s="65"/>
      <c r="J171" s="65"/>
      <c r="K171" s="65"/>
    </row>
    <row r="172" spans="1:13" s="24" customFormat="1" ht="32.25" customHeight="1">
      <c r="B172" s="305" t="s">
        <v>130</v>
      </c>
      <c r="C172" s="305"/>
      <c r="D172" s="305"/>
      <c r="E172" s="305"/>
      <c r="F172" s="305"/>
      <c r="G172" s="305"/>
      <c r="H172" s="305"/>
      <c r="I172" s="65"/>
      <c r="J172" s="65"/>
      <c r="K172" s="65"/>
    </row>
    <row r="173" spans="1:13" s="24" customFormat="1" ht="78.75" customHeight="1">
      <c r="B173" s="305" t="s">
        <v>183</v>
      </c>
      <c r="C173" s="305"/>
      <c r="D173" s="305"/>
      <c r="E173" s="305"/>
      <c r="F173" s="305"/>
      <c r="G173" s="305"/>
      <c r="H173" s="305"/>
      <c r="I173" s="65"/>
      <c r="J173" s="65"/>
      <c r="K173" s="65"/>
    </row>
    <row r="174" spans="1:13" s="23" customFormat="1" ht="16.149999999999999" customHeight="1">
      <c r="B174" s="305" t="s">
        <v>37</v>
      </c>
      <c r="C174" s="305"/>
      <c r="D174" s="305"/>
      <c r="E174" s="305"/>
      <c r="F174" s="305"/>
      <c r="G174" s="305"/>
      <c r="H174" s="305"/>
      <c r="I174" s="64"/>
      <c r="J174" s="64"/>
      <c r="K174" s="64"/>
    </row>
    <row r="175" spans="1:13" s="23" customFormat="1" ht="15.75" customHeight="1">
      <c r="B175" s="171"/>
      <c r="C175" s="171"/>
      <c r="D175" s="171"/>
      <c r="E175" s="171"/>
      <c r="F175" s="171"/>
      <c r="G175" s="308" t="s">
        <v>39</v>
      </c>
      <c r="H175" s="308"/>
      <c r="I175" s="64"/>
      <c r="J175" s="64"/>
      <c r="K175" s="64"/>
    </row>
    <row r="176" spans="1:13" s="18" customFormat="1" ht="18" customHeight="1">
      <c r="B176" s="310" t="s">
        <v>24</v>
      </c>
      <c r="C176" s="301" t="s">
        <v>139</v>
      </c>
      <c r="D176" s="302"/>
      <c r="E176" s="301" t="s">
        <v>100</v>
      </c>
      <c r="F176" s="302"/>
      <c r="G176" s="301" t="s">
        <v>148</v>
      </c>
      <c r="H176" s="302"/>
      <c r="I176" s="60"/>
      <c r="J176" s="60"/>
      <c r="K176" s="60"/>
    </row>
    <row r="177" spans="2:11" s="18" customFormat="1" ht="80.25" customHeight="1">
      <c r="B177" s="310"/>
      <c r="C177" s="123" t="s">
        <v>22</v>
      </c>
      <c r="D177" s="123" t="s">
        <v>69</v>
      </c>
      <c r="E177" s="123" t="s">
        <v>22</v>
      </c>
      <c r="F177" s="123" t="s">
        <v>69</v>
      </c>
      <c r="G177" s="123" t="s">
        <v>22</v>
      </c>
      <c r="H177" s="123" t="s">
        <v>69</v>
      </c>
      <c r="I177" s="60"/>
      <c r="J177" s="60"/>
      <c r="K177" s="60"/>
    </row>
    <row r="178" spans="2:11" ht="17.25" customHeight="1">
      <c r="B178" s="83" t="s">
        <v>4</v>
      </c>
      <c r="C178" s="84">
        <f>C184</f>
        <v>231222.6</v>
      </c>
      <c r="D178" s="86">
        <v>100</v>
      </c>
      <c r="E178" s="84">
        <f t="shared" ref="E178:G178" si="14">E184</f>
        <v>201657.7</v>
      </c>
      <c r="F178" s="86">
        <v>100</v>
      </c>
      <c r="G178" s="84">
        <f t="shared" si="14"/>
        <v>202271.2</v>
      </c>
      <c r="H178" s="86">
        <v>100</v>
      </c>
      <c r="I178" s="184"/>
      <c r="J178" s="184"/>
      <c r="K178" s="184"/>
    </row>
    <row r="179" spans="2:11" ht="14.25" customHeight="1">
      <c r="B179" s="105" t="s">
        <v>1</v>
      </c>
      <c r="C179" s="106">
        <v>220683.5</v>
      </c>
      <c r="D179" s="87" t="s">
        <v>25</v>
      </c>
      <c r="E179" s="106">
        <v>186585.8</v>
      </c>
      <c r="F179" s="87" t="s">
        <v>25</v>
      </c>
      <c r="G179" s="106">
        <v>187199.3</v>
      </c>
      <c r="H179" s="87" t="s">
        <v>25</v>
      </c>
      <c r="I179" s="184"/>
      <c r="J179" s="184"/>
      <c r="K179" s="184"/>
    </row>
    <row r="180" spans="2:11" ht="15.75" customHeight="1">
      <c r="B180" s="105" t="s">
        <v>2</v>
      </c>
      <c r="C180" s="106">
        <v>10539.1</v>
      </c>
      <c r="D180" s="87" t="s">
        <v>25</v>
      </c>
      <c r="E180" s="106">
        <v>15071.9</v>
      </c>
      <c r="F180" s="87" t="s">
        <v>25</v>
      </c>
      <c r="G180" s="106">
        <v>15071.9</v>
      </c>
      <c r="H180" s="87" t="s">
        <v>25</v>
      </c>
    </row>
    <row r="181" spans="2:11" ht="14.25" customHeight="1">
      <c r="B181" s="105" t="s">
        <v>3</v>
      </c>
      <c r="C181" s="238">
        <v>0</v>
      </c>
      <c r="D181" s="87" t="s">
        <v>25</v>
      </c>
      <c r="E181" s="238">
        <v>0</v>
      </c>
      <c r="F181" s="87" t="s">
        <v>25</v>
      </c>
      <c r="G181" s="238">
        <v>0</v>
      </c>
      <c r="H181" s="87" t="s">
        <v>25</v>
      </c>
    </row>
    <row r="182" spans="2:11" s="18" customFormat="1" ht="18" customHeight="1">
      <c r="B182" s="310" t="s">
        <v>24</v>
      </c>
      <c r="C182" s="301" t="s">
        <v>139</v>
      </c>
      <c r="D182" s="302"/>
      <c r="E182" s="301" t="s">
        <v>100</v>
      </c>
      <c r="F182" s="302"/>
      <c r="G182" s="301" t="s">
        <v>148</v>
      </c>
      <c r="H182" s="302"/>
      <c r="I182" s="60"/>
      <c r="J182" s="60"/>
      <c r="K182" s="60"/>
    </row>
    <row r="183" spans="2:11" s="18" customFormat="1" ht="80.25" customHeight="1">
      <c r="B183" s="310"/>
      <c r="C183" s="123" t="s">
        <v>22</v>
      </c>
      <c r="D183" s="123" t="s">
        <v>69</v>
      </c>
      <c r="E183" s="123" t="s">
        <v>22</v>
      </c>
      <c r="F183" s="123" t="s">
        <v>69</v>
      </c>
      <c r="G183" s="123" t="s">
        <v>22</v>
      </c>
      <c r="H183" s="123" t="s">
        <v>69</v>
      </c>
      <c r="I183" s="60"/>
      <c r="J183" s="60"/>
      <c r="K183" s="60"/>
    </row>
    <row r="184" spans="2:11" s="20" customFormat="1" ht="18" customHeight="1">
      <c r="B184" s="134" t="s">
        <v>167</v>
      </c>
      <c r="C184" s="69">
        <v>231222.6</v>
      </c>
      <c r="D184" s="68">
        <f>C184/C178*100</f>
        <v>100</v>
      </c>
      <c r="E184" s="69">
        <v>201657.7</v>
      </c>
      <c r="F184" s="68">
        <f>E184/E178*100</f>
        <v>100</v>
      </c>
      <c r="G184" s="69">
        <v>202271.2</v>
      </c>
      <c r="H184" s="35">
        <f>G184/G178*100</f>
        <v>100</v>
      </c>
      <c r="I184" s="94"/>
      <c r="J184" s="94"/>
      <c r="K184" s="94"/>
    </row>
    <row r="185" spans="2:11" s="20" customFormat="1" ht="17.25" customHeight="1">
      <c r="B185" s="134" t="s">
        <v>168</v>
      </c>
      <c r="C185" s="236">
        <v>0</v>
      </c>
      <c r="D185" s="237">
        <f>C185/C178*100</f>
        <v>0</v>
      </c>
      <c r="E185" s="236">
        <v>0</v>
      </c>
      <c r="F185" s="237">
        <f>E185/E178*100</f>
        <v>0</v>
      </c>
      <c r="G185" s="236">
        <v>0</v>
      </c>
      <c r="H185" s="237">
        <f>G185/G178*100</f>
        <v>0</v>
      </c>
      <c r="I185" s="94"/>
      <c r="J185" s="94"/>
      <c r="K185" s="94"/>
    </row>
    <row r="186" spans="2:11" s="20" customFormat="1" ht="17.25" customHeight="1">
      <c r="B186" s="134" t="s">
        <v>169</v>
      </c>
      <c r="C186" s="236">
        <v>0</v>
      </c>
      <c r="D186" s="237">
        <f>C186/C179*100</f>
        <v>0</v>
      </c>
      <c r="E186" s="236">
        <v>0</v>
      </c>
      <c r="F186" s="237">
        <f>E186/E179*100</f>
        <v>0</v>
      </c>
      <c r="G186" s="236">
        <v>0</v>
      </c>
      <c r="H186" s="237">
        <f>G186/G179*100</f>
        <v>0</v>
      </c>
      <c r="I186" s="94"/>
      <c r="J186" s="94"/>
      <c r="K186" s="94"/>
    </row>
    <row r="187" spans="2:11" s="20" customFormat="1" ht="11.25" customHeight="1">
      <c r="B187" s="153"/>
      <c r="C187" s="154"/>
      <c r="D187" s="155"/>
      <c r="E187" s="154"/>
      <c r="F187" s="155"/>
      <c r="G187" s="154"/>
      <c r="H187" s="155"/>
      <c r="I187" s="58"/>
      <c r="J187" s="58"/>
      <c r="K187" s="58"/>
    </row>
    <row r="188" spans="2:11" ht="111" customHeight="1">
      <c r="B188" s="306" t="s">
        <v>292</v>
      </c>
      <c r="C188" s="306"/>
      <c r="D188" s="306"/>
      <c r="E188" s="306"/>
      <c r="F188" s="306"/>
      <c r="G188" s="306"/>
      <c r="H188" s="306"/>
    </row>
    <row r="189" spans="2:11" ht="63.75" customHeight="1">
      <c r="B189" s="306" t="s">
        <v>243</v>
      </c>
      <c r="C189" s="306"/>
      <c r="D189" s="306"/>
      <c r="E189" s="306"/>
      <c r="F189" s="306"/>
      <c r="G189" s="306"/>
      <c r="H189" s="306"/>
    </row>
    <row r="190" spans="2:11" ht="63" customHeight="1">
      <c r="B190" s="306" t="s">
        <v>244</v>
      </c>
      <c r="C190" s="306"/>
      <c r="D190" s="306"/>
      <c r="E190" s="306"/>
      <c r="F190" s="306"/>
      <c r="G190" s="306"/>
      <c r="H190" s="306"/>
    </row>
    <row r="191" spans="2:11" ht="96" customHeight="1">
      <c r="B191" s="306" t="s">
        <v>245</v>
      </c>
      <c r="C191" s="306"/>
      <c r="D191" s="306"/>
      <c r="E191" s="306"/>
      <c r="F191" s="306"/>
      <c r="G191" s="306"/>
      <c r="H191" s="306"/>
      <c r="I191" s="60"/>
      <c r="J191" s="60"/>
      <c r="K191" s="60"/>
    </row>
    <row r="192" spans="2:11" s="28" customFormat="1" ht="63" customHeight="1">
      <c r="B192" s="315" t="s">
        <v>246</v>
      </c>
      <c r="C192" s="315"/>
      <c r="D192" s="315"/>
      <c r="E192" s="315"/>
      <c r="F192" s="315"/>
      <c r="G192" s="315"/>
      <c r="H192" s="315"/>
      <c r="I192" s="57"/>
      <c r="J192" s="57"/>
      <c r="K192" s="57"/>
    </row>
    <row r="193" spans="2:11" s="18" customFormat="1" ht="63" customHeight="1">
      <c r="B193" s="315" t="s">
        <v>283</v>
      </c>
      <c r="C193" s="315"/>
      <c r="D193" s="315"/>
      <c r="E193" s="315"/>
      <c r="F193" s="315"/>
      <c r="G193" s="315"/>
      <c r="H193" s="315"/>
      <c r="I193" s="60"/>
      <c r="J193" s="60"/>
      <c r="K193" s="60"/>
    </row>
    <row r="194" spans="2:11" s="18" customFormat="1" ht="48" customHeight="1">
      <c r="B194" s="305" t="s">
        <v>382</v>
      </c>
      <c r="C194" s="305"/>
      <c r="D194" s="305"/>
      <c r="E194" s="305"/>
      <c r="F194" s="305"/>
      <c r="G194" s="305"/>
      <c r="H194" s="305"/>
      <c r="I194" s="60"/>
      <c r="J194" s="60"/>
      <c r="K194" s="60"/>
    </row>
    <row r="195" spans="2:11" s="97" customFormat="1" ht="15" customHeight="1">
      <c r="B195" s="173"/>
      <c r="C195" s="173"/>
      <c r="D195" s="173"/>
      <c r="E195" s="173"/>
      <c r="F195" s="173"/>
      <c r="G195" s="173"/>
      <c r="H195" s="173"/>
      <c r="I195" s="98"/>
      <c r="J195" s="98"/>
      <c r="K195" s="98"/>
    </row>
    <row r="196" spans="2:11" s="23" customFormat="1" ht="18.600000000000001" customHeight="1">
      <c r="B196" s="309" t="s">
        <v>87</v>
      </c>
      <c r="C196" s="309"/>
      <c r="D196" s="309"/>
      <c r="E196" s="309"/>
      <c r="F196" s="309"/>
      <c r="G196" s="309"/>
      <c r="H196" s="309"/>
      <c r="I196" s="64"/>
      <c r="J196" s="64"/>
      <c r="K196" s="64"/>
    </row>
    <row r="197" spans="2:11" s="23" customFormat="1" ht="19.899999999999999" customHeight="1">
      <c r="B197" s="305" t="s">
        <v>105</v>
      </c>
      <c r="C197" s="305"/>
      <c r="D197" s="305"/>
      <c r="E197" s="305"/>
      <c r="F197" s="305"/>
      <c r="G197" s="305"/>
      <c r="H197" s="305"/>
      <c r="I197" s="64"/>
      <c r="J197" s="64"/>
      <c r="K197" s="64"/>
    </row>
    <row r="198" spans="2:11" s="23" customFormat="1" ht="18" customHeight="1">
      <c r="B198" s="305" t="s">
        <v>35</v>
      </c>
      <c r="C198" s="305"/>
      <c r="D198" s="305"/>
      <c r="E198" s="305"/>
      <c r="F198" s="305"/>
      <c r="G198" s="305"/>
      <c r="H198" s="305"/>
      <c r="I198" s="64"/>
      <c r="J198" s="64"/>
      <c r="K198" s="64"/>
    </row>
    <row r="199" spans="2:11" s="24" customFormat="1" ht="42.75" customHeight="1">
      <c r="B199" s="305" t="s">
        <v>184</v>
      </c>
      <c r="C199" s="305"/>
      <c r="D199" s="305"/>
      <c r="E199" s="305"/>
      <c r="F199" s="305"/>
      <c r="G199" s="305"/>
      <c r="H199" s="305"/>
      <c r="I199" s="65"/>
      <c r="J199" s="65"/>
      <c r="K199" s="65"/>
    </row>
    <row r="200" spans="2:11" s="23" customFormat="1" ht="16.149999999999999" customHeight="1">
      <c r="B200" s="305" t="s">
        <v>32</v>
      </c>
      <c r="C200" s="305"/>
      <c r="D200" s="305"/>
      <c r="E200" s="305"/>
      <c r="F200" s="305"/>
      <c r="G200" s="305"/>
      <c r="H200" s="305"/>
      <c r="I200" s="64"/>
      <c r="J200" s="64"/>
      <c r="K200" s="64"/>
    </row>
    <row r="201" spans="2:11" s="23" customFormat="1" ht="16.5" customHeight="1">
      <c r="B201" s="171"/>
      <c r="C201" s="171"/>
      <c r="D201" s="171"/>
      <c r="E201" s="171"/>
      <c r="F201" s="171"/>
      <c r="G201" s="308" t="s">
        <v>42</v>
      </c>
      <c r="H201" s="308"/>
      <c r="I201" s="64"/>
      <c r="J201" s="64"/>
      <c r="K201" s="64"/>
    </row>
    <row r="202" spans="2:11" s="18" customFormat="1" ht="16.5" customHeight="1">
      <c r="B202" s="310" t="s">
        <v>24</v>
      </c>
      <c r="C202" s="301" t="s">
        <v>139</v>
      </c>
      <c r="D202" s="302"/>
      <c r="E202" s="301" t="s">
        <v>100</v>
      </c>
      <c r="F202" s="302"/>
      <c r="G202" s="301" t="s">
        <v>148</v>
      </c>
      <c r="H202" s="302"/>
      <c r="I202" s="60"/>
      <c r="J202" s="60"/>
      <c r="K202" s="60"/>
    </row>
    <row r="203" spans="2:11" s="18" customFormat="1" ht="80.25" customHeight="1">
      <c r="B203" s="310"/>
      <c r="C203" s="123" t="s">
        <v>22</v>
      </c>
      <c r="D203" s="123" t="s">
        <v>69</v>
      </c>
      <c r="E203" s="123" t="s">
        <v>22</v>
      </c>
      <c r="F203" s="123" t="s">
        <v>69</v>
      </c>
      <c r="G203" s="123" t="s">
        <v>22</v>
      </c>
      <c r="H203" s="123" t="s">
        <v>69</v>
      </c>
      <c r="I203" s="60"/>
      <c r="J203" s="60"/>
      <c r="K203" s="60"/>
    </row>
    <row r="204" spans="2:11" ht="16.149999999999999" customHeight="1">
      <c r="B204" s="83" t="s">
        <v>4</v>
      </c>
      <c r="C204" s="84">
        <f>C208+C212</f>
        <v>300834.40000000002</v>
      </c>
      <c r="D204" s="95">
        <v>100</v>
      </c>
      <c r="E204" s="84">
        <f>E208+E212</f>
        <v>272736.90000000002</v>
      </c>
      <c r="F204" s="95">
        <v>100</v>
      </c>
      <c r="G204" s="84">
        <f>G208+G212</f>
        <v>272002.60000000009</v>
      </c>
      <c r="H204" s="95">
        <v>100</v>
      </c>
      <c r="I204" s="184"/>
      <c r="J204" s="184"/>
      <c r="K204" s="184"/>
    </row>
    <row r="205" spans="2:11" ht="15" customHeight="1">
      <c r="B205" s="105" t="s">
        <v>1</v>
      </c>
      <c r="C205" s="106">
        <f>299550.7+300+467.8</f>
        <v>300318.5</v>
      </c>
      <c r="D205" s="87" t="s">
        <v>25</v>
      </c>
      <c r="E205" s="106">
        <f>272218.7</f>
        <v>272218.7</v>
      </c>
      <c r="F205" s="87" t="s">
        <v>25</v>
      </c>
      <c r="G205" s="106">
        <v>270976</v>
      </c>
      <c r="H205" s="87" t="s">
        <v>25</v>
      </c>
      <c r="I205" s="184"/>
      <c r="J205" s="184"/>
      <c r="K205" s="184"/>
    </row>
    <row r="206" spans="2:11" ht="15" customHeight="1">
      <c r="B206" s="105" t="s">
        <v>2</v>
      </c>
      <c r="C206" s="106">
        <v>454.3</v>
      </c>
      <c r="D206" s="87" t="s">
        <v>25</v>
      </c>
      <c r="E206" s="106">
        <v>459.3</v>
      </c>
      <c r="F206" s="87" t="s">
        <v>25</v>
      </c>
      <c r="G206" s="106">
        <v>980.2</v>
      </c>
      <c r="H206" s="87" t="s">
        <v>25</v>
      </c>
    </row>
    <row r="207" spans="2:11" ht="15" customHeight="1">
      <c r="B207" s="105" t="s">
        <v>3</v>
      </c>
      <c r="C207" s="106">
        <v>61.6</v>
      </c>
      <c r="D207" s="87" t="s">
        <v>25</v>
      </c>
      <c r="E207" s="106">
        <v>58.9</v>
      </c>
      <c r="F207" s="87" t="s">
        <v>25</v>
      </c>
      <c r="G207" s="106">
        <v>46.4</v>
      </c>
      <c r="H207" s="87" t="s">
        <v>25</v>
      </c>
    </row>
    <row r="208" spans="2:11" s="20" customFormat="1" ht="45">
      <c r="B208" s="2" t="s">
        <v>170</v>
      </c>
      <c r="C208" s="35">
        <f>101656.5+194598.5+445.9+161.1+200-80</f>
        <v>296982</v>
      </c>
      <c r="D208" s="115">
        <f>C208/C204*100</f>
        <v>98.719428363245683</v>
      </c>
      <c r="E208" s="35">
        <f>97448.7+172977.6+448.5+161.2+1700.9</f>
        <v>272736.90000000002</v>
      </c>
      <c r="F208" s="115">
        <f>E208/E204*100</f>
        <v>100</v>
      </c>
      <c r="G208" s="68">
        <f>97343.1+173451.7+1042.4+165.4</f>
        <v>272002.60000000009</v>
      </c>
      <c r="H208" s="115">
        <f>G208/G204*100</f>
        <v>100</v>
      </c>
      <c r="I208" s="94"/>
      <c r="J208" s="94"/>
      <c r="K208" s="94"/>
    </row>
    <row r="209" spans="1:13" s="18" customFormat="1" ht="16.5" customHeight="1">
      <c r="B209" s="310" t="s">
        <v>24</v>
      </c>
      <c r="C209" s="301" t="s">
        <v>139</v>
      </c>
      <c r="D209" s="302"/>
      <c r="E209" s="301" t="s">
        <v>100</v>
      </c>
      <c r="F209" s="302"/>
      <c r="G209" s="301" t="s">
        <v>148</v>
      </c>
      <c r="H209" s="302"/>
      <c r="I209" s="60"/>
      <c r="J209" s="60"/>
      <c r="K209" s="60"/>
    </row>
    <row r="210" spans="1:13" s="18" customFormat="1" ht="80.25" customHeight="1">
      <c r="B210" s="310"/>
      <c r="C210" s="123" t="s">
        <v>22</v>
      </c>
      <c r="D210" s="123" t="s">
        <v>69</v>
      </c>
      <c r="E210" s="123" t="s">
        <v>22</v>
      </c>
      <c r="F210" s="123" t="s">
        <v>69</v>
      </c>
      <c r="G210" s="123" t="s">
        <v>22</v>
      </c>
      <c r="H210" s="123" t="s">
        <v>69</v>
      </c>
      <c r="I210" s="60"/>
      <c r="J210" s="60"/>
      <c r="K210" s="60"/>
    </row>
    <row r="211" spans="1:13" s="212" customFormat="1" ht="30.75" customHeight="1">
      <c r="B211" s="213" t="s">
        <v>248</v>
      </c>
      <c r="C211" s="214">
        <f>607-0.1</f>
        <v>606.9</v>
      </c>
      <c r="D211" s="156" t="s">
        <v>25</v>
      </c>
      <c r="E211" s="214">
        <f>609.7-0.1</f>
        <v>609.6</v>
      </c>
      <c r="F211" s="156" t="s">
        <v>25</v>
      </c>
      <c r="G211" s="214">
        <v>1207.8</v>
      </c>
      <c r="H211" s="156" t="s">
        <v>25</v>
      </c>
      <c r="I211" s="215"/>
      <c r="J211" s="215"/>
      <c r="K211" s="215"/>
    </row>
    <row r="212" spans="1:13" ht="45" customHeight="1">
      <c r="B212" s="5" t="s">
        <v>171</v>
      </c>
      <c r="C212" s="9">
        <f>2954.6+50+80+300+467.8</f>
        <v>3852.4</v>
      </c>
      <c r="D212" s="216">
        <f>C212/C204*100</f>
        <v>1.2805716367543072</v>
      </c>
      <c r="E212" s="245">
        <v>0</v>
      </c>
      <c r="F212" s="245">
        <f>E212/E204*100</f>
        <v>0</v>
      </c>
      <c r="G212" s="245">
        <v>0</v>
      </c>
      <c r="H212" s="245">
        <f>G212/G204*100</f>
        <v>0</v>
      </c>
    </row>
    <row r="213" spans="1:13" s="28" customFormat="1" ht="9.75" customHeight="1">
      <c r="B213" s="34"/>
      <c r="C213" s="13"/>
      <c r="D213" s="13"/>
      <c r="E213" s="13"/>
      <c r="F213" s="13"/>
      <c r="G213" s="13"/>
      <c r="H213" s="57"/>
      <c r="I213" s="57"/>
      <c r="J213" s="57"/>
      <c r="K213" s="57"/>
    </row>
    <row r="214" spans="1:13" s="28" customFormat="1" ht="31.5" customHeight="1">
      <c r="B214" s="305" t="s">
        <v>135</v>
      </c>
      <c r="C214" s="305"/>
      <c r="D214" s="305"/>
      <c r="E214" s="305"/>
      <c r="F214" s="305"/>
      <c r="G214" s="305"/>
      <c r="H214" s="305"/>
      <c r="I214" s="57"/>
      <c r="J214" s="57"/>
      <c r="K214" s="57"/>
    </row>
    <row r="215" spans="1:13" ht="63" customHeight="1">
      <c r="B215" s="318" t="s">
        <v>293</v>
      </c>
      <c r="C215" s="318"/>
      <c r="D215" s="318"/>
      <c r="E215" s="318"/>
      <c r="F215" s="318"/>
      <c r="G215" s="318"/>
      <c r="H215" s="318"/>
    </row>
    <row r="216" spans="1:13" ht="63" customHeight="1">
      <c r="B216" s="318" t="s">
        <v>343</v>
      </c>
      <c r="C216" s="318"/>
      <c r="D216" s="318"/>
      <c r="E216" s="318"/>
      <c r="F216" s="318"/>
      <c r="G216" s="318"/>
      <c r="H216" s="318"/>
      <c r="M216" s="170"/>
    </row>
    <row r="217" spans="1:13" ht="31.5" customHeight="1">
      <c r="B217" s="306" t="s">
        <v>219</v>
      </c>
      <c r="C217" s="306"/>
      <c r="D217" s="306"/>
      <c r="E217" s="306"/>
      <c r="F217" s="306"/>
      <c r="G217" s="306"/>
      <c r="H217" s="306"/>
      <c r="M217" s="170"/>
    </row>
    <row r="218" spans="1:13" s="18" customFormat="1" ht="46.5" customHeight="1">
      <c r="A218" s="89"/>
      <c r="B218" s="315" t="s">
        <v>341</v>
      </c>
      <c r="C218" s="315"/>
      <c r="D218" s="315"/>
      <c r="E218" s="315"/>
      <c r="F218" s="315"/>
      <c r="G218" s="315"/>
      <c r="H218" s="315"/>
      <c r="I218" s="57"/>
      <c r="J218" s="60"/>
      <c r="K218" s="60"/>
      <c r="M218" s="165"/>
    </row>
    <row r="219" spans="1:13" s="28" customFormat="1" ht="47.25" customHeight="1">
      <c r="B219" s="315" t="s">
        <v>249</v>
      </c>
      <c r="C219" s="315"/>
      <c r="D219" s="315"/>
      <c r="E219" s="315"/>
      <c r="F219" s="315"/>
      <c r="G219" s="315"/>
      <c r="H219" s="315"/>
      <c r="I219" s="57"/>
      <c r="J219" s="60"/>
      <c r="K219" s="60"/>
    </row>
    <row r="220" spans="1:13" s="28" customFormat="1" ht="32.25" customHeight="1">
      <c r="B220" s="305" t="s">
        <v>371</v>
      </c>
      <c r="C220" s="305"/>
      <c r="D220" s="305"/>
      <c r="E220" s="305"/>
      <c r="F220" s="305"/>
      <c r="G220" s="305"/>
      <c r="H220" s="305"/>
      <c r="I220" s="57"/>
      <c r="J220" s="60"/>
      <c r="K220" s="60"/>
    </row>
    <row r="221" spans="1:13" s="28" customFormat="1" ht="31.5" customHeight="1">
      <c r="B221" s="305" t="s">
        <v>344</v>
      </c>
      <c r="C221" s="305"/>
      <c r="D221" s="305"/>
      <c r="E221" s="305"/>
      <c r="F221" s="305"/>
      <c r="G221" s="305"/>
      <c r="H221" s="305"/>
      <c r="I221" s="57"/>
      <c r="J221" s="60"/>
      <c r="K221" s="60"/>
    </row>
    <row r="222" spans="1:13" s="28" customFormat="1" ht="30.75" customHeight="1">
      <c r="B222" s="305" t="s">
        <v>250</v>
      </c>
      <c r="C222" s="305"/>
      <c r="D222" s="305"/>
      <c r="E222" s="305"/>
      <c r="F222" s="305"/>
      <c r="G222" s="305"/>
      <c r="H222" s="305"/>
      <c r="I222" s="57"/>
      <c r="J222" s="60"/>
      <c r="K222" s="60"/>
    </row>
    <row r="223" spans="1:13" s="18" customFormat="1" ht="48" customHeight="1">
      <c r="B223" s="315" t="s">
        <v>251</v>
      </c>
      <c r="C223" s="315"/>
      <c r="D223" s="315"/>
      <c r="E223" s="315"/>
      <c r="F223" s="315"/>
      <c r="G223" s="315"/>
      <c r="H223" s="315"/>
      <c r="I223" s="60"/>
      <c r="J223" s="60"/>
      <c r="K223" s="60"/>
    </row>
    <row r="224" spans="1:13" s="18" customFormat="1" ht="15.75" customHeight="1">
      <c r="B224" s="205"/>
      <c r="C224" s="205"/>
      <c r="D224" s="205"/>
      <c r="E224" s="205"/>
      <c r="F224" s="205"/>
      <c r="G224" s="205"/>
      <c r="H224" s="205"/>
      <c r="I224" s="60"/>
      <c r="J224" s="60"/>
      <c r="K224" s="60"/>
    </row>
    <row r="225" spans="1:11" s="28" customFormat="1" ht="21" customHeight="1">
      <c r="A225" s="80"/>
      <c r="B225" s="312" t="s">
        <v>90</v>
      </c>
      <c r="C225" s="312"/>
      <c r="D225" s="312"/>
      <c r="E225" s="312"/>
      <c r="F225" s="312"/>
      <c r="G225" s="312"/>
      <c r="H225" s="312"/>
      <c r="I225" s="57"/>
      <c r="J225" s="57"/>
      <c r="K225" s="57"/>
    </row>
    <row r="226" spans="1:11" s="82" customFormat="1" ht="15" customHeight="1">
      <c r="A226" s="173"/>
      <c r="B226" s="315" t="s">
        <v>107</v>
      </c>
      <c r="C226" s="315"/>
      <c r="D226" s="315"/>
      <c r="E226" s="315"/>
      <c r="F226" s="315"/>
      <c r="G226" s="315"/>
      <c r="H226" s="315"/>
      <c r="I226" s="81"/>
      <c r="J226" s="81"/>
      <c r="K226" s="136"/>
    </row>
    <row r="227" spans="1:11" s="82" customFormat="1" ht="15" customHeight="1">
      <c r="A227" s="173"/>
      <c r="B227" s="315" t="s">
        <v>137</v>
      </c>
      <c r="C227" s="315"/>
      <c r="D227" s="315"/>
      <c r="E227" s="315"/>
      <c r="F227" s="315"/>
      <c r="G227" s="315"/>
      <c r="H227" s="315"/>
      <c r="I227" s="81"/>
      <c r="J227" s="81"/>
      <c r="K227" s="136"/>
    </row>
    <row r="228" spans="1:11" s="82" customFormat="1" ht="15" customHeight="1">
      <c r="A228" s="173"/>
      <c r="B228" s="315" t="s">
        <v>185</v>
      </c>
      <c r="C228" s="315"/>
      <c r="D228" s="315"/>
      <c r="E228" s="315"/>
      <c r="F228" s="315"/>
      <c r="G228" s="315"/>
      <c r="H228" s="315"/>
      <c r="I228" s="81"/>
      <c r="J228" s="81"/>
      <c r="K228" s="136"/>
    </row>
    <row r="229" spans="1:11" s="82" customFormat="1" ht="15" customHeight="1">
      <c r="A229" s="173"/>
      <c r="B229" s="315" t="s">
        <v>40</v>
      </c>
      <c r="C229" s="315"/>
      <c r="D229" s="315"/>
      <c r="E229" s="315"/>
      <c r="F229" s="315"/>
      <c r="G229" s="315"/>
      <c r="H229" s="315"/>
      <c r="I229" s="81"/>
      <c r="J229" s="81"/>
      <c r="K229" s="136"/>
    </row>
    <row r="230" spans="1:11" s="23" customFormat="1" ht="15" customHeight="1">
      <c r="A230" s="137"/>
      <c r="B230" s="173"/>
      <c r="C230" s="173"/>
      <c r="D230" s="173"/>
      <c r="E230" s="173"/>
      <c r="F230" s="173"/>
      <c r="G230" s="311" t="s">
        <v>44</v>
      </c>
      <c r="H230" s="311"/>
      <c r="I230" s="64"/>
      <c r="J230" s="64"/>
      <c r="K230" s="64"/>
    </row>
    <row r="231" spans="1:11" s="18" customFormat="1" ht="15" customHeight="1">
      <c r="B231" s="310" t="s">
        <v>24</v>
      </c>
      <c r="C231" s="301" t="s">
        <v>139</v>
      </c>
      <c r="D231" s="302"/>
      <c r="E231" s="301" t="s">
        <v>100</v>
      </c>
      <c r="F231" s="302"/>
      <c r="G231" s="301" t="s">
        <v>148</v>
      </c>
      <c r="H231" s="302"/>
      <c r="I231" s="60"/>
      <c r="J231" s="60"/>
      <c r="K231" s="60"/>
    </row>
    <row r="232" spans="1:11" s="18" customFormat="1" ht="77.25" customHeight="1">
      <c r="B232" s="310"/>
      <c r="C232" s="123" t="s">
        <v>22</v>
      </c>
      <c r="D232" s="123" t="s">
        <v>69</v>
      </c>
      <c r="E232" s="123" t="s">
        <v>22</v>
      </c>
      <c r="F232" s="123" t="s">
        <v>69</v>
      </c>
      <c r="G232" s="123" t="s">
        <v>22</v>
      </c>
      <c r="H232" s="123" t="s">
        <v>69</v>
      </c>
      <c r="I232" s="60"/>
      <c r="J232" s="60"/>
      <c r="K232" s="60"/>
    </row>
    <row r="233" spans="1:11" ht="17.45" customHeight="1">
      <c r="B233" s="83" t="s">
        <v>4</v>
      </c>
      <c r="C233" s="84">
        <f>C237+C238+C239</f>
        <v>22719.5</v>
      </c>
      <c r="D233" s="95">
        <v>100</v>
      </c>
      <c r="E233" s="84">
        <f>E237+E238+E239</f>
        <v>16421.599999999999</v>
      </c>
      <c r="F233" s="95">
        <v>100</v>
      </c>
      <c r="G233" s="84">
        <f>G237+G238+G239</f>
        <v>16421.599999999999</v>
      </c>
      <c r="H233" s="95">
        <v>100</v>
      </c>
      <c r="I233" s="184"/>
      <c r="J233" s="184"/>
      <c r="K233" s="184"/>
    </row>
    <row r="234" spans="1:11" s="18" customFormat="1" ht="15.6" customHeight="1">
      <c r="B234" s="105" t="s">
        <v>1</v>
      </c>
      <c r="C234" s="106">
        <f>16120+6029.8+569.7</f>
        <v>22719.5</v>
      </c>
      <c r="D234" s="87" t="s">
        <v>25</v>
      </c>
      <c r="E234" s="106">
        <f>15851.9+569.7</f>
        <v>16421.599999999999</v>
      </c>
      <c r="F234" s="87" t="s">
        <v>25</v>
      </c>
      <c r="G234" s="106">
        <f>15851.9+569.7</f>
        <v>16421.599999999999</v>
      </c>
      <c r="H234" s="87" t="s">
        <v>25</v>
      </c>
      <c r="I234" s="184"/>
      <c r="J234" s="184"/>
      <c r="K234" s="184"/>
    </row>
    <row r="235" spans="1:11" s="18" customFormat="1" ht="15.6" customHeight="1">
      <c r="B235" s="105" t="s">
        <v>2</v>
      </c>
      <c r="C235" s="238">
        <v>0</v>
      </c>
      <c r="D235" s="87" t="s">
        <v>25</v>
      </c>
      <c r="E235" s="238">
        <v>0</v>
      </c>
      <c r="F235" s="87" t="s">
        <v>25</v>
      </c>
      <c r="G235" s="238">
        <v>0</v>
      </c>
      <c r="H235" s="87" t="s">
        <v>25</v>
      </c>
      <c r="I235" s="60"/>
      <c r="J235" s="60"/>
      <c r="K235" s="60"/>
    </row>
    <row r="236" spans="1:11" s="18" customFormat="1" ht="15.6" customHeight="1">
      <c r="B236" s="105" t="s">
        <v>3</v>
      </c>
      <c r="C236" s="238">
        <v>0</v>
      </c>
      <c r="D236" s="87" t="s">
        <v>25</v>
      </c>
      <c r="E236" s="238">
        <v>0</v>
      </c>
      <c r="F236" s="87" t="s">
        <v>25</v>
      </c>
      <c r="G236" s="238">
        <v>0</v>
      </c>
      <c r="H236" s="87" t="s">
        <v>25</v>
      </c>
      <c r="I236" s="60"/>
      <c r="J236" s="60"/>
      <c r="K236" s="60"/>
    </row>
    <row r="237" spans="1:11" s="18" customFormat="1" ht="45" customHeight="1">
      <c r="B237" s="8" t="s">
        <v>125</v>
      </c>
      <c r="C237" s="144">
        <f>12120+6029.8+569.7</f>
        <v>18719.5</v>
      </c>
      <c r="D237" s="115">
        <f>C237/C233*100</f>
        <v>82.393978740729338</v>
      </c>
      <c r="E237" s="144">
        <f>11851.9+569.7</f>
        <v>12421.6</v>
      </c>
      <c r="F237" s="115">
        <f>E237/E233*100</f>
        <v>75.641837579772982</v>
      </c>
      <c r="G237" s="144">
        <f>11851.9+569.7</f>
        <v>12421.6</v>
      </c>
      <c r="H237" s="115">
        <f>G237/G233*100</f>
        <v>75.641837579772982</v>
      </c>
      <c r="I237" s="60"/>
      <c r="J237" s="60"/>
      <c r="K237" s="60"/>
    </row>
    <row r="238" spans="1:11" s="18" customFormat="1" ht="45.75" customHeight="1">
      <c r="B238" s="8" t="s">
        <v>126</v>
      </c>
      <c r="C238" s="139">
        <v>500</v>
      </c>
      <c r="D238" s="115">
        <f>C238/C233*100</f>
        <v>2.2007526574088341</v>
      </c>
      <c r="E238" s="139">
        <v>500</v>
      </c>
      <c r="F238" s="115">
        <f>E238/E234*100-0.1</f>
        <v>2.9447703025283776</v>
      </c>
      <c r="G238" s="139">
        <v>500</v>
      </c>
      <c r="H238" s="115">
        <f>G238/G234*100-0.1</f>
        <v>2.9447703025283776</v>
      </c>
      <c r="I238" s="60"/>
      <c r="J238" s="60"/>
      <c r="K238" s="60"/>
    </row>
    <row r="239" spans="1:11" s="18" customFormat="1" ht="50.25" customHeight="1">
      <c r="B239" s="135" t="s">
        <v>127</v>
      </c>
      <c r="C239" s="139">
        <v>3500</v>
      </c>
      <c r="D239" s="71">
        <f>C239/C233*100</f>
        <v>15.405268601861838</v>
      </c>
      <c r="E239" s="139">
        <v>3500</v>
      </c>
      <c r="F239" s="115">
        <f>E239/E234*100</f>
        <v>21.313392117698644</v>
      </c>
      <c r="G239" s="139">
        <v>3500</v>
      </c>
      <c r="H239" s="115">
        <f>G239/G234*100</f>
        <v>21.313392117698644</v>
      </c>
      <c r="I239" s="60"/>
      <c r="J239" s="60"/>
      <c r="K239" s="60"/>
    </row>
    <row r="240" spans="1:11" s="28" customFormat="1" ht="12.75" customHeight="1">
      <c r="B240" s="34"/>
      <c r="C240" s="13"/>
      <c r="D240" s="13"/>
      <c r="E240" s="13"/>
      <c r="F240" s="13"/>
      <c r="G240" s="13"/>
      <c r="H240" s="57"/>
      <c r="I240" s="57"/>
      <c r="J240" s="57"/>
      <c r="K240" s="57"/>
    </row>
    <row r="241" spans="2:11" s="73" customFormat="1" ht="108.75" customHeight="1">
      <c r="B241" s="315" t="s">
        <v>372</v>
      </c>
      <c r="C241" s="315"/>
      <c r="D241" s="315"/>
      <c r="E241" s="315"/>
      <c r="F241" s="315"/>
      <c r="G241" s="315"/>
      <c r="H241" s="315"/>
      <c r="I241" s="74"/>
      <c r="J241" s="74"/>
      <c r="K241" s="74"/>
    </row>
    <row r="242" spans="2:11" s="73" customFormat="1" ht="48" customHeight="1">
      <c r="B242" s="315" t="s">
        <v>379</v>
      </c>
      <c r="C242" s="315"/>
      <c r="D242" s="315"/>
      <c r="E242" s="315"/>
      <c r="F242" s="315"/>
      <c r="G242" s="315"/>
      <c r="H242" s="315"/>
      <c r="I242" s="74"/>
      <c r="J242" s="74"/>
      <c r="K242" s="74"/>
    </row>
    <row r="243" spans="2:11" s="73" customFormat="1" ht="78.75" customHeight="1">
      <c r="B243" s="305" t="s">
        <v>247</v>
      </c>
      <c r="C243" s="305"/>
      <c r="D243" s="305"/>
      <c r="E243" s="305"/>
      <c r="F243" s="305"/>
      <c r="G243" s="305"/>
      <c r="H243" s="305"/>
      <c r="I243" s="74"/>
      <c r="J243" s="74"/>
      <c r="K243" s="74"/>
    </row>
    <row r="244" spans="2:11" s="73" customFormat="1" ht="63" customHeight="1">
      <c r="B244" s="315" t="s">
        <v>133</v>
      </c>
      <c r="C244" s="315"/>
      <c r="D244" s="315"/>
      <c r="E244" s="315"/>
      <c r="F244" s="315"/>
      <c r="G244" s="315"/>
      <c r="H244" s="315"/>
      <c r="I244" s="74"/>
      <c r="J244" s="74"/>
      <c r="K244" s="74"/>
    </row>
    <row r="245" spans="2:11" s="28" customFormat="1" ht="18.75" customHeight="1">
      <c r="B245" s="37"/>
      <c r="C245" s="38"/>
      <c r="D245" s="38"/>
      <c r="E245" s="38"/>
      <c r="F245" s="38"/>
      <c r="G245" s="38"/>
      <c r="H245" s="57"/>
      <c r="I245" s="57"/>
      <c r="J245" s="57"/>
      <c r="K245" s="57"/>
    </row>
    <row r="246" spans="2:11" s="28" customFormat="1" ht="33.6" customHeight="1">
      <c r="B246" s="309" t="s">
        <v>43</v>
      </c>
      <c r="C246" s="309"/>
      <c r="D246" s="309"/>
      <c r="E246" s="309"/>
      <c r="F246" s="309"/>
      <c r="G246" s="309"/>
      <c r="H246" s="309"/>
      <c r="I246" s="57"/>
      <c r="J246" s="57"/>
      <c r="K246" s="57"/>
    </row>
    <row r="247" spans="2:11" s="23" customFormat="1" ht="17.25" customHeight="1">
      <c r="B247" s="326" t="s">
        <v>106</v>
      </c>
      <c r="C247" s="326"/>
      <c r="D247" s="326"/>
      <c r="E247" s="326"/>
      <c r="F247" s="326"/>
      <c r="G247" s="326"/>
      <c r="H247" s="326"/>
      <c r="I247" s="64"/>
      <c r="J247" s="64"/>
      <c r="K247" s="64"/>
    </row>
    <row r="248" spans="2:11" s="23" customFormat="1" ht="30" customHeight="1">
      <c r="B248" s="305" t="s">
        <v>41</v>
      </c>
      <c r="C248" s="305"/>
      <c r="D248" s="305"/>
      <c r="E248" s="305"/>
      <c r="F248" s="305"/>
      <c r="G248" s="305"/>
      <c r="H248" s="305"/>
      <c r="I248" s="64"/>
      <c r="J248" s="64"/>
      <c r="K248" s="64"/>
    </row>
    <row r="249" spans="2:11" s="24" customFormat="1" ht="31.9" customHeight="1">
      <c r="B249" s="305" t="s">
        <v>186</v>
      </c>
      <c r="C249" s="305"/>
      <c r="D249" s="305"/>
      <c r="E249" s="305"/>
      <c r="F249" s="305"/>
      <c r="G249" s="305"/>
      <c r="H249" s="305"/>
      <c r="I249" s="65"/>
      <c r="J249" s="65"/>
      <c r="K249" s="65"/>
    </row>
    <row r="250" spans="2:11" s="23" customFormat="1" ht="16.149999999999999" customHeight="1">
      <c r="B250" s="305" t="s">
        <v>38</v>
      </c>
      <c r="C250" s="305"/>
      <c r="D250" s="305"/>
      <c r="E250" s="305"/>
      <c r="F250" s="305"/>
      <c r="G250" s="305"/>
      <c r="H250" s="305"/>
      <c r="I250" s="64"/>
      <c r="J250" s="64"/>
      <c r="K250" s="64"/>
    </row>
    <row r="251" spans="2:11" s="23" customFormat="1" ht="54" customHeight="1">
      <c r="B251" s="281"/>
      <c r="C251" s="281"/>
      <c r="D251" s="281"/>
      <c r="E251" s="281"/>
      <c r="F251" s="281"/>
      <c r="G251" s="281"/>
      <c r="H251" s="281"/>
      <c r="I251" s="64"/>
      <c r="J251" s="64"/>
      <c r="K251" s="64"/>
    </row>
    <row r="252" spans="2:11" s="23" customFormat="1" ht="18" customHeight="1">
      <c r="B252" s="171"/>
      <c r="C252" s="171"/>
      <c r="D252" s="171"/>
      <c r="E252" s="171"/>
      <c r="F252" s="171"/>
      <c r="G252" s="308" t="s">
        <v>98</v>
      </c>
      <c r="H252" s="308"/>
      <c r="I252" s="64"/>
      <c r="J252" s="64"/>
      <c r="K252" s="64"/>
    </row>
    <row r="253" spans="2:11" s="18" customFormat="1" ht="16.5" customHeight="1">
      <c r="B253" s="310" t="s">
        <v>24</v>
      </c>
      <c r="C253" s="301" t="s">
        <v>139</v>
      </c>
      <c r="D253" s="302"/>
      <c r="E253" s="301" t="s">
        <v>100</v>
      </c>
      <c r="F253" s="302"/>
      <c r="G253" s="301" t="s">
        <v>148</v>
      </c>
      <c r="H253" s="302"/>
      <c r="I253" s="60"/>
      <c r="J253" s="60"/>
      <c r="K253" s="60"/>
    </row>
    <row r="254" spans="2:11" s="18" customFormat="1" ht="81.75" customHeight="1">
      <c r="B254" s="310"/>
      <c r="C254" s="123" t="s">
        <v>22</v>
      </c>
      <c r="D254" s="123" t="s">
        <v>69</v>
      </c>
      <c r="E254" s="123" t="s">
        <v>22</v>
      </c>
      <c r="F254" s="123" t="s">
        <v>69</v>
      </c>
      <c r="G254" s="123" t="s">
        <v>22</v>
      </c>
      <c r="H254" s="123" t="s">
        <v>69</v>
      </c>
      <c r="I254" s="60"/>
      <c r="J254" s="60"/>
      <c r="K254" s="60"/>
    </row>
    <row r="255" spans="2:11" ht="16.5" customHeight="1">
      <c r="B255" s="83" t="s">
        <v>4</v>
      </c>
      <c r="C255" s="84">
        <f>SUM(C259:C262)</f>
        <v>71931.200000000012</v>
      </c>
      <c r="D255" s="95">
        <v>100</v>
      </c>
      <c r="E255" s="84">
        <f>SUM(E259:E262)</f>
        <v>74619.5</v>
      </c>
      <c r="F255" s="95">
        <v>100</v>
      </c>
      <c r="G255" s="84">
        <f>SUM(G259:G262)</f>
        <v>77747.199999999997</v>
      </c>
      <c r="H255" s="95">
        <v>100</v>
      </c>
      <c r="I255" s="184"/>
      <c r="J255" s="184"/>
      <c r="K255" s="184"/>
    </row>
    <row r="256" spans="2:11" ht="16.5" customHeight="1">
      <c r="B256" s="105" t="s">
        <v>1</v>
      </c>
      <c r="C256" s="106">
        <v>23272.7</v>
      </c>
      <c r="D256" s="87" t="s">
        <v>25</v>
      </c>
      <c r="E256" s="106">
        <v>3731</v>
      </c>
      <c r="F256" s="87" t="s">
        <v>25</v>
      </c>
      <c r="G256" s="106">
        <v>3887.4</v>
      </c>
      <c r="H256" s="87" t="s">
        <v>25</v>
      </c>
      <c r="I256" s="184"/>
      <c r="J256" s="184"/>
      <c r="K256" s="184"/>
    </row>
    <row r="257" spans="2:13" ht="16.5" customHeight="1">
      <c r="B257" s="105" t="s">
        <v>2</v>
      </c>
      <c r="C257" s="106">
        <v>44857.599999999999</v>
      </c>
      <c r="D257" s="87" t="s">
        <v>25</v>
      </c>
      <c r="E257" s="106">
        <v>69173.2</v>
      </c>
      <c r="F257" s="87" t="s">
        <v>25</v>
      </c>
      <c r="G257" s="106">
        <v>72559.100000000006</v>
      </c>
      <c r="H257" s="87" t="s">
        <v>25</v>
      </c>
    </row>
    <row r="258" spans="2:13" ht="16.5" customHeight="1">
      <c r="B258" s="105" t="s">
        <v>3</v>
      </c>
      <c r="C258" s="106">
        <f>1754.3+2046.6</f>
        <v>3800.8999999999996</v>
      </c>
      <c r="D258" s="87" t="s">
        <v>25</v>
      </c>
      <c r="E258" s="106">
        <v>1715.3</v>
      </c>
      <c r="F258" s="87" t="s">
        <v>25</v>
      </c>
      <c r="G258" s="106">
        <v>1300.7</v>
      </c>
      <c r="H258" s="87" t="s">
        <v>25</v>
      </c>
    </row>
    <row r="259" spans="2:13" ht="105.75" customHeight="1">
      <c r="B259" s="8" t="s">
        <v>91</v>
      </c>
      <c r="C259" s="33">
        <f>20819.4+25499.2</f>
        <v>46318.600000000006</v>
      </c>
      <c r="D259" s="115">
        <f>C259/C255*100</f>
        <v>64.392919901238955</v>
      </c>
      <c r="E259" s="33">
        <v>41257.599999999999</v>
      </c>
      <c r="F259" s="115">
        <f>E259/E255*100</f>
        <v>55.290641186285086</v>
      </c>
      <c r="G259" s="33">
        <v>41257.599999999999</v>
      </c>
      <c r="H259" s="115">
        <f>G259/G255*100</f>
        <v>53.066348370102077</v>
      </c>
    </row>
    <row r="260" spans="2:13" ht="36" customHeight="1">
      <c r="B260" s="135" t="s">
        <v>18</v>
      </c>
      <c r="C260" s="33"/>
      <c r="D260" s="115">
        <f>C260/C255*100</f>
        <v>0</v>
      </c>
      <c r="E260" s="33"/>
      <c r="F260" s="115">
        <f>E260/E255</f>
        <v>0</v>
      </c>
      <c r="G260" s="33"/>
      <c r="H260" s="115">
        <f>G260/G255*100</f>
        <v>0</v>
      </c>
    </row>
    <row r="261" spans="2:13" ht="76.5" customHeight="1">
      <c r="B261" s="8" t="s">
        <v>259</v>
      </c>
      <c r="C261" s="33">
        <v>23566</v>
      </c>
      <c r="D261" s="115">
        <f>C261/C255*100</f>
        <v>32.761861334163747</v>
      </c>
      <c r="E261" s="33">
        <v>33361.9</v>
      </c>
      <c r="F261" s="115">
        <f>E261/E255*100</f>
        <v>44.709358813714914</v>
      </c>
      <c r="G261" s="33">
        <v>36489.599999999999</v>
      </c>
      <c r="H261" s="115">
        <f>G261/G255*100</f>
        <v>46.933651629897923</v>
      </c>
    </row>
    <row r="262" spans="2:13" s="28" customFormat="1" ht="59.45" customHeight="1">
      <c r="B262" s="270" t="s">
        <v>82</v>
      </c>
      <c r="C262" s="3">
        <v>2046.6</v>
      </c>
      <c r="D262" s="218">
        <f>C262/C255*100</f>
        <v>2.8452187645972815</v>
      </c>
      <c r="E262" s="242">
        <v>0</v>
      </c>
      <c r="F262" s="269">
        <f>E262/E255*100</f>
        <v>0</v>
      </c>
      <c r="G262" s="242">
        <v>0</v>
      </c>
      <c r="H262" s="269">
        <f>G262/G255*100</f>
        <v>0</v>
      </c>
      <c r="I262" s="60"/>
      <c r="J262" s="60"/>
      <c r="K262" s="60"/>
    </row>
    <row r="263" spans="2:13" s="28" customFormat="1" ht="11.25" customHeight="1">
      <c r="B263" s="34"/>
      <c r="C263" s="13"/>
      <c r="D263" s="13"/>
      <c r="E263" s="13"/>
      <c r="F263" s="13"/>
      <c r="G263" s="13"/>
      <c r="H263" s="57"/>
      <c r="I263" s="275"/>
      <c r="J263" s="57"/>
      <c r="K263" s="57"/>
    </row>
    <row r="264" spans="2:13" s="28" customFormat="1" ht="46.5" customHeight="1">
      <c r="B264" s="315" t="s">
        <v>380</v>
      </c>
      <c r="C264" s="315"/>
      <c r="D264" s="315"/>
      <c r="E264" s="315"/>
      <c r="F264" s="315"/>
      <c r="G264" s="315"/>
      <c r="H264" s="315"/>
      <c r="I264" s="277"/>
      <c r="J264" s="60"/>
      <c r="K264" s="60"/>
    </row>
    <row r="265" spans="2:13" ht="93" customHeight="1">
      <c r="B265" s="318" t="s">
        <v>334</v>
      </c>
      <c r="C265" s="318"/>
      <c r="D265" s="318"/>
      <c r="E265" s="318"/>
      <c r="F265" s="318"/>
      <c r="G265" s="318"/>
      <c r="H265" s="318"/>
      <c r="I265" s="57"/>
      <c r="J265" s="57"/>
      <c r="K265" s="57"/>
      <c r="M265" s="170"/>
    </row>
    <row r="266" spans="2:13" s="28" customFormat="1" ht="46.5" customHeight="1">
      <c r="B266" s="315" t="s">
        <v>325</v>
      </c>
      <c r="C266" s="315"/>
      <c r="D266" s="315"/>
      <c r="E266" s="315"/>
      <c r="F266" s="315"/>
      <c r="G266" s="315"/>
      <c r="H266" s="315"/>
      <c r="I266" s="57"/>
      <c r="J266" s="57"/>
      <c r="K266" s="57"/>
    </row>
    <row r="267" spans="2:13" s="97" customFormat="1" ht="12.6" customHeight="1">
      <c r="B267" s="173"/>
      <c r="C267" s="173"/>
      <c r="D267" s="173"/>
      <c r="E267" s="173"/>
      <c r="F267" s="173"/>
      <c r="G267" s="173"/>
      <c r="H267" s="173"/>
      <c r="I267" s="98"/>
      <c r="J267" s="98"/>
      <c r="K267" s="98"/>
    </row>
    <row r="268" spans="2:13" s="97" customFormat="1" ht="31.5" customHeight="1">
      <c r="B268" s="309" t="s">
        <v>5</v>
      </c>
      <c r="C268" s="309"/>
      <c r="D268" s="309"/>
      <c r="E268" s="309"/>
      <c r="F268" s="309"/>
      <c r="G268" s="309"/>
      <c r="H268" s="309"/>
      <c r="I268" s="98"/>
      <c r="J268" s="98"/>
      <c r="K268" s="98"/>
    </row>
    <row r="269" spans="2:13" s="97" customFormat="1" ht="19.5" customHeight="1">
      <c r="B269" s="326" t="s">
        <v>108</v>
      </c>
      <c r="C269" s="326"/>
      <c r="D269" s="326"/>
      <c r="E269" s="326"/>
      <c r="F269" s="326"/>
      <c r="G269" s="326"/>
      <c r="H269" s="326"/>
      <c r="I269" s="98"/>
      <c r="J269" s="98"/>
      <c r="K269" s="98"/>
    </row>
    <row r="270" spans="2:13" s="99" customFormat="1" ht="32.25" customHeight="1">
      <c r="B270" s="305" t="s">
        <v>188</v>
      </c>
      <c r="C270" s="305"/>
      <c r="D270" s="305"/>
      <c r="E270" s="305"/>
      <c r="F270" s="305"/>
      <c r="G270" s="305"/>
      <c r="H270" s="305"/>
      <c r="I270" s="100"/>
      <c r="J270" s="100"/>
      <c r="K270" s="100"/>
    </row>
    <row r="271" spans="2:13" s="99" customFormat="1" ht="31.9" customHeight="1">
      <c r="B271" s="305" t="s">
        <v>187</v>
      </c>
      <c r="C271" s="305"/>
      <c r="D271" s="305"/>
      <c r="E271" s="305"/>
      <c r="F271" s="305"/>
      <c r="G271" s="305"/>
      <c r="H271" s="305"/>
      <c r="I271" s="100"/>
      <c r="J271" s="100"/>
      <c r="K271" s="100"/>
    </row>
    <row r="272" spans="2:13" s="24" customFormat="1" ht="16.149999999999999" customHeight="1">
      <c r="B272" s="305" t="s">
        <v>32</v>
      </c>
      <c r="C272" s="305"/>
      <c r="D272" s="305"/>
      <c r="E272" s="305"/>
      <c r="F272" s="305"/>
      <c r="G272" s="305"/>
      <c r="H272" s="305"/>
      <c r="I272" s="65"/>
      <c r="J272" s="65"/>
      <c r="K272" s="65"/>
    </row>
    <row r="273" spans="2:11" s="23" customFormat="1" ht="15.75" customHeight="1">
      <c r="B273" s="171"/>
      <c r="C273" s="171"/>
      <c r="D273" s="171"/>
      <c r="E273" s="171"/>
      <c r="F273" s="171"/>
      <c r="G273" s="308" t="s">
        <v>45</v>
      </c>
      <c r="H273" s="308"/>
      <c r="I273" s="64"/>
      <c r="J273" s="64"/>
      <c r="K273" s="64"/>
    </row>
    <row r="274" spans="2:11" s="18" customFormat="1" ht="14.45" customHeight="1">
      <c r="B274" s="310" t="s">
        <v>24</v>
      </c>
      <c r="C274" s="301" t="s">
        <v>139</v>
      </c>
      <c r="D274" s="302"/>
      <c r="E274" s="301" t="s">
        <v>100</v>
      </c>
      <c r="F274" s="302"/>
      <c r="G274" s="301" t="s">
        <v>148</v>
      </c>
      <c r="H274" s="302"/>
      <c r="I274" s="60"/>
      <c r="J274" s="60"/>
      <c r="K274" s="60"/>
    </row>
    <row r="275" spans="2:11" s="18" customFormat="1" ht="76.900000000000006" customHeight="1">
      <c r="B275" s="310"/>
      <c r="C275" s="123" t="s">
        <v>22</v>
      </c>
      <c r="D275" s="123" t="s">
        <v>69</v>
      </c>
      <c r="E275" s="123" t="s">
        <v>22</v>
      </c>
      <c r="F275" s="123" t="s">
        <v>69</v>
      </c>
      <c r="G275" s="123" t="s">
        <v>22</v>
      </c>
      <c r="H275" s="123" t="s">
        <v>69</v>
      </c>
      <c r="I275" s="60"/>
      <c r="J275" s="60"/>
      <c r="K275" s="60"/>
    </row>
    <row r="276" spans="2:11" s="18" customFormat="1" ht="15.6" customHeight="1">
      <c r="B276" s="83" t="s">
        <v>4</v>
      </c>
      <c r="C276" s="84">
        <f>C280+C281</f>
        <v>31759.000000000004</v>
      </c>
      <c r="D276" s="95">
        <v>100</v>
      </c>
      <c r="E276" s="84">
        <f>E280+E281</f>
        <v>27507.700000000004</v>
      </c>
      <c r="F276" s="95">
        <v>100</v>
      </c>
      <c r="G276" s="84">
        <f>G280+G281</f>
        <v>27638.200000000004</v>
      </c>
      <c r="H276" s="95">
        <v>100</v>
      </c>
      <c r="I276" s="184"/>
      <c r="J276" s="184"/>
      <c r="K276" s="184"/>
    </row>
    <row r="277" spans="2:11" s="97" customFormat="1" ht="13.5" customHeight="1">
      <c r="B277" s="105" t="s">
        <v>1</v>
      </c>
      <c r="C277" s="106">
        <v>30930.5</v>
      </c>
      <c r="D277" s="87" t="s">
        <v>25</v>
      </c>
      <c r="E277" s="106">
        <v>26679.200000000001</v>
      </c>
      <c r="F277" s="87" t="s">
        <v>25</v>
      </c>
      <c r="G277" s="106">
        <v>26809.7</v>
      </c>
      <c r="H277" s="87" t="s">
        <v>25</v>
      </c>
      <c r="I277" s="184"/>
      <c r="J277" s="184"/>
      <c r="K277" s="184"/>
    </row>
    <row r="278" spans="2:11" s="97" customFormat="1" ht="13.5" customHeight="1">
      <c r="B278" s="105" t="s">
        <v>2</v>
      </c>
      <c r="C278" s="106">
        <v>828.5</v>
      </c>
      <c r="D278" s="87" t="s">
        <v>25</v>
      </c>
      <c r="E278" s="106">
        <v>828.5</v>
      </c>
      <c r="F278" s="87" t="s">
        <v>25</v>
      </c>
      <c r="G278" s="106">
        <v>828.5</v>
      </c>
      <c r="H278" s="87" t="s">
        <v>25</v>
      </c>
      <c r="I278" s="98"/>
      <c r="J278" s="98"/>
      <c r="K278" s="98"/>
    </row>
    <row r="279" spans="2:11" s="97" customFormat="1" ht="13.5" customHeight="1">
      <c r="B279" s="105" t="s">
        <v>3</v>
      </c>
      <c r="C279" s="238">
        <v>0</v>
      </c>
      <c r="D279" s="87" t="s">
        <v>25</v>
      </c>
      <c r="E279" s="238">
        <v>0</v>
      </c>
      <c r="F279" s="87" t="s">
        <v>25</v>
      </c>
      <c r="G279" s="238">
        <v>0</v>
      </c>
      <c r="H279" s="87" t="s">
        <v>25</v>
      </c>
      <c r="I279" s="98"/>
      <c r="J279" s="98"/>
      <c r="K279" s="98"/>
    </row>
    <row r="280" spans="2:11" s="97" customFormat="1" ht="30" customHeight="1">
      <c r="B280" s="2" t="s">
        <v>172</v>
      </c>
      <c r="C280" s="40">
        <f>55.9+828.5+30168.5+79.2</f>
        <v>31132.100000000002</v>
      </c>
      <c r="D280" s="115">
        <f>C280/C276*100</f>
        <v>98.026071349853581</v>
      </c>
      <c r="E280" s="40">
        <f>55.9+828.5+25917.2+79.2</f>
        <v>26880.800000000003</v>
      </c>
      <c r="F280" s="115">
        <f>E280/E276*100</f>
        <v>97.721001755871981</v>
      </c>
      <c r="G280" s="40">
        <f>55.9+828.5+26047.7+79.2</f>
        <v>27011.300000000003</v>
      </c>
      <c r="H280" s="115">
        <f>G280/G276*100</f>
        <v>97.731762560514071</v>
      </c>
      <c r="I280" s="98"/>
      <c r="J280" s="98"/>
      <c r="K280" s="98"/>
    </row>
    <row r="281" spans="2:11" s="97" customFormat="1" ht="18.600000000000001" customHeight="1">
      <c r="B281" s="2" t="s">
        <v>173</v>
      </c>
      <c r="C281" s="40">
        <v>626.9</v>
      </c>
      <c r="D281" s="115">
        <f>C281/C276*100</f>
        <v>1.9739286501464151</v>
      </c>
      <c r="E281" s="40">
        <v>626.9</v>
      </c>
      <c r="F281" s="115">
        <f>E281/E276*100</f>
        <v>2.2789982441280072</v>
      </c>
      <c r="G281" s="40">
        <v>626.9</v>
      </c>
      <c r="H281" s="115">
        <f>G281/G276*100</f>
        <v>2.2682374394859286</v>
      </c>
      <c r="I281" s="98"/>
      <c r="J281" s="98"/>
      <c r="K281" s="98"/>
    </row>
    <row r="282" spans="2:11" s="97" customFormat="1" ht="6.6" customHeight="1">
      <c r="B282" s="34"/>
      <c r="C282" s="13"/>
      <c r="D282" s="13"/>
      <c r="E282" s="13"/>
      <c r="F282" s="13"/>
      <c r="G282" s="13"/>
      <c r="H282" s="173"/>
      <c r="I282" s="185"/>
      <c r="J282" s="98"/>
      <c r="K282" s="98"/>
    </row>
    <row r="283" spans="2:11" s="97" customFormat="1" ht="30.75" customHeight="1">
      <c r="B283" s="305" t="s">
        <v>134</v>
      </c>
      <c r="C283" s="305"/>
      <c r="D283" s="305"/>
      <c r="E283" s="305"/>
      <c r="F283" s="305"/>
      <c r="G283" s="305"/>
      <c r="H283" s="305"/>
      <c r="I283" s="98"/>
      <c r="J283" s="98"/>
      <c r="K283" s="98"/>
    </row>
    <row r="284" spans="2:11" s="97" customFormat="1" ht="30.75" customHeight="1">
      <c r="B284" s="315" t="s">
        <v>263</v>
      </c>
      <c r="C284" s="315"/>
      <c r="D284" s="315"/>
      <c r="E284" s="315"/>
      <c r="F284" s="315"/>
      <c r="G284" s="315"/>
      <c r="H284" s="315"/>
      <c r="I284" s="98"/>
      <c r="J284" s="98"/>
      <c r="K284" s="98"/>
    </row>
    <row r="285" spans="2:11" s="28" customFormat="1" ht="63.75" customHeight="1">
      <c r="B285" s="315" t="s">
        <v>264</v>
      </c>
      <c r="C285" s="315"/>
      <c r="D285" s="315"/>
      <c r="E285" s="315"/>
      <c r="F285" s="315"/>
      <c r="G285" s="315"/>
      <c r="H285" s="315"/>
      <c r="I285" s="57"/>
      <c r="J285" s="57"/>
      <c r="K285" s="57"/>
    </row>
    <row r="286" spans="2:11" s="28" customFormat="1" ht="31.5" customHeight="1">
      <c r="B286" s="315" t="s">
        <v>294</v>
      </c>
      <c r="C286" s="315"/>
      <c r="D286" s="315"/>
      <c r="E286" s="315"/>
      <c r="F286" s="315"/>
      <c r="G286" s="315"/>
      <c r="H286" s="315"/>
      <c r="I286" s="57"/>
      <c r="J286" s="57"/>
      <c r="K286" s="57"/>
    </row>
    <row r="287" spans="2:11" s="28" customFormat="1" ht="15.75" customHeight="1">
      <c r="B287" s="171"/>
      <c r="C287" s="171"/>
      <c r="D287" s="171"/>
      <c r="E287" s="171"/>
      <c r="F287" s="171"/>
      <c r="G287" s="171"/>
      <c r="H287" s="171"/>
      <c r="I287" s="57"/>
      <c r="J287" s="57"/>
      <c r="K287" s="57"/>
    </row>
    <row r="288" spans="2:11" s="28" customFormat="1" ht="16.899999999999999" customHeight="1">
      <c r="B288" s="309" t="s">
        <v>73</v>
      </c>
      <c r="C288" s="309"/>
      <c r="D288" s="309"/>
      <c r="E288" s="309"/>
      <c r="F288" s="309"/>
      <c r="G288" s="309"/>
      <c r="H288" s="309"/>
      <c r="I288" s="57"/>
      <c r="J288" s="57"/>
      <c r="K288" s="57"/>
    </row>
    <row r="289" spans="2:11" s="23" customFormat="1" ht="15.6" customHeight="1">
      <c r="B289" s="305" t="s">
        <v>109</v>
      </c>
      <c r="C289" s="305"/>
      <c r="D289" s="305"/>
      <c r="E289" s="305"/>
      <c r="F289" s="305"/>
      <c r="G289" s="305"/>
      <c r="H289" s="305"/>
      <c r="I289" s="64"/>
      <c r="J289" s="64"/>
      <c r="K289" s="64"/>
    </row>
    <row r="290" spans="2:11" s="23" customFormat="1" ht="30.75" customHeight="1">
      <c r="B290" s="305" t="s">
        <v>46</v>
      </c>
      <c r="C290" s="305"/>
      <c r="D290" s="305"/>
      <c r="E290" s="305"/>
      <c r="F290" s="305"/>
      <c r="G290" s="305"/>
      <c r="H290" s="305"/>
      <c r="I290" s="64"/>
      <c r="J290" s="64"/>
      <c r="K290" s="64"/>
    </row>
    <row r="291" spans="2:11" s="24" customFormat="1" ht="15" customHeight="1">
      <c r="B291" s="305" t="s">
        <v>189</v>
      </c>
      <c r="C291" s="305"/>
      <c r="D291" s="305"/>
      <c r="E291" s="305"/>
      <c r="F291" s="305"/>
      <c r="G291" s="305"/>
      <c r="H291" s="305"/>
      <c r="I291" s="65"/>
      <c r="J291" s="65"/>
      <c r="K291" s="65"/>
    </row>
    <row r="292" spans="2:11" s="23" customFormat="1" ht="15" customHeight="1">
      <c r="B292" s="305" t="s">
        <v>40</v>
      </c>
      <c r="C292" s="305"/>
      <c r="D292" s="305"/>
      <c r="E292" s="305"/>
      <c r="F292" s="305"/>
      <c r="G292" s="305"/>
      <c r="H292" s="305"/>
      <c r="I292" s="64"/>
      <c r="J292" s="64"/>
      <c r="K292" s="64"/>
    </row>
    <row r="293" spans="2:11" s="23" customFormat="1" ht="15.75" customHeight="1">
      <c r="B293" s="171"/>
      <c r="C293" s="171"/>
      <c r="D293" s="171"/>
      <c r="E293" s="171"/>
      <c r="F293" s="171"/>
      <c r="G293" s="308" t="s">
        <v>47</v>
      </c>
      <c r="H293" s="308"/>
      <c r="I293" s="64"/>
      <c r="J293" s="64"/>
      <c r="K293" s="64"/>
    </row>
    <row r="294" spans="2:11" s="18" customFormat="1" ht="17.25" customHeight="1">
      <c r="B294" s="310" t="s">
        <v>24</v>
      </c>
      <c r="C294" s="301" t="s">
        <v>139</v>
      </c>
      <c r="D294" s="302"/>
      <c r="E294" s="301" t="s">
        <v>100</v>
      </c>
      <c r="F294" s="302"/>
      <c r="G294" s="301" t="s">
        <v>148</v>
      </c>
      <c r="H294" s="302"/>
      <c r="I294" s="60"/>
      <c r="J294" s="60"/>
      <c r="K294" s="60"/>
    </row>
    <row r="295" spans="2:11" s="18" customFormat="1" ht="78.599999999999994" customHeight="1">
      <c r="B295" s="310"/>
      <c r="C295" s="123" t="s">
        <v>22</v>
      </c>
      <c r="D295" s="123" t="s">
        <v>69</v>
      </c>
      <c r="E295" s="123" t="s">
        <v>22</v>
      </c>
      <c r="F295" s="123" t="s">
        <v>69</v>
      </c>
      <c r="G295" s="123" t="s">
        <v>22</v>
      </c>
      <c r="H295" s="123" t="s">
        <v>69</v>
      </c>
      <c r="I295" s="60"/>
      <c r="J295" s="60"/>
      <c r="K295" s="60"/>
    </row>
    <row r="296" spans="2:11" s="18" customFormat="1" ht="16.899999999999999" customHeight="1">
      <c r="B296" s="83" t="s">
        <v>4</v>
      </c>
      <c r="C296" s="84">
        <f>C300</f>
        <v>2109.1000000000004</v>
      </c>
      <c r="D296" s="95">
        <v>100</v>
      </c>
      <c r="E296" s="84">
        <f>E300</f>
        <v>397.9</v>
      </c>
      <c r="F296" s="95">
        <v>100</v>
      </c>
      <c r="G296" s="84">
        <f>G300</f>
        <v>397.9</v>
      </c>
      <c r="H296" s="95">
        <v>100</v>
      </c>
      <c r="I296" s="184"/>
      <c r="J296" s="184"/>
      <c r="K296" s="184"/>
    </row>
    <row r="297" spans="2:11" ht="15" customHeight="1">
      <c r="B297" s="105" t="s">
        <v>1</v>
      </c>
      <c r="C297" s="106">
        <f>2112.8-3.7</f>
        <v>2109.1000000000004</v>
      </c>
      <c r="D297" s="87" t="s">
        <v>25</v>
      </c>
      <c r="E297" s="106">
        <v>397.9</v>
      </c>
      <c r="F297" s="87" t="s">
        <v>25</v>
      </c>
      <c r="G297" s="106">
        <v>397.9</v>
      </c>
      <c r="H297" s="87" t="s">
        <v>25</v>
      </c>
      <c r="I297" s="184"/>
      <c r="J297" s="184"/>
      <c r="K297" s="184"/>
    </row>
    <row r="298" spans="2:11" ht="15" customHeight="1">
      <c r="B298" s="105" t="s">
        <v>2</v>
      </c>
      <c r="C298" s="238">
        <v>0</v>
      </c>
      <c r="D298" s="87" t="s">
        <v>25</v>
      </c>
      <c r="E298" s="238">
        <v>0</v>
      </c>
      <c r="F298" s="87" t="s">
        <v>25</v>
      </c>
      <c r="G298" s="238">
        <v>0</v>
      </c>
      <c r="H298" s="87" t="s">
        <v>25</v>
      </c>
    </row>
    <row r="299" spans="2:11" ht="14.45" customHeight="1">
      <c r="B299" s="105" t="s">
        <v>3</v>
      </c>
      <c r="C299" s="238">
        <v>0</v>
      </c>
      <c r="D299" s="87" t="s">
        <v>25</v>
      </c>
      <c r="E299" s="238">
        <v>0</v>
      </c>
      <c r="F299" s="87" t="s">
        <v>25</v>
      </c>
      <c r="G299" s="238">
        <v>0</v>
      </c>
      <c r="H299" s="87" t="s">
        <v>25</v>
      </c>
    </row>
    <row r="300" spans="2:11" ht="31.5" customHeight="1">
      <c r="B300" s="2" t="s">
        <v>74</v>
      </c>
      <c r="C300" s="33">
        <f>1110+1002.8-3.7</f>
        <v>2109.1000000000004</v>
      </c>
      <c r="D300" s="217">
        <f>C300/C296*100</f>
        <v>100</v>
      </c>
      <c r="E300" s="33">
        <v>397.9</v>
      </c>
      <c r="F300" s="217">
        <f>E300/E296*100</f>
        <v>100</v>
      </c>
      <c r="G300" s="33">
        <v>397.9</v>
      </c>
      <c r="H300" s="217">
        <f>G300/G296*100</f>
        <v>100</v>
      </c>
    </row>
    <row r="301" spans="2:11" s="97" customFormat="1" ht="8.25" customHeight="1">
      <c r="B301" s="173"/>
      <c r="C301" s="173"/>
      <c r="D301" s="173"/>
      <c r="E301" s="173"/>
      <c r="F301" s="173"/>
      <c r="G301" s="173"/>
      <c r="H301" s="173"/>
      <c r="I301" s="98"/>
      <c r="J301" s="98"/>
      <c r="K301" s="98"/>
    </row>
    <row r="302" spans="2:11" s="97" customFormat="1" ht="64.5" customHeight="1">
      <c r="B302" s="315" t="s">
        <v>312</v>
      </c>
      <c r="C302" s="315"/>
      <c r="D302" s="315"/>
      <c r="E302" s="315"/>
      <c r="F302" s="315"/>
      <c r="G302" s="315"/>
      <c r="H302" s="315"/>
      <c r="I302" s="98"/>
      <c r="J302" s="98"/>
      <c r="K302" s="98"/>
    </row>
    <row r="303" spans="2:11" s="97" customFormat="1" ht="47.25" customHeight="1">
      <c r="B303" s="315" t="s">
        <v>381</v>
      </c>
      <c r="C303" s="315"/>
      <c r="D303" s="315"/>
      <c r="E303" s="315"/>
      <c r="F303" s="315"/>
      <c r="G303" s="315"/>
      <c r="H303" s="315"/>
      <c r="I303" s="98"/>
      <c r="J303" s="98"/>
      <c r="K303" s="98"/>
    </row>
    <row r="304" spans="2:11" s="97" customFormat="1" ht="17.25" customHeight="1">
      <c r="B304" s="173"/>
      <c r="C304" s="173"/>
      <c r="D304" s="173"/>
      <c r="E304" s="173"/>
      <c r="F304" s="173"/>
      <c r="G304" s="173"/>
      <c r="H304" s="173"/>
      <c r="I304" s="98"/>
      <c r="J304" s="98"/>
      <c r="K304" s="98"/>
    </row>
    <row r="305" spans="2:11" s="28" customFormat="1" ht="18.75" customHeight="1">
      <c r="B305" s="309" t="s">
        <v>80</v>
      </c>
      <c r="C305" s="309"/>
      <c r="D305" s="309"/>
      <c r="E305" s="309"/>
      <c r="F305" s="309"/>
      <c r="G305" s="309"/>
      <c r="H305" s="309"/>
      <c r="I305" s="57"/>
      <c r="J305" s="57"/>
      <c r="K305" s="57"/>
    </row>
    <row r="306" spans="2:11" s="23" customFormat="1" ht="15" customHeight="1">
      <c r="B306" s="305" t="s">
        <v>110</v>
      </c>
      <c r="C306" s="305"/>
      <c r="D306" s="305"/>
      <c r="E306" s="305"/>
      <c r="F306" s="305"/>
      <c r="G306" s="305"/>
      <c r="H306" s="305"/>
      <c r="I306" s="64"/>
      <c r="J306" s="64"/>
      <c r="K306" s="64"/>
    </row>
    <row r="307" spans="2:11" s="23" customFormat="1" ht="15" customHeight="1">
      <c r="B307" s="305" t="s">
        <v>51</v>
      </c>
      <c r="C307" s="305"/>
      <c r="D307" s="305"/>
      <c r="E307" s="305"/>
      <c r="F307" s="305"/>
      <c r="G307" s="305"/>
      <c r="H307" s="305"/>
      <c r="I307" s="64"/>
      <c r="J307" s="64"/>
      <c r="K307" s="64"/>
    </row>
    <row r="308" spans="2:11" s="24" customFormat="1" ht="46.9" customHeight="1">
      <c r="B308" s="305" t="s">
        <v>190</v>
      </c>
      <c r="C308" s="305"/>
      <c r="D308" s="305"/>
      <c r="E308" s="305"/>
      <c r="F308" s="305"/>
      <c r="G308" s="305"/>
      <c r="H308" s="305"/>
      <c r="I308" s="65"/>
      <c r="J308" s="65"/>
      <c r="K308" s="65"/>
    </row>
    <row r="309" spans="2:11" s="23" customFormat="1" ht="16.149999999999999" customHeight="1">
      <c r="B309" s="305" t="s">
        <v>37</v>
      </c>
      <c r="C309" s="305"/>
      <c r="D309" s="305"/>
      <c r="E309" s="305"/>
      <c r="F309" s="305"/>
      <c r="G309" s="305"/>
      <c r="H309" s="305"/>
      <c r="I309" s="64"/>
      <c r="J309" s="64"/>
      <c r="K309" s="64"/>
    </row>
    <row r="310" spans="2:11" s="23" customFormat="1" ht="15.75" customHeight="1">
      <c r="B310" s="171"/>
      <c r="C310" s="171"/>
      <c r="D310" s="171"/>
      <c r="E310" s="171"/>
      <c r="F310" s="171"/>
      <c r="G310" s="308" t="s">
        <v>49</v>
      </c>
      <c r="H310" s="308"/>
      <c r="I310" s="64"/>
      <c r="J310" s="64"/>
      <c r="K310" s="64"/>
    </row>
    <row r="311" spans="2:11" s="18" customFormat="1" ht="15" customHeight="1">
      <c r="B311" s="310" t="s">
        <v>24</v>
      </c>
      <c r="C311" s="301" t="s">
        <v>139</v>
      </c>
      <c r="D311" s="302"/>
      <c r="E311" s="301" t="s">
        <v>100</v>
      </c>
      <c r="F311" s="302"/>
      <c r="G311" s="301" t="s">
        <v>148</v>
      </c>
      <c r="H311" s="302"/>
      <c r="I311" s="60"/>
      <c r="J311" s="60"/>
      <c r="K311" s="60"/>
    </row>
    <row r="312" spans="2:11" s="18" customFormat="1" ht="78" customHeight="1">
      <c r="B312" s="310"/>
      <c r="C312" s="123" t="s">
        <v>22</v>
      </c>
      <c r="D312" s="123" t="s">
        <v>69</v>
      </c>
      <c r="E312" s="123" t="s">
        <v>22</v>
      </c>
      <c r="F312" s="123" t="s">
        <v>69</v>
      </c>
      <c r="G312" s="123" t="s">
        <v>22</v>
      </c>
      <c r="H312" s="123" t="s">
        <v>69</v>
      </c>
      <c r="I312" s="60"/>
      <c r="J312" s="60"/>
      <c r="K312" s="60"/>
    </row>
    <row r="313" spans="2:11" ht="16.5" customHeight="1">
      <c r="B313" s="83" t="s">
        <v>4</v>
      </c>
      <c r="C313" s="84">
        <f>C317+C319+C320</f>
        <v>80105.600000000006</v>
      </c>
      <c r="D313" s="95">
        <v>100</v>
      </c>
      <c r="E313" s="84">
        <f>E317+E319+E320</f>
        <v>26426.399999999998</v>
      </c>
      <c r="F313" s="95">
        <v>100</v>
      </c>
      <c r="G313" s="84">
        <f>G317+G319+G320</f>
        <v>26426.399999999998</v>
      </c>
      <c r="H313" s="95">
        <v>100</v>
      </c>
      <c r="I313" s="184"/>
      <c r="J313" s="184"/>
      <c r="K313" s="184"/>
    </row>
    <row r="314" spans="2:11" ht="15" customHeight="1">
      <c r="B314" s="105" t="s">
        <v>1</v>
      </c>
      <c r="C314" s="106">
        <f>46537.8-13282.8</f>
        <v>33255</v>
      </c>
      <c r="D314" s="87" t="s">
        <v>25</v>
      </c>
      <c r="E314" s="106">
        <v>26426.400000000001</v>
      </c>
      <c r="F314" s="87" t="s">
        <v>25</v>
      </c>
      <c r="G314" s="106">
        <v>26426.400000000001</v>
      </c>
      <c r="H314" s="87" t="s">
        <v>25</v>
      </c>
      <c r="I314" s="184"/>
      <c r="J314" s="184"/>
      <c r="K314" s="184"/>
    </row>
    <row r="315" spans="2:11" ht="15" customHeight="1">
      <c r="B315" s="105" t="s">
        <v>2</v>
      </c>
      <c r="C315" s="106">
        <v>46850.6</v>
      </c>
      <c r="D315" s="87" t="s">
        <v>25</v>
      </c>
      <c r="E315" s="238">
        <v>0</v>
      </c>
      <c r="F315" s="87" t="s">
        <v>25</v>
      </c>
      <c r="G315" s="238">
        <v>0</v>
      </c>
      <c r="H315" s="87" t="s">
        <v>25</v>
      </c>
    </row>
    <row r="316" spans="2:11" ht="15" customHeight="1">
      <c r="B316" s="105" t="s">
        <v>3</v>
      </c>
      <c r="C316" s="238">
        <v>0</v>
      </c>
      <c r="D316" s="87" t="s">
        <v>25</v>
      </c>
      <c r="E316" s="238">
        <v>0</v>
      </c>
      <c r="F316" s="87" t="s">
        <v>25</v>
      </c>
      <c r="G316" s="238">
        <v>0</v>
      </c>
      <c r="H316" s="87" t="s">
        <v>25</v>
      </c>
    </row>
    <row r="317" spans="2:11" s="72" customFormat="1" ht="17.45" customHeight="1">
      <c r="B317" s="2" t="s">
        <v>174</v>
      </c>
      <c r="C317" s="70">
        <f>71980-13282.8</f>
        <v>58697.2</v>
      </c>
      <c r="D317" s="3">
        <f>C317/C313*100</f>
        <v>73.274777293971951</v>
      </c>
      <c r="E317" s="70">
        <v>4293.8</v>
      </c>
      <c r="F317" s="3">
        <f>E317/E313*100</f>
        <v>16.24814579360034</v>
      </c>
      <c r="G317" s="70">
        <v>4293.8</v>
      </c>
      <c r="H317" s="3">
        <f>G317/G313*100</f>
        <v>16.24814579360034</v>
      </c>
      <c r="I317" s="65"/>
      <c r="J317" s="65"/>
      <c r="K317" s="65"/>
    </row>
    <row r="318" spans="2:11" s="67" customFormat="1" ht="13.5" customHeight="1">
      <c r="B318" s="145" t="s">
        <v>14</v>
      </c>
      <c r="C318" s="146">
        <f>5250.2+46553.2+13282.8-13282.8</f>
        <v>51803.399999999994</v>
      </c>
      <c r="D318" s="147" t="s">
        <v>25</v>
      </c>
      <c r="E318" s="268">
        <v>0</v>
      </c>
      <c r="F318" s="147" t="s">
        <v>25</v>
      </c>
      <c r="G318" s="268">
        <v>0</v>
      </c>
      <c r="H318" s="147" t="s">
        <v>25</v>
      </c>
      <c r="I318" s="117"/>
      <c r="J318" s="117"/>
      <c r="K318" s="117"/>
    </row>
    <row r="319" spans="2:11" s="72" customFormat="1" ht="16.899999999999999" customHeight="1">
      <c r="B319" s="2" t="s">
        <v>175</v>
      </c>
      <c r="C319" s="70">
        <f>8874.4+12069</f>
        <v>20943.400000000001</v>
      </c>
      <c r="D319" s="70">
        <f>C319/C313*100</f>
        <v>26.144738944593136</v>
      </c>
      <c r="E319" s="70">
        <f>9598.6+12069</f>
        <v>21667.599999999999</v>
      </c>
      <c r="F319" s="70">
        <f>E319/E313*100</f>
        <v>81.99225017406836</v>
      </c>
      <c r="G319" s="70">
        <f>9598.6+12069</f>
        <v>21667.599999999999</v>
      </c>
      <c r="H319" s="70">
        <f>G319/G313*100</f>
        <v>81.99225017406836</v>
      </c>
      <c r="I319" s="65"/>
      <c r="J319" s="65"/>
      <c r="K319" s="65"/>
    </row>
    <row r="320" spans="2:11" s="72" customFormat="1" ht="30" customHeight="1">
      <c r="B320" s="2" t="s">
        <v>176</v>
      </c>
      <c r="C320" s="70">
        <v>465</v>
      </c>
      <c r="D320" s="70">
        <f>C320/C313*100</f>
        <v>0.58048376143490588</v>
      </c>
      <c r="E320" s="70">
        <v>465</v>
      </c>
      <c r="F320" s="70">
        <f>E320/E313*100</f>
        <v>1.7596040323313054</v>
      </c>
      <c r="G320" s="70">
        <v>465</v>
      </c>
      <c r="H320" s="70">
        <f>G320/G313*100</f>
        <v>1.7596040323313054</v>
      </c>
      <c r="I320" s="65"/>
      <c r="J320" s="65"/>
      <c r="K320" s="65"/>
    </row>
    <row r="321" spans="2:11" s="24" customFormat="1" ht="10.15" customHeight="1">
      <c r="B321" s="315"/>
      <c r="C321" s="315"/>
      <c r="D321" s="315"/>
      <c r="E321" s="315"/>
      <c r="F321" s="315"/>
      <c r="G321" s="315"/>
      <c r="H321" s="65"/>
      <c r="I321" s="57"/>
      <c r="J321" s="57"/>
      <c r="K321" s="57"/>
    </row>
    <row r="322" spans="2:11" s="97" customFormat="1" ht="31.5" customHeight="1">
      <c r="B322" s="305" t="s">
        <v>377</v>
      </c>
      <c r="C322" s="305"/>
      <c r="D322" s="305"/>
      <c r="E322" s="305"/>
      <c r="F322" s="305"/>
      <c r="G322" s="305"/>
      <c r="H322" s="305"/>
      <c r="I322" s="98"/>
      <c r="J322" s="98"/>
      <c r="K322" s="98"/>
    </row>
    <row r="323" spans="2:11" ht="30" customHeight="1">
      <c r="B323" s="316" t="s">
        <v>323</v>
      </c>
      <c r="C323" s="316"/>
      <c r="D323" s="316"/>
      <c r="E323" s="316"/>
      <c r="F323" s="316"/>
      <c r="G323" s="316"/>
      <c r="H323" s="316"/>
    </row>
    <row r="324" spans="2:11" ht="42" customHeight="1">
      <c r="B324" s="316" t="s">
        <v>373</v>
      </c>
      <c r="C324" s="316"/>
      <c r="D324" s="316"/>
      <c r="E324" s="316"/>
      <c r="F324" s="316"/>
      <c r="G324" s="316"/>
      <c r="H324" s="316"/>
    </row>
    <row r="325" spans="2:11" ht="31.5" customHeight="1">
      <c r="B325" s="316" t="s">
        <v>345</v>
      </c>
      <c r="C325" s="316"/>
      <c r="D325" s="316"/>
      <c r="E325" s="316"/>
      <c r="F325" s="316"/>
      <c r="G325" s="316"/>
      <c r="H325" s="316"/>
    </row>
    <row r="326" spans="2:11" s="103" customFormat="1" ht="62.25" customHeight="1">
      <c r="B326" s="348" t="s">
        <v>295</v>
      </c>
      <c r="C326" s="348"/>
      <c r="D326" s="348"/>
      <c r="E326" s="348"/>
      <c r="F326" s="348"/>
      <c r="G326" s="348"/>
      <c r="H326" s="348"/>
      <c r="I326" s="57"/>
      <c r="J326" s="57"/>
      <c r="K326" s="57"/>
    </row>
    <row r="327" spans="2:11" s="28" customFormat="1" ht="32.25" customHeight="1">
      <c r="B327" s="315" t="s">
        <v>265</v>
      </c>
      <c r="C327" s="315"/>
      <c r="D327" s="315"/>
      <c r="E327" s="315"/>
      <c r="F327" s="315"/>
      <c r="G327" s="315"/>
      <c r="H327" s="315"/>
      <c r="I327" s="57"/>
      <c r="J327" s="57"/>
      <c r="K327" s="57"/>
    </row>
    <row r="328" spans="2:11" s="24" customFormat="1" ht="63" customHeight="1">
      <c r="B328" s="315" t="s">
        <v>266</v>
      </c>
      <c r="C328" s="315"/>
      <c r="D328" s="315"/>
      <c r="E328" s="315"/>
      <c r="F328" s="315"/>
      <c r="G328" s="315"/>
      <c r="H328" s="315"/>
      <c r="I328" s="57"/>
      <c r="J328" s="57"/>
      <c r="K328" s="57"/>
    </row>
    <row r="329" spans="2:11" s="24" customFormat="1" ht="49.5" customHeight="1">
      <c r="B329" s="315" t="s">
        <v>267</v>
      </c>
      <c r="C329" s="315"/>
      <c r="D329" s="315"/>
      <c r="E329" s="315"/>
      <c r="F329" s="315"/>
      <c r="G329" s="315"/>
      <c r="H329" s="315"/>
      <c r="I329" s="57"/>
      <c r="J329" s="57"/>
      <c r="K329" s="57"/>
    </row>
    <row r="330" spans="2:11" s="28" customFormat="1" ht="46.5" customHeight="1">
      <c r="B330" s="305" t="s">
        <v>296</v>
      </c>
      <c r="C330" s="305"/>
      <c r="D330" s="305"/>
      <c r="E330" s="305"/>
      <c r="F330" s="305"/>
      <c r="G330" s="305"/>
      <c r="H330" s="305"/>
      <c r="I330" s="57"/>
      <c r="J330" s="57"/>
      <c r="K330" s="57"/>
    </row>
    <row r="331" spans="2:11" s="97" customFormat="1" ht="14.25" customHeight="1">
      <c r="B331" s="173"/>
      <c r="C331" s="173"/>
      <c r="D331" s="173"/>
      <c r="E331" s="173"/>
      <c r="F331" s="173"/>
      <c r="G331" s="173"/>
      <c r="H331" s="173"/>
      <c r="I331" s="98"/>
      <c r="J331" s="98"/>
      <c r="K331" s="98"/>
    </row>
    <row r="332" spans="2:11" s="28" customFormat="1" ht="33.75" customHeight="1">
      <c r="B332" s="350" t="s">
        <v>177</v>
      </c>
      <c r="C332" s="350"/>
      <c r="D332" s="350"/>
      <c r="E332" s="350"/>
      <c r="F332" s="350"/>
      <c r="G332" s="350"/>
      <c r="H332" s="350"/>
      <c r="I332" s="57"/>
      <c r="J332" s="57"/>
      <c r="K332" s="57"/>
    </row>
    <row r="333" spans="2:11" s="23" customFormat="1" ht="15" customHeight="1">
      <c r="B333" s="305" t="s">
        <v>261</v>
      </c>
      <c r="C333" s="305"/>
      <c r="D333" s="305"/>
      <c r="E333" s="305"/>
      <c r="F333" s="305"/>
      <c r="G333" s="305"/>
      <c r="H333" s="305"/>
      <c r="I333" s="64"/>
      <c r="J333" s="64"/>
      <c r="K333" s="64"/>
    </row>
    <row r="334" spans="2:11" s="23" customFormat="1" ht="15.6" customHeight="1">
      <c r="B334" s="305" t="s">
        <v>297</v>
      </c>
      <c r="C334" s="305"/>
      <c r="D334" s="305"/>
      <c r="E334" s="305"/>
      <c r="F334" s="305"/>
      <c r="G334" s="305"/>
      <c r="H334" s="305"/>
      <c r="I334" s="64"/>
      <c r="J334" s="64"/>
      <c r="K334" s="64"/>
    </row>
    <row r="335" spans="2:11" s="24" customFormat="1" ht="32.25" customHeight="1">
      <c r="B335" s="305" t="s">
        <v>262</v>
      </c>
      <c r="C335" s="305"/>
      <c r="D335" s="305"/>
      <c r="E335" s="305"/>
      <c r="F335" s="305"/>
      <c r="G335" s="305"/>
      <c r="H335" s="305"/>
      <c r="I335" s="65"/>
      <c r="J335" s="65"/>
      <c r="K335" s="65"/>
    </row>
    <row r="336" spans="2:11" s="23" customFormat="1" ht="16.149999999999999" customHeight="1">
      <c r="B336" s="305" t="s">
        <v>32</v>
      </c>
      <c r="C336" s="305"/>
      <c r="D336" s="305"/>
      <c r="E336" s="305"/>
      <c r="F336" s="305"/>
      <c r="G336" s="305"/>
      <c r="H336" s="305"/>
      <c r="I336" s="64"/>
      <c r="J336" s="64"/>
      <c r="K336" s="64"/>
    </row>
    <row r="337" spans="2:11" s="23" customFormat="1" ht="15.75" customHeight="1">
      <c r="B337" s="171"/>
      <c r="C337" s="171"/>
      <c r="D337" s="171"/>
      <c r="E337" s="171"/>
      <c r="F337" s="171"/>
      <c r="G337" s="308" t="s">
        <v>50</v>
      </c>
      <c r="H337" s="308"/>
      <c r="I337" s="64"/>
      <c r="J337" s="64"/>
      <c r="K337" s="64"/>
    </row>
    <row r="338" spans="2:11" s="18" customFormat="1" ht="16.5" customHeight="1">
      <c r="B338" s="310" t="s">
        <v>24</v>
      </c>
      <c r="C338" s="301" t="s">
        <v>139</v>
      </c>
      <c r="D338" s="302"/>
      <c r="E338" s="301" t="s">
        <v>100</v>
      </c>
      <c r="F338" s="302"/>
      <c r="G338" s="301" t="s">
        <v>148</v>
      </c>
      <c r="H338" s="302"/>
      <c r="I338" s="60"/>
      <c r="J338" s="60"/>
      <c r="K338" s="60"/>
    </row>
    <row r="339" spans="2:11" s="18" customFormat="1" ht="80.25" customHeight="1">
      <c r="B339" s="310"/>
      <c r="C339" s="123" t="s">
        <v>22</v>
      </c>
      <c r="D339" s="123" t="s">
        <v>69</v>
      </c>
      <c r="E339" s="123" t="s">
        <v>22</v>
      </c>
      <c r="F339" s="123" t="s">
        <v>69</v>
      </c>
      <c r="G339" s="123" t="s">
        <v>22</v>
      </c>
      <c r="H339" s="123" t="s">
        <v>69</v>
      </c>
      <c r="I339" s="60"/>
      <c r="J339" s="60"/>
      <c r="K339" s="60"/>
    </row>
    <row r="340" spans="2:11" ht="18.75" customHeight="1">
      <c r="B340" s="83" t="s">
        <v>4</v>
      </c>
      <c r="C340" s="84">
        <f>C341</f>
        <v>235.2</v>
      </c>
      <c r="D340" s="95">
        <v>100</v>
      </c>
      <c r="E340" s="84">
        <f>E341</f>
        <v>235.2</v>
      </c>
      <c r="F340" s="95">
        <v>100</v>
      </c>
      <c r="G340" s="84">
        <f>G341</f>
        <v>245</v>
      </c>
      <c r="H340" s="95">
        <v>100</v>
      </c>
      <c r="I340" s="184"/>
      <c r="J340" s="184"/>
      <c r="K340" s="184"/>
    </row>
    <row r="341" spans="2:11" ht="15.6" customHeight="1">
      <c r="B341" s="105" t="s">
        <v>1</v>
      </c>
      <c r="C341" s="106">
        <v>235.2</v>
      </c>
      <c r="D341" s="87" t="s">
        <v>25</v>
      </c>
      <c r="E341" s="106">
        <v>235.2</v>
      </c>
      <c r="F341" s="87" t="s">
        <v>25</v>
      </c>
      <c r="G341" s="106">
        <v>245</v>
      </c>
      <c r="H341" s="87" t="s">
        <v>25</v>
      </c>
      <c r="I341" s="184"/>
      <c r="J341" s="184"/>
      <c r="K341" s="184"/>
    </row>
    <row r="342" spans="2:11" ht="15.6" customHeight="1">
      <c r="B342" s="105" t="s">
        <v>2</v>
      </c>
      <c r="C342" s="238">
        <v>0</v>
      </c>
      <c r="D342" s="87" t="s">
        <v>25</v>
      </c>
      <c r="E342" s="238">
        <v>0</v>
      </c>
      <c r="F342" s="87" t="s">
        <v>25</v>
      </c>
      <c r="G342" s="238">
        <v>0</v>
      </c>
      <c r="H342" s="87" t="s">
        <v>25</v>
      </c>
    </row>
    <row r="343" spans="2:11" ht="14.25" customHeight="1">
      <c r="B343" s="105" t="s">
        <v>3</v>
      </c>
      <c r="C343" s="238">
        <v>0</v>
      </c>
      <c r="D343" s="87" t="s">
        <v>25</v>
      </c>
      <c r="E343" s="238">
        <v>0</v>
      </c>
      <c r="F343" s="87" t="s">
        <v>25</v>
      </c>
      <c r="G343" s="238">
        <v>0</v>
      </c>
      <c r="H343" s="87" t="s">
        <v>25</v>
      </c>
    </row>
    <row r="344" spans="2:11" s="72" customFormat="1" ht="79.5" customHeight="1">
      <c r="B344" s="2" t="s">
        <v>178</v>
      </c>
      <c r="C344" s="189">
        <v>185.2</v>
      </c>
      <c r="D344" s="217">
        <f>C344/C340*100</f>
        <v>78.741496598639458</v>
      </c>
      <c r="E344" s="189">
        <v>185.2</v>
      </c>
      <c r="F344" s="217">
        <f>E344/E340*100</f>
        <v>78.741496598639458</v>
      </c>
      <c r="G344" s="189">
        <v>105</v>
      </c>
      <c r="H344" s="217">
        <f>G344/G340*100</f>
        <v>42.857142857142854</v>
      </c>
      <c r="I344" s="65"/>
      <c r="J344" s="65"/>
      <c r="K344" s="65"/>
    </row>
    <row r="345" spans="2:11" s="72" customFormat="1" ht="29.25" customHeight="1">
      <c r="B345" s="2" t="s">
        <v>179</v>
      </c>
      <c r="C345" s="40">
        <v>50</v>
      </c>
      <c r="D345" s="40">
        <f>C345/C340*100</f>
        <v>21.258503401360546</v>
      </c>
      <c r="E345" s="41">
        <v>50</v>
      </c>
      <c r="F345" s="40">
        <f>E345/E340*100</f>
        <v>21.258503401360546</v>
      </c>
      <c r="G345" s="41">
        <v>140</v>
      </c>
      <c r="H345" s="40">
        <f>G345/G340*100</f>
        <v>57.142857142857139</v>
      </c>
      <c r="I345" s="65"/>
      <c r="J345" s="65"/>
      <c r="K345" s="65"/>
    </row>
    <row r="346" spans="2:11" s="97" customFormat="1" ht="12.75" customHeight="1">
      <c r="B346" s="173"/>
      <c r="C346" s="173"/>
      <c r="D346" s="173"/>
      <c r="E346" s="173"/>
      <c r="F346" s="173"/>
      <c r="G346" s="173"/>
      <c r="H346" s="173"/>
      <c r="I346" s="98"/>
      <c r="J346" s="98"/>
      <c r="K346" s="98"/>
    </row>
    <row r="347" spans="2:11" s="80" customFormat="1" ht="49.5" customHeight="1">
      <c r="B347" s="315" t="s">
        <v>268</v>
      </c>
      <c r="C347" s="315"/>
      <c r="D347" s="315"/>
      <c r="E347" s="315"/>
      <c r="F347" s="315"/>
      <c r="G347" s="315"/>
      <c r="H347" s="315"/>
      <c r="I347" s="79"/>
      <c r="J347" s="79"/>
      <c r="K347" s="79"/>
    </row>
    <row r="348" spans="2:11" s="97" customFormat="1" ht="30.75" customHeight="1">
      <c r="B348" s="305" t="s">
        <v>269</v>
      </c>
      <c r="C348" s="305"/>
      <c r="D348" s="305"/>
      <c r="E348" s="305"/>
      <c r="F348" s="305"/>
      <c r="G348" s="305"/>
      <c r="H348" s="305"/>
      <c r="I348" s="98"/>
      <c r="J348" s="98"/>
      <c r="K348" s="98"/>
    </row>
    <row r="349" spans="2:11" s="80" customFormat="1" ht="78" customHeight="1">
      <c r="B349" s="315" t="s">
        <v>335</v>
      </c>
      <c r="C349" s="315"/>
      <c r="D349" s="315"/>
      <c r="E349" s="315"/>
      <c r="F349" s="315"/>
      <c r="G349" s="315"/>
      <c r="H349" s="315"/>
      <c r="I349" s="79"/>
      <c r="J349" s="79"/>
      <c r="K349" s="79"/>
    </row>
    <row r="350" spans="2:11" s="80" customFormat="1" ht="62.25" customHeight="1">
      <c r="B350" s="315" t="s">
        <v>313</v>
      </c>
      <c r="C350" s="315"/>
      <c r="D350" s="315"/>
      <c r="E350" s="315"/>
      <c r="F350" s="315"/>
      <c r="G350" s="315"/>
      <c r="H350" s="315"/>
      <c r="I350" s="79"/>
      <c r="J350" s="79"/>
      <c r="K350" s="79"/>
    </row>
    <row r="351" spans="2:11" s="97" customFormat="1" ht="19.5" customHeight="1">
      <c r="B351" s="173"/>
      <c r="C351" s="173"/>
      <c r="D351" s="173"/>
      <c r="E351" s="173"/>
      <c r="F351" s="173"/>
      <c r="G351" s="173"/>
      <c r="H351" s="173"/>
      <c r="I351" s="98"/>
      <c r="J351" s="98"/>
      <c r="K351" s="98"/>
    </row>
    <row r="352" spans="2:11" s="28" customFormat="1" ht="20.25" customHeight="1">
      <c r="B352" s="317" t="s">
        <v>48</v>
      </c>
      <c r="C352" s="317"/>
      <c r="D352" s="317"/>
      <c r="E352" s="317"/>
      <c r="F352" s="317"/>
      <c r="G352" s="317"/>
      <c r="H352" s="317"/>
      <c r="I352" s="57"/>
      <c r="J352" s="57"/>
      <c r="K352" s="57"/>
    </row>
    <row r="353" spans="2:11" s="23" customFormat="1" ht="16.899999999999999" customHeight="1">
      <c r="B353" s="305" t="s">
        <v>111</v>
      </c>
      <c r="C353" s="305"/>
      <c r="D353" s="305"/>
      <c r="E353" s="305"/>
      <c r="F353" s="305"/>
      <c r="G353" s="305"/>
      <c r="H353" s="305"/>
      <c r="I353" s="64"/>
      <c r="J353" s="64"/>
      <c r="K353" s="64"/>
    </row>
    <row r="354" spans="2:11" s="23" customFormat="1" ht="30.75" customHeight="1">
      <c r="B354" s="305" t="s">
        <v>191</v>
      </c>
      <c r="C354" s="305"/>
      <c r="D354" s="305"/>
      <c r="E354" s="305"/>
      <c r="F354" s="305"/>
      <c r="G354" s="305"/>
      <c r="H354" s="305"/>
      <c r="I354" s="64"/>
      <c r="J354" s="64"/>
      <c r="K354" s="64"/>
    </row>
    <row r="355" spans="2:11" s="24" customFormat="1" ht="48" customHeight="1">
      <c r="B355" s="305" t="s">
        <v>192</v>
      </c>
      <c r="C355" s="305"/>
      <c r="D355" s="305"/>
      <c r="E355" s="305"/>
      <c r="F355" s="305"/>
      <c r="G355" s="305"/>
      <c r="H355" s="305"/>
      <c r="I355" s="65"/>
      <c r="J355" s="65"/>
      <c r="K355" s="65"/>
    </row>
    <row r="356" spans="2:11" s="23" customFormat="1" ht="16.149999999999999" customHeight="1">
      <c r="B356" s="305" t="s">
        <v>37</v>
      </c>
      <c r="C356" s="305"/>
      <c r="D356" s="305"/>
      <c r="E356" s="305"/>
      <c r="F356" s="305"/>
      <c r="G356" s="305"/>
      <c r="H356" s="305"/>
      <c r="I356" s="64"/>
      <c r="J356" s="64"/>
      <c r="K356" s="64"/>
    </row>
    <row r="357" spans="2:11" s="23" customFormat="1" ht="15.75" customHeight="1">
      <c r="B357" s="171"/>
      <c r="C357" s="171"/>
      <c r="D357" s="171"/>
      <c r="E357" s="171"/>
      <c r="F357" s="171"/>
      <c r="G357" s="308" t="s">
        <v>52</v>
      </c>
      <c r="H357" s="308"/>
      <c r="I357" s="64"/>
      <c r="J357" s="64"/>
      <c r="K357" s="64"/>
    </row>
    <row r="358" spans="2:11" s="18" customFormat="1" ht="16.5" customHeight="1">
      <c r="B358" s="310" t="s">
        <v>24</v>
      </c>
      <c r="C358" s="301" t="s">
        <v>139</v>
      </c>
      <c r="D358" s="302"/>
      <c r="E358" s="301" t="s">
        <v>100</v>
      </c>
      <c r="F358" s="302"/>
      <c r="G358" s="301" t="s">
        <v>148</v>
      </c>
      <c r="H358" s="302"/>
      <c r="I358" s="60"/>
      <c r="J358" s="60"/>
      <c r="K358" s="60"/>
    </row>
    <row r="359" spans="2:11" s="18" customFormat="1" ht="80.25" customHeight="1">
      <c r="B359" s="310"/>
      <c r="C359" s="123" t="s">
        <v>22</v>
      </c>
      <c r="D359" s="123" t="s">
        <v>69</v>
      </c>
      <c r="E359" s="123" t="s">
        <v>22</v>
      </c>
      <c r="F359" s="123" t="s">
        <v>69</v>
      </c>
      <c r="G359" s="123" t="s">
        <v>22</v>
      </c>
      <c r="H359" s="123" t="s">
        <v>69</v>
      </c>
      <c r="I359" s="60"/>
      <c r="J359" s="60"/>
      <c r="K359" s="60"/>
    </row>
    <row r="360" spans="2:11" ht="18.75" customHeight="1">
      <c r="B360" s="83" t="s">
        <v>4</v>
      </c>
      <c r="C360" s="84">
        <f>C364+C365+C366</f>
        <v>12215.6</v>
      </c>
      <c r="D360" s="95">
        <v>100</v>
      </c>
      <c r="E360" s="84">
        <f>E364+E365+E366</f>
        <v>11616.1</v>
      </c>
      <c r="F360" s="95">
        <v>100</v>
      </c>
      <c r="G360" s="84">
        <f>G364+G365+G366</f>
        <v>11615.6</v>
      </c>
      <c r="H360" s="95">
        <v>100</v>
      </c>
      <c r="I360" s="184"/>
      <c r="J360" s="184"/>
      <c r="K360" s="184"/>
    </row>
    <row r="361" spans="2:11" ht="15.6" customHeight="1">
      <c r="B361" s="105" t="s">
        <v>1</v>
      </c>
      <c r="C361" s="106">
        <v>2750</v>
      </c>
      <c r="D361" s="87" t="s">
        <v>25</v>
      </c>
      <c r="E361" s="106">
        <f>2150.2-0.1</f>
        <v>2150.1</v>
      </c>
      <c r="F361" s="87" t="s">
        <v>25</v>
      </c>
      <c r="G361" s="106">
        <v>2150</v>
      </c>
      <c r="H361" s="87" t="s">
        <v>25</v>
      </c>
      <c r="I361" s="184"/>
      <c r="J361" s="184"/>
      <c r="K361" s="184"/>
    </row>
    <row r="362" spans="2:11" ht="15.6" customHeight="1">
      <c r="B362" s="105" t="s">
        <v>2</v>
      </c>
      <c r="C362" s="106">
        <v>9465.6</v>
      </c>
      <c r="D362" s="87" t="s">
        <v>25</v>
      </c>
      <c r="E362" s="106">
        <v>9466</v>
      </c>
      <c r="F362" s="87" t="s">
        <v>25</v>
      </c>
      <c r="G362" s="106">
        <v>9465.6</v>
      </c>
      <c r="H362" s="87" t="s">
        <v>25</v>
      </c>
    </row>
    <row r="363" spans="2:11" ht="14.25" customHeight="1">
      <c r="B363" s="105" t="s">
        <v>3</v>
      </c>
      <c r="C363" s="238">
        <v>0</v>
      </c>
      <c r="D363" s="87" t="s">
        <v>25</v>
      </c>
      <c r="E363" s="238">
        <v>0</v>
      </c>
      <c r="F363" s="87" t="s">
        <v>25</v>
      </c>
      <c r="G363" s="238">
        <v>0</v>
      </c>
      <c r="H363" s="87" t="s">
        <v>25</v>
      </c>
    </row>
    <row r="364" spans="2:11" s="72" customFormat="1" ht="17.45" customHeight="1">
      <c r="B364" s="2" t="s">
        <v>206</v>
      </c>
      <c r="C364" s="39">
        <f>11782.6+253</f>
        <v>12035.6</v>
      </c>
      <c r="D364" s="217">
        <f>C364/C360*100-0.1</f>
        <v>98.42647434428109</v>
      </c>
      <c r="E364" s="39">
        <f>11183.2+253-0.1</f>
        <v>11436.1</v>
      </c>
      <c r="F364" s="217">
        <f>E364/E360*100</f>
        <v>98.450426563132211</v>
      </c>
      <c r="G364" s="39">
        <f>11182.6+253</f>
        <v>11435.6</v>
      </c>
      <c r="H364" s="217">
        <f>G364/G360*100</f>
        <v>98.450359860876759</v>
      </c>
      <c r="I364" s="65"/>
      <c r="J364" s="65"/>
      <c r="K364" s="65"/>
    </row>
    <row r="365" spans="2:11" s="72" customFormat="1" ht="29.25" customHeight="1">
      <c r="B365" s="2" t="s">
        <v>180</v>
      </c>
      <c r="C365" s="244">
        <f>253-253</f>
        <v>0</v>
      </c>
      <c r="D365" s="244">
        <f>C365/C360*100</f>
        <v>0</v>
      </c>
      <c r="E365" s="244">
        <f>253-253</f>
        <v>0</v>
      </c>
      <c r="F365" s="244">
        <f>E365/E360*100</f>
        <v>0</v>
      </c>
      <c r="G365" s="244">
        <f>253-253</f>
        <v>0</v>
      </c>
      <c r="H365" s="244">
        <f>G365/G360*100</f>
        <v>0</v>
      </c>
      <c r="I365" s="65"/>
      <c r="J365" s="65"/>
      <c r="K365" s="65"/>
    </row>
    <row r="366" spans="2:11" s="72" customFormat="1" ht="29.25" customHeight="1">
      <c r="B366" s="2" t="s">
        <v>181</v>
      </c>
      <c r="C366" s="40">
        <v>180</v>
      </c>
      <c r="D366" s="40">
        <f>C366/C360*100</f>
        <v>1.4735256557189167</v>
      </c>
      <c r="E366" s="41">
        <v>180</v>
      </c>
      <c r="F366" s="40">
        <f>E366/E360*100</f>
        <v>1.5495734368677956</v>
      </c>
      <c r="G366" s="41">
        <v>180</v>
      </c>
      <c r="H366" s="40">
        <f>G366/G360*100</f>
        <v>1.5496401391232479</v>
      </c>
      <c r="I366" s="65"/>
      <c r="J366" s="65"/>
      <c r="K366" s="65"/>
    </row>
    <row r="367" spans="2:11" s="28" customFormat="1" ht="10.5" customHeight="1">
      <c r="B367" s="44"/>
      <c r="C367" s="116"/>
      <c r="D367" s="116"/>
      <c r="E367" s="116"/>
      <c r="F367" s="116"/>
      <c r="G367" s="116"/>
      <c r="H367" s="116"/>
      <c r="I367" s="57"/>
      <c r="J367" s="57"/>
      <c r="K367" s="57"/>
    </row>
    <row r="368" spans="2:11" s="80" customFormat="1" ht="31.5" customHeight="1">
      <c r="B368" s="315" t="s">
        <v>260</v>
      </c>
      <c r="C368" s="315"/>
      <c r="D368" s="315"/>
      <c r="E368" s="315"/>
      <c r="F368" s="315"/>
      <c r="G368" s="315"/>
      <c r="H368" s="315"/>
      <c r="I368" s="79"/>
      <c r="J368" s="79"/>
      <c r="K368" s="79"/>
    </row>
    <row r="369" spans="2:11" s="28" customFormat="1" ht="48.75" customHeight="1">
      <c r="B369" s="305" t="s">
        <v>321</v>
      </c>
      <c r="C369" s="305"/>
      <c r="D369" s="305"/>
      <c r="E369" s="305"/>
      <c r="F369" s="305"/>
      <c r="G369" s="305"/>
      <c r="H369" s="305"/>
      <c r="I369" s="57"/>
      <c r="J369" s="57"/>
      <c r="K369" s="57"/>
    </row>
    <row r="370" spans="2:11" s="28" customFormat="1" ht="30.75" customHeight="1">
      <c r="B370" s="305" t="s">
        <v>326</v>
      </c>
      <c r="C370" s="305"/>
      <c r="D370" s="305"/>
      <c r="E370" s="305"/>
      <c r="F370" s="305"/>
      <c r="G370" s="305"/>
      <c r="H370" s="305"/>
      <c r="I370" s="57"/>
      <c r="J370" s="57"/>
      <c r="K370" s="57"/>
    </row>
    <row r="371" spans="2:11" s="28" customFormat="1" ht="43.5" customHeight="1">
      <c r="B371" s="305" t="s">
        <v>348</v>
      </c>
      <c r="C371" s="305"/>
      <c r="D371" s="305"/>
      <c r="E371" s="305"/>
      <c r="F371" s="305"/>
      <c r="G371" s="305"/>
      <c r="H371" s="305"/>
      <c r="I371" s="57"/>
      <c r="J371" s="57"/>
      <c r="K371" s="57"/>
    </row>
    <row r="372" spans="2:11" s="28" customFormat="1" ht="47.25" customHeight="1">
      <c r="B372" s="305" t="s">
        <v>298</v>
      </c>
      <c r="C372" s="305"/>
      <c r="D372" s="305"/>
      <c r="E372" s="305"/>
      <c r="F372" s="305"/>
      <c r="G372" s="305"/>
      <c r="H372" s="305"/>
      <c r="I372" s="57"/>
      <c r="J372" s="57"/>
      <c r="K372" s="57"/>
    </row>
    <row r="373" spans="2:11" s="28" customFormat="1" ht="45" customHeight="1">
      <c r="B373" s="305" t="s">
        <v>270</v>
      </c>
      <c r="C373" s="305"/>
      <c r="D373" s="305"/>
      <c r="E373" s="305"/>
      <c r="F373" s="305"/>
      <c r="G373" s="305"/>
      <c r="H373" s="305"/>
      <c r="I373" s="57"/>
      <c r="J373" s="57"/>
      <c r="K373" s="57"/>
    </row>
    <row r="374" spans="2:11" s="18" customFormat="1" ht="48" customHeight="1">
      <c r="B374" s="315" t="s">
        <v>376</v>
      </c>
      <c r="C374" s="315"/>
      <c r="D374" s="315"/>
      <c r="E374" s="315"/>
      <c r="F374" s="315"/>
      <c r="G374" s="315"/>
      <c r="H374" s="315"/>
      <c r="I374" s="60"/>
      <c r="J374" s="60"/>
      <c r="K374" s="60"/>
    </row>
    <row r="375" spans="2:11" s="18" customFormat="1" ht="13.5" customHeight="1">
      <c r="B375" s="258"/>
      <c r="C375" s="258"/>
      <c r="D375" s="258"/>
      <c r="E375" s="258"/>
      <c r="F375" s="258"/>
      <c r="G375" s="258"/>
      <c r="H375" s="258"/>
      <c r="I375" s="60"/>
      <c r="J375" s="60"/>
      <c r="K375" s="60"/>
    </row>
    <row r="376" spans="2:11" s="28" customFormat="1" ht="35.25" customHeight="1">
      <c r="B376" s="309" t="s">
        <v>75</v>
      </c>
      <c r="C376" s="309"/>
      <c r="D376" s="309"/>
      <c r="E376" s="309"/>
      <c r="F376" s="309"/>
      <c r="G376" s="309"/>
      <c r="H376" s="309"/>
      <c r="I376" s="57"/>
      <c r="J376" s="57"/>
      <c r="K376" s="57"/>
    </row>
    <row r="377" spans="2:11" s="23" customFormat="1" ht="15.75" customHeight="1">
      <c r="B377" s="305" t="s">
        <v>112</v>
      </c>
      <c r="C377" s="305"/>
      <c r="D377" s="305"/>
      <c r="E377" s="305"/>
      <c r="F377" s="305"/>
      <c r="G377" s="305"/>
      <c r="H377" s="305"/>
      <c r="I377" s="64"/>
      <c r="J377" s="64"/>
      <c r="K377" s="64"/>
    </row>
    <row r="378" spans="2:11" s="23" customFormat="1" ht="18.75" customHeight="1">
      <c r="B378" s="305" t="s">
        <v>142</v>
      </c>
      <c r="C378" s="305"/>
      <c r="D378" s="305"/>
      <c r="E378" s="305"/>
      <c r="F378" s="305"/>
      <c r="G378" s="305"/>
      <c r="H378" s="305"/>
      <c r="I378" s="64"/>
      <c r="J378" s="64"/>
      <c r="K378" s="64"/>
    </row>
    <row r="379" spans="2:11" s="24" customFormat="1" ht="62.45" customHeight="1">
      <c r="B379" s="305" t="s">
        <v>193</v>
      </c>
      <c r="C379" s="305"/>
      <c r="D379" s="305"/>
      <c r="E379" s="305"/>
      <c r="F379" s="305"/>
      <c r="G379" s="305"/>
      <c r="H379" s="305"/>
      <c r="I379" s="65"/>
      <c r="J379" s="65"/>
      <c r="K379" s="65"/>
    </row>
    <row r="380" spans="2:11" s="24" customFormat="1" ht="16.149999999999999" customHeight="1">
      <c r="B380" s="305" t="s">
        <v>37</v>
      </c>
      <c r="C380" s="305"/>
      <c r="D380" s="305"/>
      <c r="E380" s="305"/>
      <c r="F380" s="305"/>
      <c r="G380" s="305"/>
      <c r="H380" s="305"/>
      <c r="I380" s="65"/>
      <c r="J380" s="65"/>
      <c r="K380" s="65"/>
    </row>
    <row r="381" spans="2:11" s="23" customFormat="1" ht="18.75" customHeight="1">
      <c r="B381" s="171"/>
      <c r="C381" s="171"/>
      <c r="D381" s="171"/>
      <c r="E381" s="171"/>
      <c r="F381" s="171"/>
      <c r="G381" s="308" t="s">
        <v>54</v>
      </c>
      <c r="H381" s="308"/>
      <c r="I381" s="64"/>
      <c r="J381" s="64"/>
      <c r="K381" s="64"/>
    </row>
    <row r="382" spans="2:11" s="18" customFormat="1" ht="13.5" customHeight="1">
      <c r="B382" s="310" t="s">
        <v>24</v>
      </c>
      <c r="C382" s="301" t="s">
        <v>139</v>
      </c>
      <c r="D382" s="302"/>
      <c r="E382" s="301" t="s">
        <v>100</v>
      </c>
      <c r="F382" s="302"/>
      <c r="G382" s="301" t="s">
        <v>148</v>
      </c>
      <c r="H382" s="302"/>
      <c r="I382" s="60"/>
      <c r="J382" s="60"/>
      <c r="K382" s="60"/>
    </row>
    <row r="383" spans="2:11" s="18" customFormat="1" ht="81" customHeight="1">
      <c r="B383" s="310"/>
      <c r="C383" s="123" t="s">
        <v>22</v>
      </c>
      <c r="D383" s="123" t="s">
        <v>69</v>
      </c>
      <c r="E383" s="123" t="s">
        <v>22</v>
      </c>
      <c r="F383" s="123" t="s">
        <v>69</v>
      </c>
      <c r="G383" s="123" t="s">
        <v>22</v>
      </c>
      <c r="H383" s="123" t="s">
        <v>69</v>
      </c>
      <c r="I383" s="60"/>
      <c r="J383" s="60"/>
      <c r="K383" s="60"/>
    </row>
    <row r="384" spans="2:11" ht="17.45" customHeight="1">
      <c r="B384" s="83" t="s">
        <v>4</v>
      </c>
      <c r="C384" s="84">
        <f>C390+C394+C393</f>
        <v>46292.3</v>
      </c>
      <c r="D384" s="95">
        <v>100</v>
      </c>
      <c r="E384" s="84">
        <f>E390+E394+E393</f>
        <v>46045.599999999999</v>
      </c>
      <c r="F384" s="95">
        <v>100</v>
      </c>
      <c r="G384" s="84">
        <f>G390+G394+G393</f>
        <v>44639.799999999996</v>
      </c>
      <c r="H384" s="95">
        <v>100</v>
      </c>
      <c r="I384" s="184"/>
      <c r="J384" s="184"/>
      <c r="K384" s="184"/>
    </row>
    <row r="385" spans="2:11" ht="15.75" customHeight="1">
      <c r="B385" s="105" t="s">
        <v>1</v>
      </c>
      <c r="C385" s="106">
        <f>829.7+150</f>
        <v>979.7</v>
      </c>
      <c r="D385" s="87" t="s">
        <v>25</v>
      </c>
      <c r="E385" s="106">
        <v>712.7</v>
      </c>
      <c r="F385" s="87" t="s">
        <v>25</v>
      </c>
      <c r="G385" s="106">
        <f>676.2</f>
        <v>676.2</v>
      </c>
      <c r="H385" s="87" t="s">
        <v>25</v>
      </c>
      <c r="I385" s="184"/>
      <c r="J385" s="184"/>
      <c r="K385" s="184"/>
    </row>
    <row r="386" spans="2:11" ht="15.75" customHeight="1">
      <c r="B386" s="105" t="s">
        <v>2</v>
      </c>
      <c r="C386" s="106">
        <v>45312.6</v>
      </c>
      <c r="D386" s="87" t="s">
        <v>25</v>
      </c>
      <c r="E386" s="106">
        <v>45332.9</v>
      </c>
      <c r="F386" s="87" t="s">
        <v>25</v>
      </c>
      <c r="G386" s="106">
        <v>43963.6</v>
      </c>
      <c r="H386" s="87" t="s">
        <v>25</v>
      </c>
    </row>
    <row r="387" spans="2:11" ht="14.25" customHeight="1">
      <c r="B387" s="105" t="s">
        <v>3</v>
      </c>
      <c r="C387" s="238">
        <v>0</v>
      </c>
      <c r="D387" s="87" t="s">
        <v>25</v>
      </c>
      <c r="E387" s="238">
        <v>0</v>
      </c>
      <c r="F387" s="87" t="s">
        <v>25</v>
      </c>
      <c r="G387" s="238">
        <v>0</v>
      </c>
      <c r="H387" s="87" t="s">
        <v>25</v>
      </c>
    </row>
    <row r="388" spans="2:11" s="18" customFormat="1" ht="15.75" customHeight="1">
      <c r="B388" s="310" t="s">
        <v>24</v>
      </c>
      <c r="C388" s="301" t="s">
        <v>139</v>
      </c>
      <c r="D388" s="302"/>
      <c r="E388" s="301" t="s">
        <v>100</v>
      </c>
      <c r="F388" s="302"/>
      <c r="G388" s="301" t="s">
        <v>148</v>
      </c>
      <c r="H388" s="302"/>
      <c r="I388" s="60"/>
      <c r="J388" s="60"/>
      <c r="K388" s="60"/>
    </row>
    <row r="389" spans="2:11" s="18" customFormat="1" ht="81" customHeight="1">
      <c r="B389" s="310"/>
      <c r="C389" s="123" t="s">
        <v>22</v>
      </c>
      <c r="D389" s="123" t="s">
        <v>69</v>
      </c>
      <c r="E389" s="123" t="s">
        <v>22</v>
      </c>
      <c r="F389" s="123" t="s">
        <v>69</v>
      </c>
      <c r="G389" s="123" t="s">
        <v>22</v>
      </c>
      <c r="H389" s="123" t="s">
        <v>69</v>
      </c>
      <c r="I389" s="60"/>
      <c r="J389" s="60"/>
      <c r="K389" s="60"/>
    </row>
    <row r="390" spans="2:11" s="72" customFormat="1" ht="27" customHeight="1">
      <c r="B390" s="2" t="s">
        <v>194</v>
      </c>
      <c r="C390" s="41">
        <f>C391+C392+65</f>
        <v>4279</v>
      </c>
      <c r="D390" s="115">
        <f>C390/C384*100</f>
        <v>9.2434378935589709</v>
      </c>
      <c r="E390" s="41">
        <f>E391+E392+65</f>
        <v>4279</v>
      </c>
      <c r="F390" s="115">
        <f>E390/E384*100</f>
        <v>9.2929617596469587</v>
      </c>
      <c r="G390" s="41">
        <f>G391+G392+65</f>
        <v>2827.1000000000004</v>
      </c>
      <c r="H390" s="115">
        <f>G390/G384*100</f>
        <v>6.3331376932692365</v>
      </c>
      <c r="I390" s="65"/>
      <c r="J390" s="65"/>
      <c r="K390" s="65"/>
    </row>
    <row r="391" spans="2:11" s="22" customFormat="1" ht="30" customHeight="1">
      <c r="B391" s="113" t="s">
        <v>94</v>
      </c>
      <c r="C391" s="114">
        <v>3895.3</v>
      </c>
      <c r="D391" s="115" t="s">
        <v>25</v>
      </c>
      <c r="E391" s="114">
        <v>3895.3</v>
      </c>
      <c r="F391" s="71" t="s">
        <v>25</v>
      </c>
      <c r="G391" s="114">
        <f>2478.9-0.1</f>
        <v>2478.8000000000002</v>
      </c>
      <c r="H391" s="71" t="s">
        <v>25</v>
      </c>
      <c r="I391" s="93"/>
      <c r="J391" s="93"/>
      <c r="K391" s="93"/>
    </row>
    <row r="392" spans="2:11" s="22" customFormat="1" ht="30" customHeight="1">
      <c r="B392" s="113" t="s">
        <v>93</v>
      </c>
      <c r="C392" s="114">
        <v>318.7</v>
      </c>
      <c r="D392" s="115" t="s">
        <v>25</v>
      </c>
      <c r="E392" s="114">
        <v>318.7</v>
      </c>
      <c r="F392" s="71" t="s">
        <v>25</v>
      </c>
      <c r="G392" s="114">
        <v>283.3</v>
      </c>
      <c r="H392" s="71" t="s">
        <v>25</v>
      </c>
      <c r="I392" s="93"/>
      <c r="J392" s="93"/>
      <c r="K392" s="93"/>
    </row>
    <row r="393" spans="2:11" s="72" customFormat="1" ht="16.899999999999999" customHeight="1">
      <c r="B393" s="2" t="s">
        <v>195</v>
      </c>
      <c r="C393" s="41">
        <f>454+150</f>
        <v>604</v>
      </c>
      <c r="D393" s="115">
        <f>C393/C384*100</f>
        <v>1.3047526262466975</v>
      </c>
      <c r="E393" s="78">
        <v>337</v>
      </c>
      <c r="F393" s="115">
        <f>E393/E384*100</f>
        <v>0.73188317667703329</v>
      </c>
      <c r="G393" s="78">
        <f>373+0.1</f>
        <v>373.1</v>
      </c>
      <c r="H393" s="115">
        <f>G393/G384*100</f>
        <v>0.83580123566861875</v>
      </c>
      <c r="I393" s="65"/>
      <c r="J393" s="65"/>
      <c r="K393" s="65"/>
    </row>
    <row r="394" spans="2:11" s="72" customFormat="1" ht="16.5" customHeight="1">
      <c r="B394" s="2" t="s">
        <v>196</v>
      </c>
      <c r="C394" s="41">
        <v>41409.300000000003</v>
      </c>
      <c r="D394" s="115">
        <f>C394/C384*100</f>
        <v>89.451809480194328</v>
      </c>
      <c r="E394" s="78">
        <v>41429.599999999999</v>
      </c>
      <c r="F394" s="115">
        <f>E394/E384*100</f>
        <v>89.975155063675999</v>
      </c>
      <c r="G394" s="78">
        <v>41439.599999999999</v>
      </c>
      <c r="H394" s="115">
        <f>G394/G384*100+0.1</f>
        <v>92.931061071062146</v>
      </c>
      <c r="I394" s="65"/>
      <c r="J394" s="65"/>
      <c r="K394" s="65"/>
    </row>
    <row r="395" spans="2:11" s="72" customFormat="1" ht="14.25" customHeight="1">
      <c r="B395" s="44"/>
      <c r="C395" s="167"/>
      <c r="D395" s="96"/>
      <c r="E395" s="116"/>
      <c r="F395" s="96"/>
      <c r="G395" s="116"/>
      <c r="H395" s="96"/>
      <c r="I395" s="65"/>
      <c r="J395" s="65"/>
      <c r="K395" s="65"/>
    </row>
    <row r="396" spans="2:11" s="80" customFormat="1" ht="78" customHeight="1">
      <c r="B396" s="315" t="s">
        <v>342</v>
      </c>
      <c r="C396" s="315"/>
      <c r="D396" s="315"/>
      <c r="E396" s="315"/>
      <c r="F396" s="315"/>
      <c r="G396" s="315"/>
      <c r="H396" s="315"/>
      <c r="I396" s="79"/>
      <c r="J396" s="79"/>
      <c r="K396" s="79"/>
    </row>
    <row r="397" spans="2:11" s="80" customFormat="1" ht="60" customHeight="1">
      <c r="B397" s="315" t="s">
        <v>299</v>
      </c>
      <c r="C397" s="315"/>
      <c r="D397" s="315"/>
      <c r="E397" s="315"/>
      <c r="F397" s="315"/>
      <c r="G397" s="315"/>
      <c r="H397" s="315"/>
      <c r="I397" s="79"/>
      <c r="J397" s="79"/>
      <c r="K397" s="79"/>
    </row>
    <row r="398" spans="2:11" s="80" customFormat="1" ht="47.25" customHeight="1">
      <c r="B398" s="315" t="s">
        <v>352</v>
      </c>
      <c r="C398" s="315"/>
      <c r="D398" s="315"/>
      <c r="E398" s="315"/>
      <c r="F398" s="315"/>
      <c r="G398" s="315"/>
      <c r="H398" s="315"/>
      <c r="I398" s="79"/>
      <c r="J398" s="79"/>
      <c r="K398" s="79"/>
    </row>
    <row r="399" spans="2:11" s="80" customFormat="1" ht="32.25" customHeight="1">
      <c r="B399" s="315" t="s">
        <v>252</v>
      </c>
      <c r="C399" s="315"/>
      <c r="D399" s="315"/>
      <c r="E399" s="315"/>
      <c r="F399" s="315"/>
      <c r="G399" s="315"/>
      <c r="H399" s="315"/>
      <c r="I399" s="79"/>
      <c r="J399" s="79"/>
      <c r="K399" s="79"/>
    </row>
    <row r="400" spans="2:11" s="80" customFormat="1" ht="45.75" customHeight="1">
      <c r="B400" s="315" t="s">
        <v>327</v>
      </c>
      <c r="C400" s="315"/>
      <c r="D400" s="315"/>
      <c r="E400" s="315"/>
      <c r="F400" s="315"/>
      <c r="G400" s="315"/>
      <c r="H400" s="315"/>
      <c r="I400" s="79"/>
      <c r="J400" s="79"/>
      <c r="K400" s="79"/>
    </row>
    <row r="401" spans="2:11" s="18" customFormat="1" ht="15.75" customHeight="1">
      <c r="B401" s="171"/>
      <c r="C401" s="171"/>
      <c r="D401" s="171"/>
      <c r="E401" s="171"/>
      <c r="F401" s="171"/>
      <c r="G401" s="171"/>
      <c r="H401" s="171"/>
      <c r="I401" s="60"/>
      <c r="J401" s="60"/>
      <c r="K401" s="60"/>
    </row>
    <row r="402" spans="2:11" s="28" customFormat="1" ht="18" customHeight="1">
      <c r="B402" s="309" t="s">
        <v>53</v>
      </c>
      <c r="C402" s="309"/>
      <c r="D402" s="309"/>
      <c r="E402" s="309"/>
      <c r="F402" s="309"/>
      <c r="G402" s="309"/>
      <c r="H402" s="309"/>
      <c r="I402" s="57"/>
      <c r="J402" s="57"/>
      <c r="K402" s="57"/>
    </row>
    <row r="403" spans="2:11" s="23" customFormat="1" ht="18.75" customHeight="1">
      <c r="B403" s="305" t="s">
        <v>113</v>
      </c>
      <c r="C403" s="305"/>
      <c r="D403" s="305"/>
      <c r="E403" s="305"/>
      <c r="F403" s="305"/>
      <c r="G403" s="305"/>
      <c r="H403" s="305"/>
      <c r="I403" s="64"/>
      <c r="J403" s="64"/>
      <c r="K403" s="64"/>
    </row>
    <row r="404" spans="2:11" s="23" customFormat="1" ht="18.75" customHeight="1">
      <c r="B404" s="305" t="s">
        <v>129</v>
      </c>
      <c r="C404" s="305"/>
      <c r="D404" s="305"/>
      <c r="E404" s="305"/>
      <c r="F404" s="305"/>
      <c r="G404" s="305"/>
      <c r="H404" s="305"/>
      <c r="I404" s="64"/>
      <c r="J404" s="64"/>
      <c r="K404" s="64"/>
    </row>
    <row r="405" spans="2:11" s="24" customFormat="1" ht="48" customHeight="1">
      <c r="B405" s="305" t="s">
        <v>197</v>
      </c>
      <c r="C405" s="305"/>
      <c r="D405" s="305"/>
      <c r="E405" s="305"/>
      <c r="F405" s="305"/>
      <c r="G405" s="305"/>
      <c r="H405" s="305"/>
      <c r="I405" s="65"/>
      <c r="J405" s="65"/>
      <c r="K405" s="65"/>
    </row>
    <row r="406" spans="2:11" s="23" customFormat="1" ht="15" customHeight="1">
      <c r="B406" s="305" t="s">
        <v>40</v>
      </c>
      <c r="C406" s="305"/>
      <c r="D406" s="305"/>
      <c r="E406" s="305"/>
      <c r="F406" s="305"/>
      <c r="G406" s="305"/>
      <c r="H406" s="305"/>
      <c r="I406" s="64"/>
      <c r="J406" s="64"/>
      <c r="K406" s="64"/>
    </row>
    <row r="407" spans="2:11" s="23" customFormat="1" ht="15.75" customHeight="1">
      <c r="B407" s="171"/>
      <c r="C407" s="171"/>
      <c r="D407" s="171"/>
      <c r="E407" s="171"/>
      <c r="F407" s="171"/>
      <c r="G407" s="308" t="s">
        <v>57</v>
      </c>
      <c r="H407" s="308"/>
      <c r="I407" s="64"/>
      <c r="J407" s="64"/>
      <c r="K407" s="64"/>
    </row>
    <row r="408" spans="2:11" s="18" customFormat="1" ht="16.5" customHeight="1">
      <c r="B408" s="310" t="s">
        <v>24</v>
      </c>
      <c r="C408" s="301" t="s">
        <v>139</v>
      </c>
      <c r="D408" s="302"/>
      <c r="E408" s="301" t="s">
        <v>100</v>
      </c>
      <c r="F408" s="302"/>
      <c r="G408" s="301" t="s">
        <v>148</v>
      </c>
      <c r="H408" s="302"/>
      <c r="I408" s="60"/>
      <c r="J408" s="60"/>
      <c r="K408" s="60"/>
    </row>
    <row r="409" spans="2:11" s="18" customFormat="1" ht="81" customHeight="1">
      <c r="B409" s="310"/>
      <c r="C409" s="123" t="s">
        <v>22</v>
      </c>
      <c r="D409" s="123" t="s">
        <v>69</v>
      </c>
      <c r="E409" s="123" t="s">
        <v>22</v>
      </c>
      <c r="F409" s="123" t="s">
        <v>69</v>
      </c>
      <c r="G409" s="123" t="s">
        <v>22</v>
      </c>
      <c r="H409" s="123" t="s">
        <v>69</v>
      </c>
      <c r="I409" s="60"/>
      <c r="J409" s="60"/>
      <c r="K409" s="60"/>
    </row>
    <row r="410" spans="2:11" ht="17.45" customHeight="1">
      <c r="B410" s="83" t="s">
        <v>4</v>
      </c>
      <c r="C410" s="84">
        <f>C414+C415+C418+C416+C417</f>
        <v>19865.7</v>
      </c>
      <c r="D410" s="95">
        <v>100</v>
      </c>
      <c r="E410" s="84">
        <f>E414+E415+E418+E416+E417</f>
        <v>19036.599999999999</v>
      </c>
      <c r="F410" s="95">
        <v>100</v>
      </c>
      <c r="G410" s="84">
        <f>G414+G415+G418+G416+G417</f>
        <v>18625.3</v>
      </c>
      <c r="H410" s="95">
        <v>100</v>
      </c>
      <c r="I410" s="184"/>
      <c r="J410" s="184"/>
      <c r="K410" s="184"/>
    </row>
    <row r="411" spans="2:11" ht="16.149999999999999" customHeight="1">
      <c r="B411" s="105" t="s">
        <v>1</v>
      </c>
      <c r="C411" s="106">
        <v>19865.7</v>
      </c>
      <c r="D411" s="87" t="s">
        <v>25</v>
      </c>
      <c r="E411" s="106">
        <v>19036.599999999999</v>
      </c>
      <c r="F411" s="87" t="s">
        <v>25</v>
      </c>
      <c r="G411" s="106">
        <v>18625.3</v>
      </c>
      <c r="H411" s="87" t="s">
        <v>25</v>
      </c>
      <c r="I411" s="184"/>
      <c r="J411" s="184"/>
      <c r="K411" s="184"/>
    </row>
    <row r="412" spans="2:11" ht="15" customHeight="1">
      <c r="B412" s="105" t="s">
        <v>2</v>
      </c>
      <c r="C412" s="238">
        <v>0</v>
      </c>
      <c r="D412" s="87" t="s">
        <v>25</v>
      </c>
      <c r="E412" s="238">
        <v>0</v>
      </c>
      <c r="F412" s="87" t="s">
        <v>25</v>
      </c>
      <c r="G412" s="238">
        <v>0</v>
      </c>
      <c r="H412" s="87" t="s">
        <v>25</v>
      </c>
    </row>
    <row r="413" spans="2:11" ht="14.45" customHeight="1">
      <c r="B413" s="105" t="s">
        <v>3</v>
      </c>
      <c r="C413" s="238">
        <v>0</v>
      </c>
      <c r="D413" s="87" t="s">
        <v>25</v>
      </c>
      <c r="E413" s="238">
        <v>0</v>
      </c>
      <c r="F413" s="87" t="s">
        <v>25</v>
      </c>
      <c r="G413" s="238">
        <v>0</v>
      </c>
      <c r="H413" s="87" t="s">
        <v>25</v>
      </c>
    </row>
    <row r="414" spans="2:11" ht="43.5" customHeight="1">
      <c r="B414" s="8" t="s">
        <v>253</v>
      </c>
      <c r="C414" s="33">
        <v>639.29999999999995</v>
      </c>
      <c r="D414" s="71">
        <f>C414/C410*100</f>
        <v>3.2181096060043184</v>
      </c>
      <c r="E414" s="33">
        <v>1139.3</v>
      </c>
      <c r="F414" s="71">
        <f>E414/E410*100</f>
        <v>5.9847871993948507</v>
      </c>
      <c r="G414" s="33">
        <v>1139.3</v>
      </c>
      <c r="H414" s="71">
        <f>G414/G410*100</f>
        <v>6.1169484518370174</v>
      </c>
    </row>
    <row r="415" spans="2:11" ht="40.5" customHeight="1">
      <c r="B415" s="135" t="s">
        <v>17</v>
      </c>
      <c r="C415" s="33">
        <v>316.2</v>
      </c>
      <c r="D415" s="223">
        <f>C415/C410*100</f>
        <v>1.5916881861701322</v>
      </c>
      <c r="E415" s="33">
        <v>196.2</v>
      </c>
      <c r="F415" s="224">
        <f>E415/E410*100</f>
        <v>1.030646228843386</v>
      </c>
      <c r="G415" s="33">
        <v>196.2</v>
      </c>
      <c r="H415" s="224">
        <f>G415/G410*100</f>
        <v>1.0534058511809206</v>
      </c>
    </row>
    <row r="416" spans="2:11" ht="56.25" customHeight="1">
      <c r="B416" s="8" t="s">
        <v>198</v>
      </c>
      <c r="C416" s="33">
        <v>1545.8</v>
      </c>
      <c r="D416" s="223">
        <f>C416/C410*100</f>
        <v>7.7812511011441821</v>
      </c>
      <c r="E416" s="33">
        <v>1545.8</v>
      </c>
      <c r="F416" s="224">
        <f>E416/E410*100</f>
        <v>8.1201475053318344</v>
      </c>
      <c r="G416" s="33">
        <v>1134.5</v>
      </c>
      <c r="H416" s="224">
        <f>G416/G410*100</f>
        <v>6.0911770548662307</v>
      </c>
    </row>
    <row r="417" spans="2:11" ht="30" customHeight="1">
      <c r="B417" s="42" t="s">
        <v>16</v>
      </c>
      <c r="C417" s="7">
        <f>1200+1356.3</f>
        <v>2556.3000000000002</v>
      </c>
      <c r="D417" s="7">
        <f>C417/C410*100</f>
        <v>12.86790800223501</v>
      </c>
      <c r="E417" s="7">
        <f>1200+1356.3</f>
        <v>2556.3000000000002</v>
      </c>
      <c r="F417" s="7">
        <f>E417/E410*100</f>
        <v>13.428343296597085</v>
      </c>
      <c r="G417" s="7">
        <f>1200+1356.3</f>
        <v>2556.3000000000002</v>
      </c>
      <c r="H417" s="7">
        <f>G417/G410*100</f>
        <v>13.724879599254777</v>
      </c>
    </row>
    <row r="418" spans="2:11" ht="29.25" customHeight="1">
      <c r="B418" s="42" t="s">
        <v>21</v>
      </c>
      <c r="C418" s="7">
        <v>14808.1</v>
      </c>
      <c r="D418" s="7">
        <f>C418/C410*100-0.01</f>
        <v>74.531043104446354</v>
      </c>
      <c r="E418" s="7">
        <v>13599</v>
      </c>
      <c r="F418" s="7">
        <f>E418/E410*100+0.1</f>
        <v>71.536075769832848</v>
      </c>
      <c r="G418" s="7">
        <v>13599</v>
      </c>
      <c r="H418" s="7">
        <f>G418/G410*100</f>
        <v>73.013589042861057</v>
      </c>
    </row>
    <row r="419" spans="2:11" ht="9" customHeight="1">
      <c r="B419" s="43"/>
      <c r="C419" s="15"/>
      <c r="D419" s="15"/>
      <c r="E419" s="15"/>
      <c r="F419" s="15"/>
      <c r="G419" s="15"/>
    </row>
    <row r="420" spans="2:11" s="28" customFormat="1" ht="31.9" customHeight="1">
      <c r="B420" s="305" t="s">
        <v>134</v>
      </c>
      <c r="C420" s="305"/>
      <c r="D420" s="305"/>
      <c r="E420" s="305"/>
      <c r="F420" s="305"/>
      <c r="G420" s="305"/>
      <c r="H420" s="305"/>
      <c r="I420" s="57"/>
      <c r="J420" s="57"/>
      <c r="K420" s="57"/>
    </row>
    <row r="421" spans="2:11" s="28" customFormat="1" ht="47.25" customHeight="1">
      <c r="B421" s="305" t="s">
        <v>255</v>
      </c>
      <c r="C421" s="305"/>
      <c r="D421" s="305"/>
      <c r="E421" s="305"/>
      <c r="F421" s="305"/>
      <c r="G421" s="305"/>
      <c r="H421" s="305"/>
      <c r="I421" s="57"/>
      <c r="J421" s="57"/>
      <c r="K421" s="57"/>
    </row>
    <row r="422" spans="2:11" ht="31.5" customHeight="1">
      <c r="B422" s="318" t="s">
        <v>383</v>
      </c>
      <c r="C422" s="318"/>
      <c r="D422" s="318"/>
      <c r="E422" s="318"/>
      <c r="F422" s="318"/>
      <c r="G422" s="318"/>
      <c r="H422" s="318"/>
    </row>
    <row r="423" spans="2:11" ht="30.75" customHeight="1">
      <c r="B423" s="318" t="s">
        <v>254</v>
      </c>
      <c r="C423" s="318"/>
      <c r="D423" s="318"/>
      <c r="E423" s="318"/>
      <c r="F423" s="318"/>
      <c r="G423" s="318"/>
      <c r="H423" s="318"/>
    </row>
    <row r="424" spans="2:11" s="24" customFormat="1" ht="14.25" customHeight="1">
      <c r="B424" s="85"/>
      <c r="C424" s="85"/>
      <c r="D424" s="85"/>
      <c r="E424" s="85"/>
      <c r="F424" s="85"/>
      <c r="G424" s="85"/>
      <c r="H424" s="65"/>
      <c r="I424" s="65"/>
      <c r="J424" s="65"/>
      <c r="K424" s="65"/>
    </row>
    <row r="425" spans="2:11" s="80" customFormat="1" ht="21" customHeight="1">
      <c r="B425" s="312" t="s">
        <v>114</v>
      </c>
      <c r="C425" s="312"/>
      <c r="D425" s="312"/>
      <c r="E425" s="312"/>
      <c r="F425" s="312"/>
      <c r="G425" s="312"/>
      <c r="H425" s="312"/>
      <c r="I425" s="79"/>
      <c r="J425" s="79"/>
      <c r="K425" s="79"/>
    </row>
    <row r="426" spans="2:11" s="137" customFormat="1" ht="15.75" customHeight="1">
      <c r="B426" s="315" t="s">
        <v>119</v>
      </c>
      <c r="C426" s="315"/>
      <c r="D426" s="315"/>
      <c r="E426" s="315"/>
      <c r="F426" s="315"/>
      <c r="G426" s="315"/>
      <c r="H426" s="315"/>
      <c r="I426" s="141"/>
      <c r="J426" s="141"/>
      <c r="K426" s="141"/>
    </row>
    <row r="427" spans="2:11" s="137" customFormat="1" ht="31.15" customHeight="1">
      <c r="B427" s="315" t="s">
        <v>218</v>
      </c>
      <c r="C427" s="315"/>
      <c r="D427" s="315"/>
      <c r="E427" s="315"/>
      <c r="F427" s="315"/>
      <c r="G427" s="315"/>
      <c r="H427" s="315"/>
      <c r="I427" s="141"/>
      <c r="J427" s="141"/>
      <c r="K427" s="141"/>
    </row>
    <row r="428" spans="2:11" s="82" customFormat="1" ht="15" customHeight="1">
      <c r="B428" s="315" t="s">
        <v>199</v>
      </c>
      <c r="C428" s="315"/>
      <c r="D428" s="315"/>
      <c r="E428" s="315"/>
      <c r="F428" s="315"/>
      <c r="G428" s="315"/>
      <c r="H428" s="315"/>
      <c r="I428" s="81"/>
      <c r="J428" s="81"/>
      <c r="K428" s="81"/>
    </row>
    <row r="429" spans="2:11" s="137" customFormat="1" ht="15" customHeight="1">
      <c r="B429" s="315" t="s">
        <v>40</v>
      </c>
      <c r="C429" s="315"/>
      <c r="D429" s="315"/>
      <c r="E429" s="315"/>
      <c r="F429" s="315"/>
      <c r="G429" s="315"/>
      <c r="H429" s="315"/>
      <c r="I429" s="141"/>
      <c r="J429" s="141"/>
      <c r="K429" s="141"/>
    </row>
    <row r="430" spans="2:11" s="23" customFormat="1" ht="14.25" customHeight="1">
      <c r="B430" s="171"/>
      <c r="C430" s="171"/>
      <c r="D430" s="171"/>
      <c r="E430" s="171"/>
      <c r="F430" s="171"/>
      <c r="G430" s="308" t="s">
        <v>59</v>
      </c>
      <c r="H430" s="308"/>
      <c r="I430" s="64"/>
      <c r="J430" s="64"/>
      <c r="K430" s="64"/>
    </row>
    <row r="431" spans="2:11" s="18" customFormat="1" ht="15" customHeight="1">
      <c r="B431" s="310" t="s">
        <v>24</v>
      </c>
      <c r="C431" s="301" t="s">
        <v>139</v>
      </c>
      <c r="D431" s="302"/>
      <c r="E431" s="301" t="s">
        <v>100</v>
      </c>
      <c r="F431" s="302"/>
      <c r="G431" s="301" t="s">
        <v>148</v>
      </c>
      <c r="H431" s="302"/>
      <c r="I431" s="60"/>
      <c r="J431" s="60"/>
      <c r="K431" s="60"/>
    </row>
    <row r="432" spans="2:11" s="18" customFormat="1" ht="78" customHeight="1">
      <c r="B432" s="310"/>
      <c r="C432" s="123" t="s">
        <v>22</v>
      </c>
      <c r="D432" s="123" t="s">
        <v>69</v>
      </c>
      <c r="E432" s="123" t="s">
        <v>22</v>
      </c>
      <c r="F432" s="123" t="s">
        <v>69</v>
      </c>
      <c r="G432" s="123" t="s">
        <v>22</v>
      </c>
      <c r="H432" s="123" t="s">
        <v>69</v>
      </c>
      <c r="I432" s="60"/>
      <c r="J432" s="60"/>
      <c r="K432" s="60"/>
    </row>
    <row r="433" spans="2:13" ht="16.899999999999999" customHeight="1">
      <c r="B433" s="83" t="s">
        <v>4</v>
      </c>
      <c r="C433" s="84">
        <f>C437+C438</f>
        <v>19549.600000000002</v>
      </c>
      <c r="D433" s="95">
        <v>100</v>
      </c>
      <c r="E433" s="84">
        <f>E437+E438</f>
        <v>48.4</v>
      </c>
      <c r="F433" s="95">
        <v>100</v>
      </c>
      <c r="G433" s="84">
        <f>G437+G438</f>
        <v>48.4</v>
      </c>
      <c r="H433" s="95">
        <v>100</v>
      </c>
      <c r="I433" s="184"/>
      <c r="J433" s="184"/>
      <c r="K433" s="184"/>
    </row>
    <row r="434" spans="2:13" ht="15.75" customHeight="1">
      <c r="B434" s="105" t="s">
        <v>1</v>
      </c>
      <c r="C434" s="106">
        <v>4811.8999999999996</v>
      </c>
      <c r="D434" s="87" t="s">
        <v>25</v>
      </c>
      <c r="E434" s="106">
        <v>48.4</v>
      </c>
      <c r="F434" s="87" t="s">
        <v>25</v>
      </c>
      <c r="G434" s="106">
        <v>48.4</v>
      </c>
      <c r="H434" s="87" t="s">
        <v>25</v>
      </c>
      <c r="I434" s="184"/>
      <c r="J434" s="184"/>
      <c r="K434" s="184"/>
    </row>
    <row r="435" spans="2:13" ht="15.75" customHeight="1">
      <c r="B435" s="105" t="s">
        <v>2</v>
      </c>
      <c r="C435" s="106">
        <v>8990</v>
      </c>
      <c r="D435" s="87" t="s">
        <v>25</v>
      </c>
      <c r="E435" s="238">
        <v>0</v>
      </c>
      <c r="F435" s="87" t="s">
        <v>25</v>
      </c>
      <c r="G435" s="238">
        <v>0</v>
      </c>
      <c r="H435" s="87" t="s">
        <v>25</v>
      </c>
    </row>
    <row r="436" spans="2:13" ht="15" customHeight="1">
      <c r="B436" s="105" t="s">
        <v>3</v>
      </c>
      <c r="C436" s="106">
        <v>5747.7</v>
      </c>
      <c r="D436" s="87" t="s">
        <v>25</v>
      </c>
      <c r="E436" s="238">
        <v>0</v>
      </c>
      <c r="F436" s="87" t="s">
        <v>25</v>
      </c>
      <c r="G436" s="238">
        <v>0</v>
      </c>
      <c r="H436" s="87" t="s">
        <v>25</v>
      </c>
    </row>
    <row r="437" spans="2:13" ht="29.25" customHeight="1">
      <c r="B437" s="196" t="s">
        <v>58</v>
      </c>
      <c r="C437" s="33">
        <v>16375.2</v>
      </c>
      <c r="D437" s="115">
        <f>C437/C433*100</f>
        <v>83.762327617956373</v>
      </c>
      <c r="E437" s="240">
        <v>0</v>
      </c>
      <c r="F437" s="271">
        <f>E437/E433*100</f>
        <v>0</v>
      </c>
      <c r="G437" s="240">
        <v>0</v>
      </c>
      <c r="H437" s="271">
        <f>G437/G433*100</f>
        <v>0</v>
      </c>
    </row>
    <row r="438" spans="2:13" ht="28.5" customHeight="1">
      <c r="B438" s="8" t="s">
        <v>15</v>
      </c>
      <c r="C438" s="33">
        <f>3126+23.4+25</f>
        <v>3174.4</v>
      </c>
      <c r="D438" s="33">
        <f>C438/C433*100</f>
        <v>16.237672382043623</v>
      </c>
      <c r="E438" s="33">
        <f>23.4+25</f>
        <v>48.4</v>
      </c>
      <c r="F438" s="33">
        <f>E438/E433*100</f>
        <v>100</v>
      </c>
      <c r="G438" s="33">
        <f>23.4+25</f>
        <v>48.4</v>
      </c>
      <c r="H438" s="33">
        <f>G438/G433*100</f>
        <v>100</v>
      </c>
    </row>
    <row r="439" spans="2:13" s="82" customFormat="1" ht="12" customHeight="1">
      <c r="B439" s="101"/>
      <c r="C439" s="102"/>
      <c r="D439" s="49"/>
      <c r="E439" s="102"/>
      <c r="F439" s="49"/>
      <c r="G439" s="102"/>
      <c r="H439" s="49"/>
      <c r="I439" s="81"/>
      <c r="J439" s="81"/>
      <c r="K439" s="148"/>
    </row>
    <row r="440" spans="2:13" s="28" customFormat="1" ht="76.5" customHeight="1">
      <c r="B440" s="315" t="s">
        <v>328</v>
      </c>
      <c r="C440" s="315"/>
      <c r="D440" s="315"/>
      <c r="E440" s="315"/>
      <c r="F440" s="315"/>
      <c r="G440" s="315"/>
      <c r="H440" s="315"/>
      <c r="I440" s="57"/>
      <c r="J440" s="57"/>
      <c r="K440" s="149"/>
      <c r="M440" s="169"/>
    </row>
    <row r="441" spans="2:13" s="28" customFormat="1" ht="29.25" customHeight="1">
      <c r="B441" s="315" t="s">
        <v>314</v>
      </c>
      <c r="C441" s="315"/>
      <c r="D441" s="315"/>
      <c r="E441" s="315"/>
      <c r="F441" s="315"/>
      <c r="G441" s="315"/>
      <c r="H441" s="315"/>
      <c r="I441" s="57"/>
      <c r="J441" s="57"/>
      <c r="K441" s="149"/>
    </row>
    <row r="442" spans="2:13" s="80" customFormat="1" ht="31.5" customHeight="1">
      <c r="B442" s="315" t="s">
        <v>336</v>
      </c>
      <c r="C442" s="315"/>
      <c r="D442" s="315"/>
      <c r="E442" s="315"/>
      <c r="F442" s="315"/>
      <c r="G442" s="315"/>
      <c r="H442" s="315"/>
      <c r="I442" s="79"/>
      <c r="J442" s="79"/>
      <c r="K442" s="149"/>
    </row>
    <row r="443" spans="2:13" s="28" customFormat="1" ht="15.75" customHeight="1">
      <c r="B443" s="173"/>
      <c r="C443" s="173"/>
      <c r="D443" s="173"/>
      <c r="E443" s="173"/>
      <c r="F443" s="173"/>
      <c r="G443" s="173"/>
      <c r="H443" s="173"/>
      <c r="I443" s="57"/>
      <c r="J443" s="57"/>
      <c r="K443" s="149"/>
    </row>
    <row r="444" spans="2:13" s="28" customFormat="1" ht="18.75" customHeight="1">
      <c r="B444" s="309" t="s">
        <v>56</v>
      </c>
      <c r="C444" s="309"/>
      <c r="D444" s="309"/>
      <c r="E444" s="309"/>
      <c r="F444" s="309"/>
      <c r="G444" s="309"/>
      <c r="H444" s="309"/>
      <c r="I444" s="57"/>
      <c r="J444" s="57"/>
      <c r="K444" s="57"/>
    </row>
    <row r="445" spans="2:13" s="23" customFormat="1" ht="15.6" customHeight="1">
      <c r="B445" s="305" t="s">
        <v>115</v>
      </c>
      <c r="C445" s="305"/>
      <c r="D445" s="305"/>
      <c r="E445" s="305"/>
      <c r="F445" s="305"/>
      <c r="G445" s="305"/>
      <c r="H445" s="305"/>
      <c r="I445" s="64"/>
      <c r="J445" s="64"/>
      <c r="K445" s="64"/>
    </row>
    <row r="446" spans="2:13" s="23" customFormat="1" ht="31.9" customHeight="1">
      <c r="B446" s="305" t="s">
        <v>6</v>
      </c>
      <c r="C446" s="305"/>
      <c r="D446" s="305"/>
      <c r="E446" s="305"/>
      <c r="F446" s="305"/>
      <c r="G446" s="305"/>
      <c r="H446" s="305"/>
      <c r="I446" s="64"/>
      <c r="J446" s="64"/>
      <c r="K446" s="64"/>
    </row>
    <row r="447" spans="2:13" s="24" customFormat="1" ht="94.5" customHeight="1">
      <c r="B447" s="305" t="s">
        <v>200</v>
      </c>
      <c r="C447" s="305"/>
      <c r="D447" s="305"/>
      <c r="E447" s="305"/>
      <c r="F447" s="305"/>
      <c r="G447" s="305"/>
      <c r="H447" s="305"/>
      <c r="I447" s="65"/>
      <c r="J447" s="65"/>
      <c r="K447" s="65"/>
    </row>
    <row r="448" spans="2:13" s="23" customFormat="1" ht="16.149999999999999" customHeight="1">
      <c r="B448" s="305" t="s">
        <v>40</v>
      </c>
      <c r="C448" s="305"/>
      <c r="D448" s="305"/>
      <c r="E448" s="305"/>
      <c r="F448" s="305"/>
      <c r="G448" s="305"/>
      <c r="H448" s="305"/>
      <c r="I448" s="64"/>
      <c r="J448" s="64"/>
      <c r="K448" s="64"/>
    </row>
    <row r="449" spans="2:11" s="23" customFormat="1" ht="15" customHeight="1">
      <c r="B449" s="171"/>
      <c r="C449" s="171"/>
      <c r="D449" s="171"/>
      <c r="E449" s="171"/>
      <c r="F449" s="171"/>
      <c r="G449" s="308" t="s">
        <v>61</v>
      </c>
      <c r="H449" s="308"/>
      <c r="I449" s="64"/>
      <c r="J449" s="64"/>
      <c r="K449" s="64"/>
    </row>
    <row r="450" spans="2:11" s="18" customFormat="1" ht="17.25" customHeight="1">
      <c r="B450" s="310" t="s">
        <v>24</v>
      </c>
      <c r="C450" s="301" t="s">
        <v>139</v>
      </c>
      <c r="D450" s="302"/>
      <c r="E450" s="301" t="s">
        <v>100</v>
      </c>
      <c r="F450" s="302"/>
      <c r="G450" s="301" t="s">
        <v>148</v>
      </c>
      <c r="H450" s="302"/>
      <c r="I450" s="60"/>
      <c r="J450" s="60"/>
      <c r="K450" s="60"/>
    </row>
    <row r="451" spans="2:11" s="18" customFormat="1" ht="76.5" customHeight="1">
      <c r="B451" s="310"/>
      <c r="C451" s="123" t="s">
        <v>22</v>
      </c>
      <c r="D451" s="123" t="s">
        <v>69</v>
      </c>
      <c r="E451" s="123" t="s">
        <v>22</v>
      </c>
      <c r="F451" s="123" t="s">
        <v>69</v>
      </c>
      <c r="G451" s="123" t="s">
        <v>22</v>
      </c>
      <c r="H451" s="123" t="s">
        <v>69</v>
      </c>
      <c r="I451" s="60"/>
      <c r="J451" s="60"/>
      <c r="K451" s="60"/>
    </row>
    <row r="452" spans="2:11" ht="17.45" customHeight="1">
      <c r="B452" s="162" t="s">
        <v>4</v>
      </c>
      <c r="C452" s="84">
        <f>C456+C457+C458+C459+C460+C461</f>
        <v>81569.200000000012</v>
      </c>
      <c r="D452" s="95">
        <v>100</v>
      </c>
      <c r="E452" s="84">
        <f>E456+E457+E458+E459+E460+E461</f>
        <v>53346.7</v>
      </c>
      <c r="F452" s="95">
        <v>100</v>
      </c>
      <c r="G452" s="84">
        <f>G456+G457+G458+G459+G460+G461</f>
        <v>73152.399999999994</v>
      </c>
      <c r="H452" s="95">
        <v>100</v>
      </c>
      <c r="I452" s="184"/>
      <c r="J452" s="184"/>
      <c r="K452" s="184"/>
    </row>
    <row r="453" spans="2:11" ht="15" customHeight="1">
      <c r="B453" s="163" t="s">
        <v>1</v>
      </c>
      <c r="C453" s="106">
        <f>78413.7-1002.8</f>
        <v>77410.899999999994</v>
      </c>
      <c r="D453" s="87" t="s">
        <v>25</v>
      </c>
      <c r="E453" s="106">
        <v>49490.400000000001</v>
      </c>
      <c r="F453" s="87" t="s">
        <v>25</v>
      </c>
      <c r="G453" s="106">
        <f>49296.1+G459</f>
        <v>69296.100000000006</v>
      </c>
      <c r="H453" s="87" t="s">
        <v>25</v>
      </c>
      <c r="I453" s="184"/>
      <c r="J453" s="184"/>
      <c r="K453" s="184"/>
    </row>
    <row r="454" spans="2:11" ht="15" customHeight="1">
      <c r="B454" s="163" t="s">
        <v>2</v>
      </c>
      <c r="C454" s="106">
        <v>4158.3</v>
      </c>
      <c r="D454" s="87" t="s">
        <v>25</v>
      </c>
      <c r="E454" s="106">
        <v>3856.3</v>
      </c>
      <c r="F454" s="87" t="s">
        <v>25</v>
      </c>
      <c r="G454" s="106">
        <v>3856.3</v>
      </c>
      <c r="H454" s="87" t="s">
        <v>25</v>
      </c>
    </row>
    <row r="455" spans="2:11" ht="14.25" customHeight="1">
      <c r="B455" s="163" t="s">
        <v>3</v>
      </c>
      <c r="C455" s="238">
        <v>0</v>
      </c>
      <c r="D455" s="87" t="s">
        <v>25</v>
      </c>
      <c r="E455" s="238">
        <v>0</v>
      </c>
      <c r="F455" s="87" t="s">
        <v>25</v>
      </c>
      <c r="G455" s="238">
        <v>0</v>
      </c>
      <c r="H455" s="87" t="s">
        <v>25</v>
      </c>
    </row>
    <row r="456" spans="2:11" s="22" customFormat="1" ht="30" customHeight="1">
      <c r="B456" s="104" t="s">
        <v>95</v>
      </c>
      <c r="C456" s="68">
        <v>4059.3</v>
      </c>
      <c r="D456" s="68">
        <f>C456/C452*100</f>
        <v>4.9765107417996006</v>
      </c>
      <c r="E456" s="68">
        <v>4059.3</v>
      </c>
      <c r="F456" s="68">
        <f>E456/E452*100</f>
        <v>7.6092804240937113</v>
      </c>
      <c r="G456" s="68">
        <v>4059.3</v>
      </c>
      <c r="H456" s="68">
        <f>G456/G452*100</f>
        <v>5.5491002345787699</v>
      </c>
      <c r="I456" s="93"/>
      <c r="J456" s="93"/>
      <c r="K456" s="93"/>
    </row>
    <row r="457" spans="2:11" s="22" customFormat="1" ht="44.25" customHeight="1">
      <c r="B457" s="104" t="s">
        <v>60</v>
      </c>
      <c r="C457" s="68">
        <v>25741</v>
      </c>
      <c r="D457" s="219">
        <f>C457/C452*100</f>
        <v>31.557254453887001</v>
      </c>
      <c r="E457" s="68">
        <v>24067.599999999999</v>
      </c>
      <c r="F457" s="33">
        <f>E457/E452*100</f>
        <v>45.11544294211263</v>
      </c>
      <c r="G457" s="68">
        <v>24179.599999999999</v>
      </c>
      <c r="H457" s="33">
        <f>G457/G452*100</f>
        <v>33.053734395590581</v>
      </c>
      <c r="I457" s="93"/>
      <c r="J457" s="93"/>
      <c r="K457" s="93"/>
    </row>
    <row r="458" spans="2:11" s="22" customFormat="1" ht="45" customHeight="1">
      <c r="B458" s="108" t="s">
        <v>20</v>
      </c>
      <c r="C458" s="68">
        <v>26782.400000000001</v>
      </c>
      <c r="D458" s="219">
        <f>C458/C452*100</f>
        <v>32.833961838537093</v>
      </c>
      <c r="E458" s="68">
        <v>25219.8</v>
      </c>
      <c r="F458" s="33">
        <f>E458/E452*100</f>
        <v>47.275276633793659</v>
      </c>
      <c r="G458" s="68">
        <v>24913.5</v>
      </c>
      <c r="H458" s="33">
        <f>G458/G452*100</f>
        <v>34.056982409326288</v>
      </c>
      <c r="I458" s="93"/>
      <c r="J458" s="93"/>
      <c r="K458" s="93"/>
    </row>
    <row r="459" spans="2:11" s="22" customFormat="1" ht="28.5" customHeight="1">
      <c r="B459" s="108" t="s">
        <v>19</v>
      </c>
      <c r="C459" s="68">
        <f>19986.8+581.3-1002.8</f>
        <v>19565.3</v>
      </c>
      <c r="D459" s="225">
        <f>C459/C452*100</f>
        <v>23.9861369242312</v>
      </c>
      <c r="E459" s="239">
        <v>0</v>
      </c>
      <c r="F459" s="243">
        <v>0</v>
      </c>
      <c r="G459" s="283">
        <v>20000</v>
      </c>
      <c r="H459" s="243">
        <v>0</v>
      </c>
      <c r="I459" s="93"/>
      <c r="J459" s="93"/>
      <c r="K459" s="93"/>
    </row>
    <row r="460" spans="2:11" s="22" customFormat="1" ht="45" customHeight="1">
      <c r="B460" s="104" t="s">
        <v>97</v>
      </c>
      <c r="C460" s="68">
        <f>2106.5+2979.1</f>
        <v>5085.6000000000004</v>
      </c>
      <c r="D460" s="68">
        <f>C460/C452*100</f>
        <v>6.234706237158143</v>
      </c>
      <c r="E460" s="239">
        <v>0</v>
      </c>
      <c r="F460" s="239">
        <f>E460/E452*100</f>
        <v>0</v>
      </c>
      <c r="G460" s="239">
        <v>0</v>
      </c>
      <c r="H460" s="239">
        <f>G460/G452*100</f>
        <v>0</v>
      </c>
      <c r="I460" s="93"/>
      <c r="J460" s="93"/>
      <c r="K460" s="93"/>
    </row>
    <row r="461" spans="2:11" s="22" customFormat="1" ht="28.5" customHeight="1">
      <c r="B461" s="226" t="s">
        <v>256</v>
      </c>
      <c r="C461" s="68">
        <v>335.6</v>
      </c>
      <c r="D461" s="68">
        <f>C461/C453*100</f>
        <v>0.43353067849618077</v>
      </c>
      <c r="E461" s="239">
        <v>0</v>
      </c>
      <c r="F461" s="239">
        <f>E461/E453*100</f>
        <v>0</v>
      </c>
      <c r="G461" s="239">
        <v>0</v>
      </c>
      <c r="H461" s="239">
        <f>G461/G453*100</f>
        <v>0</v>
      </c>
      <c r="I461" s="93"/>
      <c r="J461" s="93"/>
      <c r="K461" s="93"/>
    </row>
    <row r="462" spans="2:11" s="24" customFormat="1" ht="10.5" customHeight="1">
      <c r="B462" s="85"/>
      <c r="C462" s="85"/>
      <c r="D462" s="85"/>
      <c r="E462" s="85"/>
      <c r="F462" s="85"/>
      <c r="G462" s="85"/>
      <c r="H462" s="65"/>
      <c r="I462" s="57"/>
      <c r="J462" s="57"/>
      <c r="K462" s="57"/>
    </row>
    <row r="463" spans="2:11" s="28" customFormat="1" ht="31.9" customHeight="1">
      <c r="B463" s="315" t="s">
        <v>134</v>
      </c>
      <c r="C463" s="315"/>
      <c r="D463" s="315"/>
      <c r="E463" s="315"/>
      <c r="F463" s="315"/>
      <c r="G463" s="315"/>
      <c r="H463" s="315"/>
      <c r="I463" s="57"/>
      <c r="J463" s="57"/>
      <c r="K463" s="57"/>
    </row>
    <row r="464" spans="2:11" ht="63" customHeight="1">
      <c r="B464" s="306" t="s">
        <v>257</v>
      </c>
      <c r="C464" s="306"/>
      <c r="D464" s="306"/>
      <c r="E464" s="306"/>
      <c r="F464" s="306"/>
      <c r="G464" s="306"/>
      <c r="H464" s="306"/>
    </row>
    <row r="465" spans="1:13" s="28" customFormat="1" ht="47.25" customHeight="1">
      <c r="B465" s="315" t="s">
        <v>300</v>
      </c>
      <c r="C465" s="315"/>
      <c r="D465" s="315"/>
      <c r="E465" s="315"/>
      <c r="F465" s="315"/>
      <c r="G465" s="315"/>
      <c r="H465" s="315"/>
      <c r="I465" s="57"/>
      <c r="J465" s="57"/>
      <c r="K465" s="57"/>
    </row>
    <row r="466" spans="1:13" s="28" customFormat="1" ht="15" customHeight="1">
      <c r="B466" s="315" t="s">
        <v>337</v>
      </c>
      <c r="C466" s="315"/>
      <c r="D466" s="315"/>
      <c r="E466" s="315"/>
      <c r="F466" s="315"/>
      <c r="G466" s="315"/>
      <c r="H466" s="315"/>
      <c r="I466" s="57"/>
      <c r="J466" s="57"/>
      <c r="K466" s="57"/>
    </row>
    <row r="467" spans="1:13" s="28" customFormat="1" ht="30.75" customHeight="1">
      <c r="B467" s="315" t="s">
        <v>258</v>
      </c>
      <c r="C467" s="315"/>
      <c r="D467" s="315"/>
      <c r="E467" s="315"/>
      <c r="F467" s="315"/>
      <c r="G467" s="315"/>
      <c r="H467" s="315"/>
      <c r="I467" s="57"/>
      <c r="J467" s="57"/>
      <c r="K467" s="57"/>
    </row>
    <row r="468" spans="1:13" s="18" customFormat="1" ht="15.75" customHeight="1">
      <c r="A468" s="89"/>
      <c r="B468" s="315" t="s">
        <v>384</v>
      </c>
      <c r="C468" s="315"/>
      <c r="D468" s="315"/>
      <c r="E468" s="315"/>
      <c r="F468" s="315"/>
      <c r="G468" s="315"/>
      <c r="H468" s="315"/>
      <c r="I468" s="60"/>
      <c r="J468" s="60"/>
      <c r="K468" s="60"/>
    </row>
    <row r="469" spans="1:13" s="28" customFormat="1" ht="31.5" customHeight="1">
      <c r="B469" s="325" t="s">
        <v>385</v>
      </c>
      <c r="C469" s="325"/>
      <c r="D469" s="325"/>
      <c r="E469" s="325"/>
      <c r="F469" s="325"/>
      <c r="G469" s="325"/>
      <c r="H469" s="325"/>
      <c r="I469" s="57"/>
      <c r="J469" s="57"/>
      <c r="K469" s="57"/>
    </row>
    <row r="470" spans="1:13" ht="63.75" customHeight="1">
      <c r="B470" s="318" t="s">
        <v>322</v>
      </c>
      <c r="C470" s="318"/>
      <c r="D470" s="318"/>
      <c r="E470" s="318"/>
      <c r="F470" s="318"/>
      <c r="G470" s="318"/>
      <c r="H470" s="318"/>
      <c r="M470" s="170"/>
    </row>
    <row r="471" spans="1:13" s="28" customFormat="1" ht="15" customHeight="1">
      <c r="B471" s="25"/>
      <c r="C471" s="25"/>
      <c r="D471" s="25"/>
      <c r="E471" s="25"/>
      <c r="F471" s="25"/>
      <c r="G471" s="25"/>
      <c r="H471" s="25"/>
      <c r="I471" s="57"/>
      <c r="J471" s="57"/>
      <c r="K471" s="57"/>
    </row>
    <row r="472" spans="1:13" s="28" customFormat="1" ht="21.75" customHeight="1">
      <c r="B472" s="309" t="s">
        <v>78</v>
      </c>
      <c r="C472" s="309"/>
      <c r="D472" s="309"/>
      <c r="E472" s="309"/>
      <c r="F472" s="309"/>
      <c r="G472" s="309"/>
      <c r="H472" s="309"/>
      <c r="I472" s="57"/>
      <c r="J472" s="57"/>
      <c r="K472" s="57"/>
    </row>
    <row r="473" spans="1:13" s="23" customFormat="1" ht="15.75" customHeight="1">
      <c r="B473" s="305" t="s">
        <v>116</v>
      </c>
      <c r="C473" s="305"/>
      <c r="D473" s="305"/>
      <c r="E473" s="305"/>
      <c r="F473" s="305"/>
      <c r="G473" s="305"/>
      <c r="H473" s="305"/>
      <c r="I473" s="64"/>
      <c r="J473" s="64"/>
      <c r="K473" s="64"/>
    </row>
    <row r="474" spans="1:13" s="23" customFormat="1" ht="15.75" customHeight="1">
      <c r="B474" s="305" t="s">
        <v>79</v>
      </c>
      <c r="C474" s="305"/>
      <c r="D474" s="305"/>
      <c r="E474" s="305"/>
      <c r="F474" s="305"/>
      <c r="G474" s="305"/>
      <c r="H474" s="305"/>
      <c r="I474" s="64"/>
      <c r="J474" s="64"/>
      <c r="K474" s="64"/>
    </row>
    <row r="475" spans="1:13" s="24" customFormat="1" ht="15.75" customHeight="1">
      <c r="B475" s="305" t="s">
        <v>234</v>
      </c>
      <c r="C475" s="305"/>
      <c r="D475" s="305"/>
      <c r="E475" s="305"/>
      <c r="F475" s="305"/>
      <c r="G475" s="305"/>
      <c r="H475" s="305"/>
      <c r="I475" s="65"/>
      <c r="J475" s="65"/>
      <c r="K475" s="65"/>
    </row>
    <row r="476" spans="1:13" s="24" customFormat="1" ht="15.75" customHeight="1">
      <c r="B476" s="305" t="s">
        <v>40</v>
      </c>
      <c r="C476" s="305"/>
      <c r="D476" s="305"/>
      <c r="E476" s="305"/>
      <c r="F476" s="305"/>
      <c r="G476" s="305"/>
      <c r="H476" s="305"/>
      <c r="I476" s="65"/>
      <c r="J476" s="65"/>
      <c r="K476" s="65"/>
    </row>
    <row r="477" spans="1:13" s="23" customFormat="1" ht="15" customHeight="1">
      <c r="B477" s="171"/>
      <c r="C477" s="171"/>
      <c r="D477" s="171"/>
      <c r="E477" s="171"/>
      <c r="F477" s="171"/>
      <c r="G477" s="308" t="s">
        <v>62</v>
      </c>
      <c r="H477" s="308"/>
      <c r="I477" s="64"/>
      <c r="J477" s="64"/>
      <c r="K477" s="64"/>
    </row>
    <row r="478" spans="1:13" s="18" customFormat="1" ht="16.5" customHeight="1">
      <c r="B478" s="310" t="s">
        <v>24</v>
      </c>
      <c r="C478" s="301" t="s">
        <v>139</v>
      </c>
      <c r="D478" s="302"/>
      <c r="E478" s="301" t="s">
        <v>100</v>
      </c>
      <c r="F478" s="302"/>
      <c r="G478" s="301" t="s">
        <v>148</v>
      </c>
      <c r="H478" s="302"/>
      <c r="I478" s="60"/>
      <c r="J478" s="60"/>
      <c r="K478" s="60"/>
    </row>
    <row r="479" spans="1:13" s="18" customFormat="1" ht="77.25" customHeight="1">
      <c r="B479" s="310"/>
      <c r="C479" s="123" t="s">
        <v>22</v>
      </c>
      <c r="D479" s="123" t="s">
        <v>69</v>
      </c>
      <c r="E479" s="123" t="s">
        <v>22</v>
      </c>
      <c r="F479" s="123" t="s">
        <v>69</v>
      </c>
      <c r="G479" s="123" t="s">
        <v>22</v>
      </c>
      <c r="H479" s="123" t="s">
        <v>69</v>
      </c>
      <c r="I479" s="60"/>
      <c r="J479" s="60"/>
      <c r="K479" s="60"/>
    </row>
    <row r="480" spans="1:13" ht="15.75" customHeight="1">
      <c r="B480" s="83" t="s">
        <v>4</v>
      </c>
      <c r="C480" s="84">
        <f>C484+C485</f>
        <v>33632.1</v>
      </c>
      <c r="D480" s="95">
        <v>100</v>
      </c>
      <c r="E480" s="84">
        <f>E484+E485</f>
        <v>75534.599999999991</v>
      </c>
      <c r="F480" s="95">
        <v>100</v>
      </c>
      <c r="G480" s="84">
        <f>G484+G485</f>
        <v>120869.1</v>
      </c>
      <c r="H480" s="95">
        <v>100</v>
      </c>
      <c r="I480" s="184"/>
      <c r="J480" s="184"/>
      <c r="K480" s="184"/>
    </row>
    <row r="481" spans="2:13" ht="15.6" customHeight="1">
      <c r="B481" s="105" t="s">
        <v>1</v>
      </c>
      <c r="C481" s="106">
        <f>33622.2+9.9</f>
        <v>33632.1</v>
      </c>
      <c r="D481" s="87" t="s">
        <v>25</v>
      </c>
      <c r="E481" s="106">
        <v>75534.600000000006</v>
      </c>
      <c r="F481" s="87" t="s">
        <v>25</v>
      </c>
      <c r="G481" s="106">
        <v>120869.1</v>
      </c>
      <c r="H481" s="87" t="s">
        <v>25</v>
      </c>
      <c r="I481" s="184"/>
      <c r="J481" s="184"/>
      <c r="K481" s="184"/>
    </row>
    <row r="482" spans="2:13" ht="14.25" customHeight="1">
      <c r="B482" s="105" t="s">
        <v>2</v>
      </c>
      <c r="C482" s="238">
        <v>0</v>
      </c>
      <c r="D482" s="87" t="s">
        <v>25</v>
      </c>
      <c r="E482" s="238">
        <v>0</v>
      </c>
      <c r="F482" s="87" t="s">
        <v>25</v>
      </c>
      <c r="G482" s="238">
        <v>0</v>
      </c>
      <c r="H482" s="87" t="s">
        <v>25</v>
      </c>
    </row>
    <row r="483" spans="2:13" ht="14.25" customHeight="1">
      <c r="B483" s="105" t="s">
        <v>3</v>
      </c>
      <c r="C483" s="238">
        <v>0</v>
      </c>
      <c r="D483" s="87" t="s">
        <v>25</v>
      </c>
      <c r="E483" s="238">
        <v>0</v>
      </c>
      <c r="F483" s="87" t="s">
        <v>25</v>
      </c>
      <c r="G483" s="238">
        <v>0</v>
      </c>
      <c r="H483" s="87" t="s">
        <v>25</v>
      </c>
    </row>
    <row r="484" spans="2:13" ht="29.25" customHeight="1">
      <c r="B484" s="45" t="s">
        <v>76</v>
      </c>
      <c r="C484" s="41">
        <f>1439+9.9</f>
        <v>1448.9</v>
      </c>
      <c r="D484" s="115">
        <f>C484/C480*100</f>
        <v>4.3080866196282726</v>
      </c>
      <c r="E484" s="41">
        <f>1467.7+43604.1</f>
        <v>45071.799999999996</v>
      </c>
      <c r="F484" s="115">
        <f>E484/E480*100</f>
        <v>59.6704027028673</v>
      </c>
      <c r="G484" s="41">
        <f>1491.8+88994.1</f>
        <v>90485.900000000009</v>
      </c>
      <c r="H484" s="115">
        <f>G484/G480*100</f>
        <v>74.862723392496505</v>
      </c>
    </row>
    <row r="485" spans="2:13" ht="30.75" customHeight="1">
      <c r="B485" s="45" t="s">
        <v>77</v>
      </c>
      <c r="C485" s="41">
        <f>32183.2</f>
        <v>32183.200000000001</v>
      </c>
      <c r="D485" s="115">
        <f>C485/C480*100</f>
        <v>95.69191338037173</v>
      </c>
      <c r="E485" s="41">
        <v>30462.799999999999</v>
      </c>
      <c r="F485" s="115">
        <f>E485/E480*100</f>
        <v>40.329597297132707</v>
      </c>
      <c r="G485" s="41">
        <v>30383.200000000001</v>
      </c>
      <c r="H485" s="115">
        <f>G485/G480*100</f>
        <v>25.137276607503487</v>
      </c>
    </row>
    <row r="486" spans="2:13" ht="12" customHeight="1">
      <c r="B486" s="46"/>
      <c r="C486" s="47"/>
      <c r="D486" s="47"/>
      <c r="E486" s="47"/>
      <c r="F486" s="47"/>
      <c r="G486" s="47"/>
    </row>
    <row r="487" spans="2:13" s="28" customFormat="1" ht="31.9" customHeight="1">
      <c r="B487" s="305" t="s">
        <v>212</v>
      </c>
      <c r="C487" s="305"/>
      <c r="D487" s="305"/>
      <c r="E487" s="305"/>
      <c r="F487" s="305"/>
      <c r="G487" s="305"/>
      <c r="H487" s="305"/>
      <c r="I487" s="57"/>
      <c r="J487" s="57"/>
      <c r="K487" s="57"/>
    </row>
    <row r="488" spans="2:13" s="24" customFormat="1" ht="32.25" customHeight="1">
      <c r="B488" s="305" t="s">
        <v>346</v>
      </c>
      <c r="C488" s="305"/>
      <c r="D488" s="305"/>
      <c r="E488" s="305"/>
      <c r="F488" s="305"/>
      <c r="G488" s="305"/>
      <c r="H488" s="305"/>
      <c r="I488" s="58"/>
      <c r="J488" s="58"/>
      <c r="K488" s="58"/>
    </row>
    <row r="489" spans="2:13" s="24" customFormat="1" ht="48" customHeight="1">
      <c r="B489" s="315" t="s">
        <v>315</v>
      </c>
      <c r="C489" s="315"/>
      <c r="D489" s="315"/>
      <c r="E489" s="315"/>
      <c r="F489" s="315"/>
      <c r="G489" s="315"/>
      <c r="H489" s="315"/>
      <c r="I489" s="58"/>
      <c r="J489" s="58"/>
      <c r="K489" s="58"/>
      <c r="L489" s="186"/>
      <c r="M489" s="166"/>
    </row>
    <row r="490" spans="2:13" s="12" customFormat="1" ht="32.450000000000003" customHeight="1">
      <c r="B490" s="348" t="s">
        <v>241</v>
      </c>
      <c r="C490" s="348"/>
      <c r="D490" s="348"/>
      <c r="E490" s="348"/>
      <c r="F490" s="348"/>
      <c r="G490" s="348"/>
      <c r="H490" s="348"/>
      <c r="I490" s="61"/>
      <c r="J490" s="61"/>
      <c r="K490" s="61"/>
    </row>
    <row r="491" spans="2:13" s="24" customFormat="1" ht="18" customHeight="1">
      <c r="B491" s="171"/>
      <c r="C491" s="171"/>
      <c r="D491" s="171"/>
      <c r="E491" s="171"/>
      <c r="F491" s="171"/>
      <c r="G491" s="171"/>
      <c r="H491" s="65"/>
      <c r="I491" s="65"/>
      <c r="J491" s="65"/>
      <c r="K491" s="65"/>
    </row>
    <row r="492" spans="2:13" s="28" customFormat="1" ht="29.25" customHeight="1">
      <c r="B492" s="312" t="s">
        <v>55</v>
      </c>
      <c r="C492" s="312"/>
      <c r="D492" s="312"/>
      <c r="E492" s="312"/>
      <c r="F492" s="312"/>
      <c r="G492" s="312"/>
      <c r="H492" s="312"/>
      <c r="I492" s="57"/>
      <c r="J492" s="57"/>
      <c r="K492" s="57"/>
    </row>
    <row r="493" spans="2:13" s="23" customFormat="1" ht="16.5" customHeight="1">
      <c r="B493" s="305" t="s">
        <v>117</v>
      </c>
      <c r="C493" s="305"/>
      <c r="D493" s="305"/>
      <c r="E493" s="305"/>
      <c r="F493" s="305"/>
      <c r="G493" s="305"/>
      <c r="H493" s="305"/>
      <c r="I493" s="64"/>
      <c r="J493" s="64"/>
      <c r="K493" s="64"/>
    </row>
    <row r="494" spans="2:13" s="23" customFormat="1" ht="16.5" customHeight="1">
      <c r="B494" s="305" t="s">
        <v>92</v>
      </c>
      <c r="C494" s="305"/>
      <c r="D494" s="305"/>
      <c r="E494" s="305"/>
      <c r="F494" s="305"/>
      <c r="G494" s="305"/>
      <c r="H494" s="305"/>
      <c r="I494" s="64"/>
      <c r="J494" s="64"/>
      <c r="K494" s="64"/>
    </row>
    <row r="495" spans="2:13" s="24" customFormat="1" ht="63" customHeight="1">
      <c r="B495" s="305" t="s">
        <v>201</v>
      </c>
      <c r="C495" s="305"/>
      <c r="D495" s="305"/>
      <c r="E495" s="305"/>
      <c r="F495" s="305"/>
      <c r="G495" s="305"/>
      <c r="H495" s="305"/>
      <c r="I495" s="65"/>
      <c r="J495" s="65"/>
      <c r="K495" s="65"/>
    </row>
    <row r="496" spans="2:13" s="24" customFormat="1" ht="17.25" customHeight="1">
      <c r="B496" s="305" t="s">
        <v>132</v>
      </c>
      <c r="C496" s="305"/>
      <c r="D496" s="305"/>
      <c r="E496" s="305"/>
      <c r="F496" s="305"/>
      <c r="G496" s="305"/>
      <c r="H496" s="305"/>
      <c r="I496" s="65"/>
      <c r="J496" s="65"/>
      <c r="K496" s="65"/>
    </row>
    <row r="497" spans="2:11" s="23" customFormat="1" ht="15" customHeight="1">
      <c r="B497" s="171"/>
      <c r="C497" s="171"/>
      <c r="D497" s="171"/>
      <c r="E497" s="171"/>
      <c r="F497" s="171"/>
      <c r="G497" s="308" t="s">
        <v>64</v>
      </c>
      <c r="H497" s="308"/>
      <c r="I497" s="64"/>
      <c r="J497" s="64"/>
      <c r="K497" s="64"/>
    </row>
    <row r="498" spans="2:11" s="18" customFormat="1" ht="16.5" customHeight="1">
      <c r="B498" s="310" t="s">
        <v>24</v>
      </c>
      <c r="C498" s="301" t="s">
        <v>139</v>
      </c>
      <c r="D498" s="302"/>
      <c r="E498" s="301" t="s">
        <v>100</v>
      </c>
      <c r="F498" s="302"/>
      <c r="G498" s="301" t="s">
        <v>148</v>
      </c>
      <c r="H498" s="302"/>
      <c r="I498" s="60"/>
      <c r="J498" s="60"/>
      <c r="K498" s="60"/>
    </row>
    <row r="499" spans="2:11" s="18" customFormat="1" ht="80.25" customHeight="1">
      <c r="B499" s="310"/>
      <c r="C499" s="123" t="s">
        <v>22</v>
      </c>
      <c r="D499" s="123" t="s">
        <v>69</v>
      </c>
      <c r="E499" s="123" t="s">
        <v>22</v>
      </c>
      <c r="F499" s="123" t="s">
        <v>69</v>
      </c>
      <c r="G499" s="123" t="s">
        <v>22</v>
      </c>
      <c r="H499" s="123" t="s">
        <v>69</v>
      </c>
      <c r="I499" s="60"/>
      <c r="J499" s="60"/>
      <c r="K499" s="60"/>
    </row>
    <row r="500" spans="2:11" ht="16.149999999999999" customHeight="1">
      <c r="B500" s="83" t="s">
        <v>4</v>
      </c>
      <c r="C500" s="84">
        <f>C504+C505+C506+C507</f>
        <v>465716.8</v>
      </c>
      <c r="D500" s="95">
        <v>100</v>
      </c>
      <c r="E500" s="84">
        <f>E504+E505+E506+E507</f>
        <v>432551.9</v>
      </c>
      <c r="F500" s="95">
        <v>100</v>
      </c>
      <c r="G500" s="84">
        <f>G504+G505+G506+G507</f>
        <v>435278.3</v>
      </c>
      <c r="H500" s="95">
        <v>100</v>
      </c>
      <c r="I500" s="184"/>
      <c r="J500" s="184"/>
      <c r="K500" s="184"/>
    </row>
    <row r="501" spans="2:11" ht="15.75" customHeight="1">
      <c r="B501" s="105" t="s">
        <v>1</v>
      </c>
      <c r="C501" s="106">
        <f>447765.7+4384.8</f>
        <v>452150.5</v>
      </c>
      <c r="D501" s="87" t="s">
        <v>25</v>
      </c>
      <c r="E501" s="106">
        <v>419087.1</v>
      </c>
      <c r="F501" s="87" t="s">
        <v>25</v>
      </c>
      <c r="G501" s="106">
        <v>421637.4</v>
      </c>
      <c r="H501" s="87" t="s">
        <v>25</v>
      </c>
      <c r="I501" s="184"/>
      <c r="J501" s="184"/>
      <c r="K501" s="184"/>
    </row>
    <row r="502" spans="2:11" ht="15.75" customHeight="1">
      <c r="B502" s="105" t="s">
        <v>2</v>
      </c>
      <c r="C502" s="106">
        <v>13561.4</v>
      </c>
      <c r="D502" s="87" t="s">
        <v>25</v>
      </c>
      <c r="E502" s="106">
        <v>13458</v>
      </c>
      <c r="F502" s="87" t="s">
        <v>25</v>
      </c>
      <c r="G502" s="106">
        <v>13556.7</v>
      </c>
      <c r="H502" s="87" t="s">
        <v>25</v>
      </c>
    </row>
    <row r="503" spans="2:11" ht="15.75" customHeight="1">
      <c r="B503" s="105" t="s">
        <v>3</v>
      </c>
      <c r="C503" s="106">
        <v>4.9000000000000004</v>
      </c>
      <c r="D503" s="87" t="s">
        <v>25</v>
      </c>
      <c r="E503" s="106">
        <v>6.8</v>
      </c>
      <c r="F503" s="87" t="s">
        <v>25</v>
      </c>
      <c r="G503" s="106">
        <v>84.2</v>
      </c>
      <c r="H503" s="87" t="s">
        <v>25</v>
      </c>
    </row>
    <row r="504" spans="2:11" s="12" customFormat="1" ht="28.15" customHeight="1">
      <c r="B504" s="6" t="s">
        <v>202</v>
      </c>
      <c r="C504" s="33">
        <f>460579.3+4384.8</f>
        <v>464964.1</v>
      </c>
      <c r="D504" s="71">
        <f>C504/C500*100</f>
        <v>99.838378173173055</v>
      </c>
      <c r="E504" s="33">
        <v>431799.2</v>
      </c>
      <c r="F504" s="71">
        <f>E504/E500*100</f>
        <v>99.825986199575127</v>
      </c>
      <c r="G504" s="33">
        <v>434525.6</v>
      </c>
      <c r="H504" s="71">
        <f>G504/G500*100</f>
        <v>99.827076148753562</v>
      </c>
      <c r="I504" s="61"/>
      <c r="J504" s="61"/>
      <c r="K504" s="61"/>
    </row>
    <row r="505" spans="2:11" s="12" customFormat="1" ht="21" customHeight="1">
      <c r="B505" s="2" t="s">
        <v>203</v>
      </c>
      <c r="C505" s="232">
        <v>0</v>
      </c>
      <c r="D505" s="240">
        <f>C505/C500*100</f>
        <v>0</v>
      </c>
      <c r="E505" s="232">
        <v>0</v>
      </c>
      <c r="F505" s="240">
        <f>E505/E500*100</f>
        <v>0</v>
      </c>
      <c r="G505" s="232">
        <v>0</v>
      </c>
      <c r="H505" s="240">
        <f>G505/G500*100</f>
        <v>0</v>
      </c>
      <c r="I505" s="61"/>
      <c r="J505" s="61"/>
      <c r="K505" s="61"/>
    </row>
    <row r="506" spans="2:11" s="12" customFormat="1" ht="28.15" customHeight="1">
      <c r="B506" s="6" t="s">
        <v>204</v>
      </c>
      <c r="C506" s="71">
        <v>752.7</v>
      </c>
      <c r="D506" s="71">
        <f>C506/C500*100</f>
        <v>0.1616218268269472</v>
      </c>
      <c r="E506" s="71">
        <v>752.7</v>
      </c>
      <c r="F506" s="71">
        <f>E506/E500*100</f>
        <v>0.17401380042487388</v>
      </c>
      <c r="G506" s="71">
        <v>752.7</v>
      </c>
      <c r="H506" s="71">
        <f>G506/G500*100</f>
        <v>0.17292385124643248</v>
      </c>
      <c r="I506" s="61"/>
      <c r="J506" s="61"/>
      <c r="K506" s="61"/>
    </row>
    <row r="507" spans="2:11" s="12" customFormat="1" ht="44.25" customHeight="1">
      <c r="B507" s="6" t="s">
        <v>205</v>
      </c>
      <c r="C507" s="232">
        <v>0</v>
      </c>
      <c r="D507" s="241">
        <v>0</v>
      </c>
      <c r="E507" s="232">
        <v>0</v>
      </c>
      <c r="F507" s="241">
        <v>0</v>
      </c>
      <c r="G507" s="232">
        <v>0</v>
      </c>
      <c r="H507" s="241">
        <v>0</v>
      </c>
      <c r="I507" s="61"/>
      <c r="J507" s="61"/>
      <c r="K507" s="61"/>
    </row>
    <row r="508" spans="2:11" s="12" customFormat="1" ht="11.25" customHeight="1">
      <c r="B508" s="48"/>
      <c r="C508" s="49"/>
      <c r="D508" s="49"/>
      <c r="E508" s="49"/>
      <c r="F508" s="49"/>
      <c r="G508" s="49"/>
      <c r="H508" s="61"/>
      <c r="I508" s="61"/>
      <c r="J508" s="61"/>
      <c r="K508" s="61"/>
    </row>
    <row r="509" spans="2:11" s="80" customFormat="1" ht="31.5" customHeight="1">
      <c r="B509" s="315" t="s">
        <v>301</v>
      </c>
      <c r="C509" s="315"/>
      <c r="D509" s="315"/>
      <c r="E509" s="315"/>
      <c r="F509" s="315"/>
      <c r="G509" s="315"/>
      <c r="H509" s="315"/>
      <c r="I509" s="79"/>
      <c r="J509" s="79"/>
      <c r="K509" s="79"/>
    </row>
    <row r="510" spans="2:11" s="82" customFormat="1" ht="49.5" customHeight="1">
      <c r="B510" s="349" t="s">
        <v>329</v>
      </c>
      <c r="C510" s="349"/>
      <c r="D510" s="349"/>
      <c r="E510" s="349"/>
      <c r="F510" s="349"/>
      <c r="G510" s="349"/>
      <c r="H510" s="349"/>
      <c r="I510" s="81"/>
      <c r="J510" s="81"/>
      <c r="K510" s="81"/>
    </row>
    <row r="511" spans="2:11" s="82" customFormat="1" ht="31.5" customHeight="1">
      <c r="B511" s="315" t="s">
        <v>319</v>
      </c>
      <c r="C511" s="315"/>
      <c r="D511" s="315"/>
      <c r="E511" s="315"/>
      <c r="F511" s="315"/>
      <c r="G511" s="315"/>
      <c r="H511" s="315"/>
      <c r="I511" s="81"/>
      <c r="J511" s="81"/>
      <c r="K511" s="81"/>
    </row>
    <row r="512" spans="2:11" s="82" customFormat="1" ht="31.5" customHeight="1">
      <c r="B512" s="315" t="s">
        <v>330</v>
      </c>
      <c r="C512" s="315"/>
      <c r="D512" s="315"/>
      <c r="E512" s="315"/>
      <c r="F512" s="315"/>
      <c r="G512" s="315"/>
      <c r="H512" s="315"/>
      <c r="I512" s="81"/>
      <c r="J512" s="81"/>
      <c r="K512" s="81"/>
    </row>
    <row r="513" spans="2:13" s="12" customFormat="1" ht="45" customHeight="1">
      <c r="B513" s="348" t="s">
        <v>271</v>
      </c>
      <c r="C513" s="348"/>
      <c r="D513" s="348"/>
      <c r="E513" s="348"/>
      <c r="F513" s="348"/>
      <c r="G513" s="348"/>
      <c r="H513" s="348"/>
      <c r="I513" s="61"/>
      <c r="J513" s="61"/>
      <c r="K513" s="61"/>
    </row>
    <row r="514" spans="2:13" s="12" customFormat="1" ht="45.75" customHeight="1">
      <c r="B514" s="348" t="s">
        <v>320</v>
      </c>
      <c r="C514" s="348"/>
      <c r="D514" s="348"/>
      <c r="E514" s="348"/>
      <c r="F514" s="348"/>
      <c r="G514" s="348"/>
      <c r="H514" s="348"/>
      <c r="I514" s="61"/>
      <c r="J514" s="61"/>
      <c r="K514" s="61"/>
    </row>
    <row r="515" spans="2:13" s="12" customFormat="1" ht="62.45" customHeight="1">
      <c r="B515" s="348" t="s">
        <v>272</v>
      </c>
      <c r="C515" s="348"/>
      <c r="D515" s="348"/>
      <c r="E515" s="348"/>
      <c r="F515" s="348"/>
      <c r="G515" s="348"/>
      <c r="H515" s="348"/>
      <c r="I515" s="61"/>
      <c r="J515" s="61"/>
      <c r="K515" s="61"/>
    </row>
    <row r="516" spans="2:13" s="12" customFormat="1" ht="32.450000000000003" customHeight="1">
      <c r="B516" s="348" t="s">
        <v>273</v>
      </c>
      <c r="C516" s="348"/>
      <c r="D516" s="348"/>
      <c r="E516" s="348"/>
      <c r="F516" s="348"/>
      <c r="G516" s="348"/>
      <c r="H516" s="348"/>
      <c r="I516" s="61"/>
      <c r="J516" s="61"/>
      <c r="K516" s="61"/>
    </row>
    <row r="517" spans="2:13" s="12" customFormat="1" ht="63.75" customHeight="1">
      <c r="B517" s="348" t="s">
        <v>274</v>
      </c>
      <c r="C517" s="348"/>
      <c r="D517" s="348"/>
      <c r="E517" s="348"/>
      <c r="F517" s="348"/>
      <c r="G517" s="348"/>
      <c r="H517" s="348"/>
      <c r="I517" s="61"/>
      <c r="J517" s="61"/>
      <c r="K517" s="61"/>
    </row>
    <row r="518" spans="2:13" s="12" customFormat="1" ht="31.5" customHeight="1">
      <c r="B518" s="348" t="s">
        <v>302</v>
      </c>
      <c r="C518" s="348"/>
      <c r="D518" s="348"/>
      <c r="E518" s="348"/>
      <c r="F518" s="348"/>
      <c r="G518" s="348"/>
      <c r="H518" s="348"/>
      <c r="I518" s="61"/>
      <c r="J518" s="61"/>
      <c r="K518" s="61"/>
    </row>
    <row r="519" spans="2:13" s="28" customFormat="1" ht="27.75" customHeight="1">
      <c r="B519" s="305" t="s">
        <v>136</v>
      </c>
      <c r="C519" s="305"/>
      <c r="D519" s="305"/>
      <c r="E519" s="305"/>
      <c r="F519" s="305"/>
      <c r="G519" s="305"/>
      <c r="H519" s="305"/>
      <c r="I519" s="57"/>
      <c r="J519" s="57"/>
      <c r="K519" s="57"/>
    </row>
    <row r="520" spans="2:13" s="12" customFormat="1" ht="47.25" customHeight="1">
      <c r="B520" s="315" t="s">
        <v>359</v>
      </c>
      <c r="C520" s="315"/>
      <c r="D520" s="315"/>
      <c r="E520" s="315"/>
      <c r="F520" s="315"/>
      <c r="G520" s="315"/>
      <c r="H520" s="315"/>
      <c r="I520" s="61"/>
      <c r="J520" s="61"/>
      <c r="K520" s="61"/>
    </row>
    <row r="521" spans="2:13" s="80" customFormat="1" ht="31.5" customHeight="1">
      <c r="B521" s="348" t="s">
        <v>275</v>
      </c>
      <c r="C521" s="348"/>
      <c r="D521" s="348"/>
      <c r="E521" s="348"/>
      <c r="F521" s="348"/>
      <c r="G521" s="348"/>
      <c r="H521" s="348"/>
      <c r="I521" s="79"/>
      <c r="J521" s="79"/>
      <c r="K521" s="79"/>
    </row>
    <row r="522" spans="2:13" s="12" customFormat="1" ht="46.5" customHeight="1">
      <c r="B522" s="348" t="s">
        <v>331</v>
      </c>
      <c r="C522" s="348"/>
      <c r="D522" s="348"/>
      <c r="E522" s="348"/>
      <c r="F522" s="348"/>
      <c r="G522" s="348"/>
      <c r="H522" s="348"/>
      <c r="I522" s="61"/>
      <c r="J522" s="276"/>
      <c r="K522" s="276"/>
      <c r="M522" s="168"/>
    </row>
    <row r="523" spans="2:13" s="12" customFormat="1" ht="46.5" customHeight="1">
      <c r="B523" s="315" t="s">
        <v>338</v>
      </c>
      <c r="C523" s="315"/>
      <c r="D523" s="315"/>
      <c r="E523" s="315"/>
      <c r="F523" s="315"/>
      <c r="G523" s="315"/>
      <c r="H523" s="315"/>
      <c r="I523" s="61"/>
      <c r="J523" s="61"/>
      <c r="K523" s="61"/>
    </row>
    <row r="524" spans="2:13" s="12" customFormat="1" ht="45.75" customHeight="1">
      <c r="B524" s="348" t="s">
        <v>276</v>
      </c>
      <c r="C524" s="348"/>
      <c r="D524" s="348"/>
      <c r="E524" s="348"/>
      <c r="F524" s="348"/>
      <c r="G524" s="348"/>
      <c r="H524" s="348"/>
      <c r="I524" s="61"/>
      <c r="J524" s="61"/>
      <c r="K524" s="61"/>
    </row>
    <row r="525" spans="2:13" s="18" customFormat="1" ht="47.25" customHeight="1">
      <c r="B525" s="315" t="s">
        <v>386</v>
      </c>
      <c r="C525" s="315"/>
      <c r="D525" s="315"/>
      <c r="E525" s="315"/>
      <c r="F525" s="315"/>
      <c r="G525" s="315"/>
      <c r="H525" s="315"/>
      <c r="I525" s="60"/>
      <c r="J525" s="60"/>
      <c r="K525" s="60"/>
    </row>
    <row r="526" spans="2:13" s="18" customFormat="1" ht="17.25" customHeight="1">
      <c r="B526" s="173"/>
      <c r="C526" s="173"/>
      <c r="D526" s="173"/>
      <c r="E526" s="173"/>
      <c r="F526" s="173"/>
      <c r="G526" s="173"/>
      <c r="H526" s="173"/>
      <c r="I526" s="60"/>
      <c r="J526" s="60"/>
      <c r="K526" s="60"/>
    </row>
    <row r="527" spans="2:13" s="28" customFormat="1" ht="31.15" customHeight="1">
      <c r="B527" s="312" t="s">
        <v>7</v>
      </c>
      <c r="C527" s="312"/>
      <c r="D527" s="312"/>
      <c r="E527" s="312"/>
      <c r="F527" s="312"/>
      <c r="G527" s="312"/>
      <c r="H527" s="312"/>
      <c r="I527" s="57"/>
      <c r="J527" s="57"/>
      <c r="K527" s="57"/>
    </row>
    <row r="528" spans="2:13" s="23" customFormat="1" ht="16.149999999999999" customHeight="1">
      <c r="B528" s="305" t="s">
        <v>118</v>
      </c>
      <c r="C528" s="305"/>
      <c r="D528" s="305"/>
      <c r="E528" s="305"/>
      <c r="F528" s="305"/>
      <c r="G528" s="305"/>
      <c r="H528" s="305"/>
      <c r="I528" s="64"/>
      <c r="J528" s="64"/>
      <c r="K528" s="64"/>
    </row>
    <row r="529" spans="2:11" s="23" customFormat="1" ht="31.15" customHeight="1">
      <c r="B529" s="305" t="s">
        <v>8</v>
      </c>
      <c r="C529" s="305"/>
      <c r="D529" s="305"/>
      <c r="E529" s="305"/>
      <c r="F529" s="305"/>
      <c r="G529" s="305"/>
      <c r="H529" s="305"/>
      <c r="I529" s="64"/>
      <c r="J529" s="64"/>
      <c r="K529" s="64"/>
    </row>
    <row r="530" spans="2:11" s="24" customFormat="1" ht="46.9" customHeight="1">
      <c r="B530" s="305" t="s">
        <v>63</v>
      </c>
      <c r="C530" s="305"/>
      <c r="D530" s="305"/>
      <c r="E530" s="305"/>
      <c r="F530" s="305"/>
      <c r="G530" s="305"/>
      <c r="H530" s="305"/>
      <c r="I530" s="65"/>
      <c r="J530" s="65"/>
      <c r="K530" s="65"/>
    </row>
    <row r="531" spans="2:11" s="24" customFormat="1" ht="14.45" customHeight="1">
      <c r="B531" s="305" t="s">
        <v>32</v>
      </c>
      <c r="C531" s="305"/>
      <c r="D531" s="305"/>
      <c r="E531" s="305"/>
      <c r="F531" s="305"/>
      <c r="G531" s="305"/>
      <c r="H531" s="305"/>
      <c r="I531" s="65"/>
      <c r="J531" s="65"/>
      <c r="K531" s="65"/>
    </row>
    <row r="532" spans="2:11" s="23" customFormat="1" ht="19.5" customHeight="1">
      <c r="B532" s="171"/>
      <c r="C532" s="171"/>
      <c r="D532" s="171"/>
      <c r="E532" s="171"/>
      <c r="F532" s="171"/>
      <c r="G532" s="308" t="s">
        <v>209</v>
      </c>
      <c r="H532" s="308"/>
      <c r="I532" s="64"/>
      <c r="J532" s="64"/>
      <c r="K532" s="64"/>
    </row>
    <row r="533" spans="2:11" s="18" customFormat="1" ht="17.25" customHeight="1">
      <c r="B533" s="310" t="s">
        <v>24</v>
      </c>
      <c r="C533" s="301" t="s">
        <v>139</v>
      </c>
      <c r="D533" s="302"/>
      <c r="E533" s="301" t="s">
        <v>100</v>
      </c>
      <c r="F533" s="302"/>
      <c r="G533" s="301" t="s">
        <v>148</v>
      </c>
      <c r="H533" s="302"/>
      <c r="I533" s="60"/>
      <c r="J533" s="60"/>
      <c r="K533" s="60"/>
    </row>
    <row r="534" spans="2:11" s="18" customFormat="1" ht="82.5" customHeight="1">
      <c r="B534" s="310"/>
      <c r="C534" s="123" t="s">
        <v>22</v>
      </c>
      <c r="D534" s="123" t="s">
        <v>69</v>
      </c>
      <c r="E534" s="123" t="s">
        <v>22</v>
      </c>
      <c r="F534" s="123" t="s">
        <v>69</v>
      </c>
      <c r="G534" s="123" t="s">
        <v>22</v>
      </c>
      <c r="H534" s="123" t="s">
        <v>69</v>
      </c>
      <c r="I534" s="60"/>
      <c r="J534" s="60"/>
      <c r="K534" s="60"/>
    </row>
    <row r="535" spans="2:11" ht="17.45" customHeight="1">
      <c r="B535" s="83" t="s">
        <v>4</v>
      </c>
      <c r="C535" s="84">
        <f>C541</f>
        <v>517208.1</v>
      </c>
      <c r="D535" s="95">
        <v>100</v>
      </c>
      <c r="E535" s="84">
        <f>E541</f>
        <v>345720.6</v>
      </c>
      <c r="F535" s="95">
        <v>100</v>
      </c>
      <c r="G535" s="84">
        <f>G541</f>
        <v>346024.1</v>
      </c>
      <c r="H535" s="95">
        <v>100</v>
      </c>
      <c r="I535" s="184"/>
      <c r="J535" s="184"/>
      <c r="K535" s="184"/>
    </row>
    <row r="536" spans="2:11" s="18" customFormat="1" ht="17.25" customHeight="1">
      <c r="B536" s="310" t="s">
        <v>24</v>
      </c>
      <c r="C536" s="301" t="s">
        <v>139</v>
      </c>
      <c r="D536" s="302"/>
      <c r="E536" s="301" t="s">
        <v>100</v>
      </c>
      <c r="F536" s="302"/>
      <c r="G536" s="301" t="s">
        <v>148</v>
      </c>
      <c r="H536" s="302"/>
      <c r="I536" s="60"/>
      <c r="J536" s="60"/>
      <c r="K536" s="60"/>
    </row>
    <row r="537" spans="2:11" s="18" customFormat="1" ht="82.5" customHeight="1">
      <c r="B537" s="310"/>
      <c r="C537" s="123" t="s">
        <v>22</v>
      </c>
      <c r="D537" s="123" t="s">
        <v>69</v>
      </c>
      <c r="E537" s="123" t="s">
        <v>22</v>
      </c>
      <c r="F537" s="123" t="s">
        <v>69</v>
      </c>
      <c r="G537" s="123" t="s">
        <v>22</v>
      </c>
      <c r="H537" s="123" t="s">
        <v>69</v>
      </c>
      <c r="I537" s="60"/>
      <c r="J537" s="60"/>
      <c r="K537" s="60"/>
    </row>
    <row r="538" spans="2:11" ht="15.75" customHeight="1">
      <c r="B538" s="105" t="s">
        <v>1</v>
      </c>
      <c r="C538" s="106">
        <v>289262</v>
      </c>
      <c r="D538" s="87" t="s">
        <v>25</v>
      </c>
      <c r="E538" s="106">
        <f>259204.9-569.7</f>
        <v>258635.19999999998</v>
      </c>
      <c r="F538" s="87" t="s">
        <v>25</v>
      </c>
      <c r="G538" s="106">
        <f>279378.1-569.7-20000</f>
        <v>258808.39999999997</v>
      </c>
      <c r="H538" s="87" t="s">
        <v>25</v>
      </c>
      <c r="I538" s="184"/>
      <c r="J538" s="184"/>
      <c r="K538" s="184"/>
    </row>
    <row r="539" spans="2:11" ht="15" customHeight="1">
      <c r="B539" s="105" t="s">
        <v>2</v>
      </c>
      <c r="C539" s="106">
        <v>227946.1</v>
      </c>
      <c r="D539" s="87" t="s">
        <v>25</v>
      </c>
      <c r="E539" s="106">
        <v>87085.4</v>
      </c>
      <c r="F539" s="87" t="s">
        <v>25</v>
      </c>
      <c r="G539" s="106">
        <v>87215.7</v>
      </c>
      <c r="H539" s="87" t="s">
        <v>25</v>
      </c>
    </row>
    <row r="540" spans="2:11" ht="14.25" customHeight="1">
      <c r="B540" s="105" t="s">
        <v>3</v>
      </c>
      <c r="C540" s="238">
        <v>0</v>
      </c>
      <c r="D540" s="87" t="s">
        <v>25</v>
      </c>
      <c r="E540" s="238">
        <v>0</v>
      </c>
      <c r="F540" s="87" t="s">
        <v>25</v>
      </c>
      <c r="G540" s="238">
        <v>0</v>
      </c>
      <c r="H540" s="87" t="s">
        <v>25</v>
      </c>
    </row>
    <row r="541" spans="2:11" ht="29.45" customHeight="1">
      <c r="B541" s="16" t="s">
        <v>207</v>
      </c>
      <c r="C541" s="68">
        <v>517208.1</v>
      </c>
      <c r="D541" s="115">
        <f>C541/C535*100</f>
        <v>100</v>
      </c>
      <c r="E541" s="69">
        <f>346290.3-569.7</f>
        <v>345720.6</v>
      </c>
      <c r="F541" s="115">
        <f>E541/E535*100</f>
        <v>100</v>
      </c>
      <c r="G541" s="3">
        <f>366593.8-569.7-20000</f>
        <v>346024.1</v>
      </c>
      <c r="H541" s="115">
        <f>G541/G535*100</f>
        <v>100</v>
      </c>
    </row>
    <row r="542" spans="2:11" s="160" customFormat="1" ht="16.149999999999999" customHeight="1">
      <c r="B542" s="145" t="s">
        <v>14</v>
      </c>
      <c r="C542" s="146">
        <f>13798.6+13282.8</f>
        <v>27081.4</v>
      </c>
      <c r="D542" s="147" t="s">
        <v>25</v>
      </c>
      <c r="E542" s="146">
        <v>32456.5</v>
      </c>
      <c r="F542" s="147" t="s">
        <v>25</v>
      </c>
      <c r="G542" s="146">
        <v>32516.5</v>
      </c>
      <c r="H542" s="231" t="s">
        <v>25</v>
      </c>
      <c r="I542" s="159"/>
      <c r="J542" s="159"/>
      <c r="K542" s="159"/>
    </row>
    <row r="543" spans="2:11" ht="31.5" customHeight="1">
      <c r="B543" s="16" t="s">
        <v>208</v>
      </c>
      <c r="C543" s="241">
        <v>0</v>
      </c>
      <c r="D543" s="241">
        <f>C543/C535*100</f>
        <v>0</v>
      </c>
      <c r="E543" s="232">
        <v>0</v>
      </c>
      <c r="F543" s="241">
        <f>E543/E535*100</f>
        <v>0</v>
      </c>
      <c r="G543" s="242">
        <v>0</v>
      </c>
      <c r="H543" s="241">
        <f>G543/G535*100</f>
        <v>0</v>
      </c>
    </row>
    <row r="544" spans="2:11" ht="11.25" customHeight="1">
      <c r="B544" s="29"/>
      <c r="C544" s="14"/>
      <c r="D544" s="14"/>
      <c r="E544" s="15"/>
      <c r="F544" s="15"/>
      <c r="G544" s="14"/>
    </row>
    <row r="545" spans="2:11" s="28" customFormat="1" ht="31.9" customHeight="1">
      <c r="B545" s="305" t="s">
        <v>235</v>
      </c>
      <c r="C545" s="305"/>
      <c r="D545" s="305"/>
      <c r="E545" s="305"/>
      <c r="F545" s="305"/>
      <c r="G545" s="305"/>
      <c r="H545" s="305"/>
      <c r="I545" s="57"/>
      <c r="J545" s="57"/>
      <c r="K545" s="57"/>
    </row>
    <row r="546" spans="2:11" ht="78" customHeight="1">
      <c r="B546" s="306" t="s">
        <v>374</v>
      </c>
      <c r="C546" s="306"/>
      <c r="D546" s="306"/>
      <c r="E546" s="306"/>
      <c r="F546" s="306"/>
      <c r="G546" s="306"/>
      <c r="H546" s="306"/>
    </row>
    <row r="547" spans="2:11" ht="15.75" hidden="1" customHeight="1">
      <c r="B547" s="306"/>
      <c r="C547" s="306"/>
      <c r="D547" s="306"/>
      <c r="E547" s="306"/>
      <c r="F547" s="306"/>
      <c r="G547" s="306"/>
      <c r="H547" s="306"/>
    </row>
    <row r="548" spans="2:11" ht="62.25" customHeight="1">
      <c r="B548" s="306" t="s">
        <v>303</v>
      </c>
      <c r="C548" s="306"/>
      <c r="D548" s="306"/>
      <c r="E548" s="306"/>
      <c r="F548" s="306"/>
      <c r="G548" s="306"/>
      <c r="H548" s="306"/>
    </row>
    <row r="549" spans="2:11" ht="30.75" customHeight="1">
      <c r="B549" s="306" t="s">
        <v>316</v>
      </c>
      <c r="C549" s="306"/>
      <c r="D549" s="306"/>
      <c r="E549" s="306"/>
      <c r="F549" s="306"/>
      <c r="G549" s="306"/>
      <c r="H549" s="306"/>
    </row>
    <row r="550" spans="2:11" ht="78" customHeight="1">
      <c r="B550" s="306" t="s">
        <v>360</v>
      </c>
      <c r="C550" s="306"/>
      <c r="D550" s="306"/>
      <c r="E550" s="306"/>
      <c r="F550" s="306"/>
      <c r="G550" s="306"/>
      <c r="H550" s="306"/>
    </row>
    <row r="551" spans="2:11" ht="31.5" customHeight="1">
      <c r="B551" s="306" t="s">
        <v>304</v>
      </c>
      <c r="C551" s="306"/>
      <c r="D551" s="306"/>
      <c r="E551" s="306"/>
      <c r="F551" s="306"/>
      <c r="G551" s="306"/>
      <c r="H551" s="306"/>
    </row>
    <row r="552" spans="2:11" ht="31.5" customHeight="1">
      <c r="B552" s="306" t="s">
        <v>305</v>
      </c>
      <c r="C552" s="306"/>
      <c r="D552" s="306"/>
      <c r="E552" s="306"/>
      <c r="F552" s="306"/>
      <c r="G552" s="306"/>
      <c r="H552" s="306"/>
    </row>
    <row r="553" spans="2:11" ht="46.5" customHeight="1">
      <c r="B553" s="306" t="s">
        <v>339</v>
      </c>
      <c r="C553" s="306"/>
      <c r="D553" s="306"/>
      <c r="E553" s="306"/>
      <c r="F553" s="306"/>
      <c r="G553" s="306"/>
      <c r="H553" s="306"/>
    </row>
    <row r="554" spans="2:11" ht="30.75" customHeight="1">
      <c r="B554" s="306" t="s">
        <v>279</v>
      </c>
      <c r="C554" s="306"/>
      <c r="D554" s="306"/>
      <c r="E554" s="306"/>
      <c r="F554" s="306"/>
      <c r="G554" s="306"/>
      <c r="H554" s="306"/>
    </row>
    <row r="555" spans="2:11" s="12" customFormat="1" ht="30.75" customHeight="1">
      <c r="B555" s="306" t="s">
        <v>347</v>
      </c>
      <c r="C555" s="306"/>
      <c r="D555" s="306"/>
      <c r="E555" s="306"/>
      <c r="F555" s="306"/>
      <c r="G555" s="306"/>
      <c r="H555" s="306"/>
      <c r="I555" s="61"/>
      <c r="J555" s="61"/>
      <c r="K555" s="61"/>
    </row>
    <row r="556" spans="2:11" s="12" customFormat="1" ht="46.5" customHeight="1">
      <c r="B556" s="306" t="s">
        <v>378</v>
      </c>
      <c r="C556" s="306"/>
      <c r="D556" s="306"/>
      <c r="E556" s="306"/>
      <c r="F556" s="306"/>
      <c r="G556" s="306"/>
      <c r="H556" s="306"/>
      <c r="I556" s="61"/>
      <c r="J556" s="61"/>
      <c r="K556" s="61"/>
    </row>
    <row r="557" spans="2:11" s="12" customFormat="1" ht="31.5" customHeight="1">
      <c r="B557" s="306" t="s">
        <v>358</v>
      </c>
      <c r="C557" s="306"/>
      <c r="D557" s="306"/>
      <c r="E557" s="306"/>
      <c r="F557" s="306"/>
      <c r="G557" s="306"/>
      <c r="H557" s="306"/>
      <c r="I557" s="61"/>
      <c r="J557" s="61"/>
      <c r="K557" s="61"/>
    </row>
    <row r="558" spans="2:11" s="12" customFormat="1" ht="46.5" customHeight="1">
      <c r="B558" s="315" t="s">
        <v>277</v>
      </c>
      <c r="C558" s="315"/>
      <c r="D558" s="315"/>
      <c r="E558" s="315"/>
      <c r="F558" s="315"/>
      <c r="G558" s="315"/>
      <c r="H558" s="315"/>
      <c r="I558" s="61"/>
      <c r="J558" s="61"/>
      <c r="K558" s="61"/>
    </row>
    <row r="559" spans="2:11" ht="31.15" customHeight="1">
      <c r="B559" s="315" t="s">
        <v>260</v>
      </c>
      <c r="C559" s="315"/>
      <c r="D559" s="315"/>
      <c r="E559" s="315"/>
      <c r="F559" s="315"/>
      <c r="G559" s="315"/>
      <c r="H559" s="315"/>
    </row>
    <row r="560" spans="2:11" s="28" customFormat="1" ht="46.5" customHeight="1">
      <c r="B560" s="306" t="s">
        <v>306</v>
      </c>
      <c r="C560" s="306"/>
      <c r="D560" s="306"/>
      <c r="E560" s="306"/>
      <c r="F560" s="306"/>
      <c r="G560" s="306"/>
      <c r="H560" s="306"/>
      <c r="I560" s="57"/>
      <c r="J560" s="57"/>
      <c r="K560" s="57"/>
    </row>
    <row r="561" spans="2:11" s="28" customFormat="1" ht="30.75" customHeight="1">
      <c r="B561" s="306" t="s">
        <v>340</v>
      </c>
      <c r="C561" s="306"/>
      <c r="D561" s="306"/>
      <c r="E561" s="306"/>
      <c r="F561" s="306"/>
      <c r="G561" s="306"/>
      <c r="H561" s="306"/>
      <c r="I561" s="57"/>
      <c r="J561" s="57"/>
      <c r="K561" s="57"/>
    </row>
    <row r="562" spans="2:11" ht="48" customHeight="1">
      <c r="B562" s="306" t="s">
        <v>307</v>
      </c>
      <c r="C562" s="306"/>
      <c r="D562" s="306"/>
      <c r="E562" s="306"/>
      <c r="F562" s="306"/>
      <c r="G562" s="306"/>
      <c r="H562" s="306"/>
    </row>
    <row r="563" spans="2:11" ht="52.5" customHeight="1">
      <c r="B563" s="306" t="s">
        <v>361</v>
      </c>
      <c r="C563" s="306"/>
      <c r="D563" s="306"/>
      <c r="E563" s="306"/>
      <c r="F563" s="306"/>
      <c r="G563" s="306"/>
      <c r="H563" s="306"/>
      <c r="J563" s="250"/>
      <c r="K563" s="250"/>
    </row>
    <row r="564" spans="2:11" ht="46.5" customHeight="1">
      <c r="B564" s="306" t="s">
        <v>278</v>
      </c>
      <c r="C564" s="306"/>
      <c r="D564" s="306"/>
      <c r="E564" s="306"/>
      <c r="F564" s="306"/>
      <c r="G564" s="306"/>
      <c r="H564" s="306"/>
    </row>
    <row r="565" spans="2:11" ht="32.25" customHeight="1">
      <c r="B565" s="315" t="s">
        <v>220</v>
      </c>
      <c r="C565" s="315"/>
      <c r="D565" s="315"/>
      <c r="E565" s="315"/>
      <c r="F565" s="315"/>
      <c r="G565" s="315"/>
      <c r="H565" s="315"/>
    </row>
    <row r="566" spans="2:11" s="18" customFormat="1" ht="47.25" customHeight="1">
      <c r="B566" s="315" t="s">
        <v>376</v>
      </c>
      <c r="C566" s="315"/>
      <c r="D566" s="315"/>
      <c r="E566" s="315"/>
      <c r="F566" s="315"/>
      <c r="G566" s="315"/>
      <c r="H566" s="315"/>
      <c r="I566" s="60"/>
      <c r="J566" s="60"/>
      <c r="K566" s="60"/>
    </row>
    <row r="567" spans="2:11" ht="14.25" customHeight="1">
      <c r="B567" s="173"/>
      <c r="C567" s="173"/>
      <c r="D567" s="173"/>
      <c r="E567" s="173"/>
      <c r="F567" s="173"/>
      <c r="G567" s="173"/>
      <c r="H567" s="173"/>
    </row>
    <row r="568" spans="2:11" s="28" customFormat="1" ht="15.75" customHeight="1">
      <c r="B568" s="309" t="s">
        <v>99</v>
      </c>
      <c r="C568" s="309"/>
      <c r="D568" s="309"/>
      <c r="E568" s="309"/>
      <c r="F568" s="309"/>
      <c r="G568" s="309"/>
      <c r="H568" s="57"/>
      <c r="I568" s="57"/>
      <c r="J568" s="57"/>
      <c r="K568" s="57"/>
    </row>
    <row r="569" spans="2:11" s="23" customFormat="1" ht="16.899999999999999" customHeight="1">
      <c r="B569" s="305" t="s">
        <v>65</v>
      </c>
      <c r="C569" s="305"/>
      <c r="D569" s="305"/>
      <c r="E569" s="305"/>
      <c r="F569" s="305"/>
      <c r="G569" s="305"/>
      <c r="H569" s="305"/>
      <c r="I569" s="64"/>
      <c r="J569" s="64"/>
      <c r="K569" s="64"/>
    </row>
    <row r="570" spans="2:11" s="23" customFormat="1" ht="12.75" customHeight="1">
      <c r="B570" s="171"/>
      <c r="C570" s="171"/>
      <c r="D570" s="171"/>
      <c r="E570" s="171"/>
      <c r="F570" s="171"/>
      <c r="G570" s="308" t="s">
        <v>209</v>
      </c>
      <c r="H570" s="308"/>
      <c r="I570" s="64"/>
      <c r="J570" s="64"/>
      <c r="K570" s="64"/>
    </row>
    <row r="571" spans="2:11" s="18" customFormat="1" ht="15.75" customHeight="1">
      <c r="B571" s="310" t="s">
        <v>66</v>
      </c>
      <c r="C571" s="301" t="s">
        <v>139</v>
      </c>
      <c r="D571" s="302"/>
      <c r="E571" s="301" t="s">
        <v>100</v>
      </c>
      <c r="F571" s="302"/>
      <c r="G571" s="301" t="s">
        <v>148</v>
      </c>
      <c r="H571" s="302"/>
      <c r="I571" s="60"/>
      <c r="J571" s="60"/>
      <c r="K571" s="60"/>
    </row>
    <row r="572" spans="2:11" s="18" customFormat="1" ht="59.25" customHeight="1">
      <c r="B572" s="310"/>
      <c r="C572" s="123" t="s">
        <v>22</v>
      </c>
      <c r="D572" s="123" t="s">
        <v>23</v>
      </c>
      <c r="E572" s="133" t="s">
        <v>22</v>
      </c>
      <c r="F572" s="133" t="s">
        <v>23</v>
      </c>
      <c r="G572" s="133" t="s">
        <v>22</v>
      </c>
      <c r="H572" s="133" t="s">
        <v>23</v>
      </c>
      <c r="I572" s="60"/>
      <c r="J572" s="60"/>
      <c r="K572" s="60"/>
    </row>
    <row r="573" spans="2:11" ht="18" customHeight="1">
      <c r="B573" s="83" t="s">
        <v>67</v>
      </c>
      <c r="C573" s="84">
        <f>C574</f>
        <v>36951.4</v>
      </c>
      <c r="D573" s="95">
        <v>100</v>
      </c>
      <c r="E573" s="84">
        <f>E574</f>
        <v>31110.800000000003</v>
      </c>
      <c r="F573" s="95">
        <v>100</v>
      </c>
      <c r="G573" s="84">
        <f>G574</f>
        <v>31363.599999999999</v>
      </c>
      <c r="H573" s="95">
        <v>100</v>
      </c>
      <c r="I573" s="184"/>
      <c r="J573" s="184"/>
      <c r="K573" s="184"/>
    </row>
    <row r="574" spans="2:11" ht="15.6" customHeight="1">
      <c r="B574" s="105" t="s">
        <v>1</v>
      </c>
      <c r="C574" s="106">
        <f>C577+C578</f>
        <v>36951.4</v>
      </c>
      <c r="D574" s="87" t="s">
        <v>25</v>
      </c>
      <c r="E574" s="106">
        <f>E577+E578</f>
        <v>31110.800000000003</v>
      </c>
      <c r="F574" s="87" t="s">
        <v>25</v>
      </c>
      <c r="G574" s="106">
        <f>G577+G578</f>
        <v>31363.599999999999</v>
      </c>
      <c r="H574" s="87" t="s">
        <v>25</v>
      </c>
      <c r="I574" s="184"/>
      <c r="J574" s="184"/>
      <c r="K574" s="184"/>
    </row>
    <row r="575" spans="2:11" ht="15" customHeight="1">
      <c r="B575" s="105" t="s">
        <v>2</v>
      </c>
      <c r="C575" s="238">
        <v>0</v>
      </c>
      <c r="D575" s="87" t="s">
        <v>25</v>
      </c>
      <c r="E575" s="238">
        <v>0</v>
      </c>
      <c r="F575" s="87" t="s">
        <v>25</v>
      </c>
      <c r="G575" s="238">
        <v>0</v>
      </c>
      <c r="H575" s="87" t="s">
        <v>25</v>
      </c>
    </row>
    <row r="576" spans="2:11" ht="14.45" customHeight="1">
      <c r="B576" s="105" t="s">
        <v>3</v>
      </c>
      <c r="C576" s="238">
        <v>0</v>
      </c>
      <c r="D576" s="87" t="s">
        <v>25</v>
      </c>
      <c r="E576" s="238">
        <v>0</v>
      </c>
      <c r="F576" s="140" t="s">
        <v>25</v>
      </c>
      <c r="G576" s="238">
        <v>0</v>
      </c>
      <c r="H576" s="87" t="s">
        <v>25</v>
      </c>
    </row>
    <row r="577" spans="2:12" s="12" customFormat="1" ht="29.25" customHeight="1">
      <c r="B577" s="190" t="s">
        <v>210</v>
      </c>
      <c r="C577" s="33">
        <f>15110.1+13501.7</f>
        <v>28611.800000000003</v>
      </c>
      <c r="D577" s="209">
        <f>C577/C573*100</f>
        <v>77.430895717077036</v>
      </c>
      <c r="E577" s="210">
        <f>14247.6+11863.2</f>
        <v>26110.800000000003</v>
      </c>
      <c r="F577" s="211">
        <f>E577/E573*100</f>
        <v>83.928410712678556</v>
      </c>
      <c r="G577" s="210">
        <f>14342.8+12020.8</f>
        <v>26363.599999999999</v>
      </c>
      <c r="H577" s="209">
        <f>G577/G573*100</f>
        <v>84.057952530959454</v>
      </c>
      <c r="I577" s="61"/>
      <c r="J577" s="61"/>
      <c r="K577" s="61"/>
    </row>
    <row r="578" spans="2:12" s="20" customFormat="1" ht="30" customHeight="1">
      <c r="B578" s="104" t="s">
        <v>211</v>
      </c>
      <c r="C578" s="21">
        <f>982.2+7357.4</f>
        <v>8339.6</v>
      </c>
      <c r="D578" s="115">
        <f>C578/C573*100</f>
        <v>22.569104282922975</v>
      </c>
      <c r="E578" s="139">
        <v>5000</v>
      </c>
      <c r="F578" s="115">
        <f>E578/E573*100</f>
        <v>16.071589287321444</v>
      </c>
      <c r="G578" s="139">
        <v>5000</v>
      </c>
      <c r="H578" s="115">
        <f>G578/G573*100</f>
        <v>15.942047469040544</v>
      </c>
      <c r="I578" s="58"/>
      <c r="J578" s="58"/>
      <c r="K578" s="58"/>
      <c r="L578" s="11"/>
    </row>
    <row r="579" spans="2:12" s="20" customFormat="1" ht="11.25" customHeight="1">
      <c r="B579" s="44"/>
      <c r="C579" s="77"/>
      <c r="D579" s="96"/>
      <c r="E579" s="77"/>
      <c r="F579" s="96"/>
      <c r="G579" s="77"/>
      <c r="H579" s="96"/>
      <c r="I579" s="94"/>
      <c r="J579" s="94"/>
      <c r="K579" s="94"/>
    </row>
    <row r="580" spans="2:12" s="28" customFormat="1" ht="31.9" customHeight="1">
      <c r="B580" s="305" t="s">
        <v>213</v>
      </c>
      <c r="C580" s="305"/>
      <c r="D580" s="305"/>
      <c r="E580" s="305"/>
      <c r="F580" s="305"/>
      <c r="G580" s="305"/>
      <c r="H580" s="305"/>
      <c r="I580" s="57"/>
      <c r="J580" s="57"/>
      <c r="K580" s="57"/>
    </row>
    <row r="581" spans="2:12" s="20" customFormat="1" ht="30.75" customHeight="1">
      <c r="B581" s="315" t="s">
        <v>239</v>
      </c>
      <c r="C581" s="315"/>
      <c r="D581" s="315"/>
      <c r="E581" s="315"/>
      <c r="F581" s="315"/>
      <c r="G581" s="315"/>
      <c r="H581" s="315"/>
      <c r="I581" s="58"/>
      <c r="J581" s="58"/>
      <c r="K581" s="58"/>
    </row>
    <row r="582" spans="2:12" s="20" customFormat="1" ht="30.75" customHeight="1">
      <c r="B582" s="315" t="s">
        <v>240</v>
      </c>
      <c r="C582" s="315"/>
      <c r="D582" s="315"/>
      <c r="E582" s="315"/>
      <c r="F582" s="315"/>
      <c r="G582" s="315"/>
      <c r="H582" s="315"/>
      <c r="I582" s="58"/>
      <c r="J582" s="58"/>
      <c r="K582" s="58"/>
    </row>
    <row r="583" spans="2:12" s="20" customFormat="1" ht="78.75" customHeight="1">
      <c r="B583" s="315" t="s">
        <v>309</v>
      </c>
      <c r="C583" s="315"/>
      <c r="D583" s="315"/>
      <c r="E583" s="315"/>
      <c r="F583" s="315"/>
      <c r="G583" s="315"/>
      <c r="H583" s="315"/>
      <c r="I583" s="60"/>
      <c r="J583" s="207"/>
      <c r="K583" s="208"/>
    </row>
    <row r="584" spans="2:12" s="22" customFormat="1" ht="45" customHeight="1">
      <c r="B584" s="354" t="s">
        <v>317</v>
      </c>
      <c r="C584" s="354"/>
      <c r="D584" s="354"/>
      <c r="E584" s="354"/>
      <c r="F584" s="354"/>
      <c r="G584" s="354"/>
      <c r="H584" s="354"/>
      <c r="I584" s="58"/>
      <c r="J584" s="58"/>
      <c r="K584" s="58"/>
    </row>
    <row r="585" spans="2:12" s="22" customFormat="1" ht="8.25" customHeight="1">
      <c r="B585" s="191"/>
      <c r="C585" s="191"/>
      <c r="D585" s="191"/>
      <c r="E585" s="191"/>
      <c r="F585" s="191"/>
      <c r="G585" s="191"/>
      <c r="H585" s="191"/>
      <c r="I585" s="93"/>
      <c r="J585" s="93"/>
      <c r="K585" s="93"/>
    </row>
    <row r="586" spans="2:12" s="22" customFormat="1" ht="46.5" customHeight="1">
      <c r="B586" s="347" t="s">
        <v>387</v>
      </c>
      <c r="C586" s="347"/>
      <c r="D586" s="347"/>
      <c r="E586" s="347"/>
      <c r="F586" s="347"/>
      <c r="G586" s="347"/>
      <c r="H586" s="347"/>
      <c r="I586" s="93"/>
      <c r="J586" s="93"/>
      <c r="K586" s="93"/>
    </row>
    <row r="587" spans="2:12" s="27" customFormat="1" ht="13.15" customHeight="1">
      <c r="B587" s="75"/>
      <c r="C587" s="76"/>
      <c r="D587" s="76"/>
      <c r="E587" s="76"/>
      <c r="F587" s="76"/>
      <c r="G587" s="76"/>
      <c r="H587" s="66"/>
      <c r="I587" s="66"/>
      <c r="J587" s="66"/>
      <c r="K587" s="66"/>
    </row>
    <row r="588" spans="2:12">
      <c r="B588" s="30"/>
      <c r="C588" s="31"/>
      <c r="D588" s="31"/>
      <c r="E588" s="31"/>
      <c r="F588" s="31"/>
      <c r="G588" s="31"/>
    </row>
    <row r="589" spans="2:12">
      <c r="B589" s="30"/>
      <c r="C589" s="31"/>
      <c r="D589" s="31"/>
      <c r="E589" s="31"/>
      <c r="F589" s="31"/>
      <c r="G589" s="31"/>
    </row>
    <row r="590" spans="2:12">
      <c r="B590" s="30"/>
      <c r="C590" s="19"/>
      <c r="D590" s="19"/>
      <c r="E590" s="19"/>
      <c r="F590" s="19"/>
      <c r="G590" s="19"/>
    </row>
    <row r="591" spans="2:12">
      <c r="B591" s="30"/>
      <c r="C591" s="32"/>
      <c r="D591" s="32"/>
      <c r="E591" s="32"/>
      <c r="F591" s="32"/>
      <c r="G591" s="10"/>
    </row>
    <row r="592" spans="2:12">
      <c r="B592" s="30"/>
      <c r="C592" s="19"/>
      <c r="D592" s="19"/>
      <c r="E592" s="19"/>
      <c r="F592" s="19"/>
      <c r="G592" s="19"/>
    </row>
    <row r="593" spans="2:7">
      <c r="B593" s="30"/>
      <c r="C593" s="19"/>
      <c r="D593" s="19"/>
      <c r="E593" s="19"/>
      <c r="F593" s="19"/>
      <c r="G593" s="19"/>
    </row>
    <row r="594" spans="2:7">
      <c r="C594" s="19"/>
      <c r="D594" s="19"/>
      <c r="E594" s="19"/>
      <c r="F594" s="19"/>
      <c r="G594" s="19"/>
    </row>
    <row r="595" spans="2:7">
      <c r="B595" s="30"/>
      <c r="C595" s="19"/>
      <c r="D595" s="19"/>
      <c r="E595" s="19"/>
      <c r="F595" s="19"/>
      <c r="G595" s="19"/>
    </row>
    <row r="596" spans="2:7">
      <c r="C596" s="32"/>
      <c r="D596" s="32"/>
      <c r="E596" s="32"/>
      <c r="F596" s="32"/>
      <c r="G596" s="10"/>
    </row>
    <row r="597" spans="2:7">
      <c r="C597" s="19"/>
      <c r="D597" s="19"/>
      <c r="E597" s="19"/>
      <c r="F597" s="19"/>
      <c r="G597" s="19"/>
    </row>
    <row r="598" spans="2:7">
      <c r="C598" s="19"/>
      <c r="D598" s="19"/>
      <c r="E598" s="19"/>
      <c r="F598" s="19"/>
      <c r="G598" s="19"/>
    </row>
    <row r="599" spans="2:7">
      <c r="C599" s="31"/>
      <c r="D599" s="31"/>
      <c r="E599" s="31"/>
      <c r="F599" s="31"/>
      <c r="G599" s="31"/>
    </row>
    <row r="600" spans="2:7">
      <c r="C600" s="19"/>
      <c r="D600" s="19"/>
      <c r="E600" s="19"/>
      <c r="F600" s="19"/>
      <c r="G600" s="19"/>
    </row>
    <row r="601" spans="2:7">
      <c r="C601" s="19"/>
      <c r="D601" s="19"/>
      <c r="E601" s="19"/>
      <c r="F601" s="19"/>
      <c r="G601" s="19"/>
    </row>
    <row r="602" spans="2:7">
      <c r="C602" s="19"/>
      <c r="D602" s="19"/>
      <c r="E602" s="19"/>
      <c r="F602" s="19"/>
      <c r="G602" s="19"/>
    </row>
    <row r="603" spans="2:7">
      <c r="C603" s="19"/>
      <c r="D603" s="19"/>
      <c r="E603" s="19"/>
      <c r="F603" s="19"/>
      <c r="G603" s="19"/>
    </row>
    <row r="604" spans="2:7">
      <c r="C604" s="19"/>
      <c r="D604" s="19"/>
      <c r="E604" s="19"/>
      <c r="F604" s="19"/>
      <c r="G604" s="19"/>
    </row>
    <row r="605" spans="2:7">
      <c r="C605" s="31"/>
      <c r="D605" s="31"/>
      <c r="E605" s="31"/>
      <c r="F605" s="31"/>
      <c r="G605" s="31"/>
    </row>
    <row r="606" spans="2:7">
      <c r="C606" s="31"/>
      <c r="D606" s="31"/>
      <c r="E606" s="31"/>
      <c r="F606" s="31"/>
      <c r="G606" s="31"/>
    </row>
    <row r="607" spans="2:7">
      <c r="C607" s="19"/>
      <c r="D607" s="19"/>
      <c r="E607" s="19"/>
      <c r="F607" s="19"/>
      <c r="G607" s="19"/>
    </row>
    <row r="608" spans="2:7">
      <c r="C608" s="19"/>
      <c r="D608" s="19"/>
      <c r="E608" s="19"/>
      <c r="F608" s="19"/>
      <c r="G608" s="19"/>
    </row>
    <row r="609" spans="3:7">
      <c r="C609" s="19"/>
      <c r="D609" s="19"/>
      <c r="E609" s="19"/>
      <c r="F609" s="19"/>
      <c r="G609" s="19"/>
    </row>
    <row r="610" spans="3:7">
      <c r="C610" s="19"/>
      <c r="D610" s="19"/>
      <c r="E610" s="19"/>
      <c r="F610" s="19"/>
      <c r="G610" s="19"/>
    </row>
    <row r="611" spans="3:7">
      <c r="C611" s="19"/>
      <c r="D611" s="19"/>
      <c r="E611" s="19"/>
      <c r="F611" s="19"/>
      <c r="G611" s="19"/>
    </row>
    <row r="612" spans="3:7">
      <c r="C612" s="19"/>
      <c r="D612" s="19"/>
      <c r="E612" s="19"/>
      <c r="F612" s="19"/>
      <c r="G612" s="19"/>
    </row>
    <row r="613" spans="3:7">
      <c r="C613" s="19"/>
      <c r="D613" s="19"/>
      <c r="E613" s="19"/>
      <c r="F613" s="19"/>
      <c r="G613" s="19"/>
    </row>
    <row r="614" spans="3:7">
      <c r="C614" s="19"/>
      <c r="D614" s="19"/>
      <c r="E614" s="19"/>
      <c r="F614" s="19"/>
      <c r="G614" s="19"/>
    </row>
    <row r="615" spans="3:7">
      <c r="C615" s="19"/>
      <c r="D615" s="19"/>
      <c r="E615" s="19"/>
      <c r="F615" s="19"/>
      <c r="G615" s="19"/>
    </row>
    <row r="616" spans="3:7">
      <c r="C616" s="31"/>
      <c r="D616" s="31"/>
      <c r="E616" s="31"/>
      <c r="F616" s="31"/>
      <c r="G616" s="31"/>
    </row>
    <row r="617" spans="3:7">
      <c r="C617" s="19"/>
      <c r="D617" s="19"/>
    </row>
  </sheetData>
  <mergeCells count="533">
    <mergeCell ref="B284:H284"/>
    <mergeCell ref="B428:H428"/>
    <mergeCell ref="B270:H270"/>
    <mergeCell ref="B271:H271"/>
    <mergeCell ref="C294:D294"/>
    <mergeCell ref="E294:F294"/>
    <mergeCell ref="B272:H272"/>
    <mergeCell ref="B427:H427"/>
    <mergeCell ref="G430:H430"/>
    <mergeCell ref="B406:H406"/>
    <mergeCell ref="C338:D338"/>
    <mergeCell ref="B388:B389"/>
    <mergeCell ref="C388:D388"/>
    <mergeCell ref="E388:F388"/>
    <mergeCell ref="G388:H388"/>
    <mergeCell ref="B536:B537"/>
    <mergeCell ref="C536:D536"/>
    <mergeCell ref="E536:F536"/>
    <mergeCell ref="G536:H536"/>
    <mergeCell ref="C450:D450"/>
    <mergeCell ref="C99:D99"/>
    <mergeCell ref="E99:F99"/>
    <mergeCell ref="G99:H99"/>
    <mergeCell ref="C121:D121"/>
    <mergeCell ref="E121:F121"/>
    <mergeCell ref="G121:H121"/>
    <mergeCell ref="G78:H78"/>
    <mergeCell ref="C79:D79"/>
    <mergeCell ref="G81:H81"/>
    <mergeCell ref="C81:D81"/>
    <mergeCell ref="C80:D80"/>
    <mergeCell ref="E117:F117"/>
    <mergeCell ref="G117:H117"/>
    <mergeCell ref="G116:H116"/>
    <mergeCell ref="C118:D118"/>
    <mergeCell ref="C100:D100"/>
    <mergeCell ref="E100:F100"/>
    <mergeCell ref="G100:H100"/>
    <mergeCell ref="C101:D101"/>
    <mergeCell ref="E101:F101"/>
    <mergeCell ref="G101:H101"/>
    <mergeCell ref="B53:B54"/>
    <mergeCell ref="C53:D53"/>
    <mergeCell ref="E53:F53"/>
    <mergeCell ref="G53:H53"/>
    <mergeCell ref="B12:H12"/>
    <mergeCell ref="B397:H397"/>
    <mergeCell ref="B466:H466"/>
    <mergeCell ref="C86:D86"/>
    <mergeCell ref="E86:F86"/>
    <mergeCell ref="G86:H86"/>
    <mergeCell ref="C87:D87"/>
    <mergeCell ref="E87:F87"/>
    <mergeCell ref="G87:H87"/>
    <mergeCell ref="C88:D88"/>
    <mergeCell ref="E88:F88"/>
    <mergeCell ref="G88:H88"/>
    <mergeCell ref="B373:H373"/>
    <mergeCell ref="B347:H347"/>
    <mergeCell ref="B348:H348"/>
    <mergeCell ref="B149:H149"/>
    <mergeCell ref="B151:H151"/>
    <mergeCell ref="B168:H168"/>
    <mergeCell ref="B159:H159"/>
    <mergeCell ref="B156:H156"/>
    <mergeCell ref="G67:H67"/>
    <mergeCell ref="G95:H95"/>
    <mergeCell ref="B582:H582"/>
    <mergeCell ref="B581:H581"/>
    <mergeCell ref="B584:H584"/>
    <mergeCell ref="B487:H487"/>
    <mergeCell ref="B580:H580"/>
    <mergeCell ref="B349:H349"/>
    <mergeCell ref="B350:H350"/>
    <mergeCell ref="G381:H381"/>
    <mergeCell ref="B564:H564"/>
    <mergeCell ref="B472:H472"/>
    <mergeCell ref="B463:H463"/>
    <mergeCell ref="B442:H442"/>
    <mergeCell ref="G450:H450"/>
    <mergeCell ref="B549:H549"/>
    <mergeCell ref="B566:H566"/>
    <mergeCell ref="B492:H492"/>
    <mergeCell ref="B446:H446"/>
    <mergeCell ref="B447:H447"/>
    <mergeCell ref="B490:H490"/>
    <mergeCell ref="B489:H489"/>
    <mergeCell ref="C498:D498"/>
    <mergeCell ref="B557:H557"/>
    <mergeCell ref="B556:H556"/>
    <mergeCell ref="B370:H370"/>
    <mergeCell ref="B374:H374"/>
    <mergeCell ref="E118:F118"/>
    <mergeCell ref="G118:H118"/>
    <mergeCell ref="B191:H191"/>
    <mergeCell ref="G175:H175"/>
    <mergeCell ref="B176:B177"/>
    <mergeCell ref="B155:H155"/>
    <mergeCell ref="B153:H153"/>
    <mergeCell ref="B150:H150"/>
    <mergeCell ref="B148:H148"/>
    <mergeCell ref="B174:H174"/>
    <mergeCell ref="B170:H170"/>
    <mergeCell ref="B171:H171"/>
    <mergeCell ref="B172:H172"/>
    <mergeCell ref="B173:H173"/>
    <mergeCell ref="B163:H163"/>
    <mergeCell ref="B127:H127"/>
    <mergeCell ref="B143:B144"/>
    <mergeCell ref="C143:D143"/>
    <mergeCell ref="E143:F143"/>
    <mergeCell ref="G143:H143"/>
    <mergeCell ref="B182:B183"/>
    <mergeCell ref="C182:D182"/>
    <mergeCell ref="E182:F182"/>
    <mergeCell ref="B128:H128"/>
    <mergeCell ref="B126:H126"/>
    <mergeCell ref="E176:F176"/>
    <mergeCell ref="B190:H190"/>
    <mergeCell ref="B161:H161"/>
    <mergeCell ref="B124:H124"/>
    <mergeCell ref="B125:H125"/>
    <mergeCell ref="B152:H152"/>
    <mergeCell ref="B129:H129"/>
    <mergeCell ref="B188:H188"/>
    <mergeCell ref="G182:H182"/>
    <mergeCell ref="G338:H338"/>
    <mergeCell ref="B326:H326"/>
    <mergeCell ref="B329:H329"/>
    <mergeCell ref="B328:H328"/>
    <mergeCell ref="G357:H357"/>
    <mergeCell ref="B358:B359"/>
    <mergeCell ref="C358:D358"/>
    <mergeCell ref="B377:H377"/>
    <mergeCell ref="B372:H372"/>
    <mergeCell ref="B376:H376"/>
    <mergeCell ref="C382:D382"/>
    <mergeCell ref="E382:F382"/>
    <mergeCell ref="B158:H158"/>
    <mergeCell ref="G176:H176"/>
    <mergeCell ref="B217:H217"/>
    <mergeCell ref="B265:H265"/>
    <mergeCell ref="B323:H323"/>
    <mergeCell ref="B309:H309"/>
    <mergeCell ref="B371:H371"/>
    <mergeCell ref="B285:H285"/>
    <mergeCell ref="B286:H286"/>
    <mergeCell ref="B368:H368"/>
    <mergeCell ref="B369:H369"/>
    <mergeCell ref="G310:H310"/>
    <mergeCell ref="B311:B312"/>
    <mergeCell ref="C311:D311"/>
    <mergeCell ref="E311:F311"/>
    <mergeCell ref="B354:H354"/>
    <mergeCell ref="B355:H355"/>
    <mergeCell ref="B288:H288"/>
    <mergeCell ref="B292:H292"/>
    <mergeCell ref="B305:H305"/>
    <mergeCell ref="E338:F338"/>
    <mergeCell ref="B547:H547"/>
    <mergeCell ref="B548:H548"/>
    <mergeCell ref="B553:H553"/>
    <mergeCell ref="B554:H554"/>
    <mergeCell ref="B550:H550"/>
    <mergeCell ref="B306:H306"/>
    <mergeCell ref="B307:H307"/>
    <mergeCell ref="B308:H308"/>
    <mergeCell ref="B470:H470"/>
    <mergeCell ref="B332:H332"/>
    <mergeCell ref="B333:H333"/>
    <mergeCell ref="B334:H334"/>
    <mergeCell ref="B335:H335"/>
    <mergeCell ref="B336:H336"/>
    <mergeCell ref="G337:H337"/>
    <mergeCell ref="B338:B339"/>
    <mergeCell ref="B440:H440"/>
    <mergeCell ref="B421:H421"/>
    <mergeCell ref="B396:H396"/>
    <mergeCell ref="E478:F478"/>
    <mergeCell ref="G478:H478"/>
    <mergeCell ref="B498:B499"/>
    <mergeCell ref="B493:H493"/>
    <mergeCell ref="B378:H378"/>
    <mergeCell ref="G449:H449"/>
    <mergeCell ref="B450:B451"/>
    <mergeCell ref="B441:H441"/>
    <mergeCell ref="B509:H509"/>
    <mergeCell ref="B468:H468"/>
    <mergeCell ref="B488:H488"/>
    <mergeCell ref="B496:H496"/>
    <mergeCell ref="G497:H497"/>
    <mergeCell ref="B494:H494"/>
    <mergeCell ref="B495:H495"/>
    <mergeCell ref="B476:H476"/>
    <mergeCell ref="G477:H477"/>
    <mergeCell ref="B478:B479"/>
    <mergeCell ref="B473:H473"/>
    <mergeCell ref="B474:H474"/>
    <mergeCell ref="B475:H475"/>
    <mergeCell ref="C478:D478"/>
    <mergeCell ref="B561:H561"/>
    <mergeCell ref="E498:F498"/>
    <mergeCell ref="G498:H498"/>
    <mergeCell ref="B568:G568"/>
    <mergeCell ref="B562:H562"/>
    <mergeCell ref="B521:H521"/>
    <mergeCell ref="B510:H510"/>
    <mergeCell ref="B558:H558"/>
    <mergeCell ref="B551:H551"/>
    <mergeCell ref="B512:H512"/>
    <mergeCell ref="B513:H513"/>
    <mergeCell ref="B514:H514"/>
    <mergeCell ref="B546:H546"/>
    <mergeCell ref="E533:F533"/>
    <mergeCell ref="G533:H533"/>
    <mergeCell ref="B552:H552"/>
    <mergeCell ref="B555:H555"/>
    <mergeCell ref="B511:H511"/>
    <mergeCell ref="B515:H515"/>
    <mergeCell ref="B517:H517"/>
    <mergeCell ref="B518:H518"/>
    <mergeCell ref="B519:H519"/>
    <mergeCell ref="B525:H525"/>
    <mergeCell ref="B565:H565"/>
    <mergeCell ref="B586:H586"/>
    <mergeCell ref="B520:H520"/>
    <mergeCell ref="B522:H522"/>
    <mergeCell ref="B524:H524"/>
    <mergeCell ref="B516:H516"/>
    <mergeCell ref="E571:F571"/>
    <mergeCell ref="G571:H571"/>
    <mergeCell ref="B527:H527"/>
    <mergeCell ref="B528:H528"/>
    <mergeCell ref="B529:H529"/>
    <mergeCell ref="B530:H530"/>
    <mergeCell ref="B531:H531"/>
    <mergeCell ref="G532:H532"/>
    <mergeCell ref="B533:B534"/>
    <mergeCell ref="C533:D533"/>
    <mergeCell ref="B583:H583"/>
    <mergeCell ref="C571:D571"/>
    <mergeCell ref="B559:H559"/>
    <mergeCell ref="B569:H569"/>
    <mergeCell ref="G570:H570"/>
    <mergeCell ref="B545:H545"/>
    <mergeCell ref="B571:B572"/>
    <mergeCell ref="B560:H560"/>
    <mergeCell ref="B523:H523"/>
    <mergeCell ref="E69:F69"/>
    <mergeCell ref="E82:F82"/>
    <mergeCell ref="G82:H82"/>
    <mergeCell ref="C83:D83"/>
    <mergeCell ref="C76:D76"/>
    <mergeCell ref="E76:F76"/>
    <mergeCell ref="G76:H76"/>
    <mergeCell ref="C77:D77"/>
    <mergeCell ref="E77:F77"/>
    <mergeCell ref="G77:H77"/>
    <mergeCell ref="C78:D78"/>
    <mergeCell ref="E78:F78"/>
    <mergeCell ref="C71:D71"/>
    <mergeCell ref="E71:F71"/>
    <mergeCell ref="G71:H71"/>
    <mergeCell ref="G70:H70"/>
    <mergeCell ref="C82:D82"/>
    <mergeCell ref="E85:F85"/>
    <mergeCell ref="G85:H85"/>
    <mergeCell ref="E80:F80"/>
    <mergeCell ref="G80:H80"/>
    <mergeCell ref="E81:F81"/>
    <mergeCell ref="E83:F83"/>
    <mergeCell ref="G83:H83"/>
    <mergeCell ref="B3:H3"/>
    <mergeCell ref="B2:H2"/>
    <mergeCell ref="C75:D75"/>
    <mergeCell ref="E73:F73"/>
    <mergeCell ref="E74:F74"/>
    <mergeCell ref="E75:F75"/>
    <mergeCell ref="G73:H73"/>
    <mergeCell ref="C69:D69"/>
    <mergeCell ref="B20:H20"/>
    <mergeCell ref="B40:H40"/>
    <mergeCell ref="G41:H41"/>
    <mergeCell ref="C72:D72"/>
    <mergeCell ref="G72:H72"/>
    <mergeCell ref="B39:H39"/>
    <mergeCell ref="B17:H17"/>
    <mergeCell ref="B9:H9"/>
    <mergeCell ref="B4:H4"/>
    <mergeCell ref="C73:D73"/>
    <mergeCell ref="C74:D74"/>
    <mergeCell ref="G65:H65"/>
    <mergeCell ref="B15:H15"/>
    <mergeCell ref="G69:H69"/>
    <mergeCell ref="C70:D70"/>
    <mergeCell ref="E70:F70"/>
    <mergeCell ref="B321:G321"/>
    <mergeCell ref="B289:H289"/>
    <mergeCell ref="B356:H356"/>
    <mergeCell ref="E358:F358"/>
    <mergeCell ref="G358:H358"/>
    <mergeCell ref="B330:H330"/>
    <mergeCell ref="B327:H327"/>
    <mergeCell ref="C119:D119"/>
    <mergeCell ref="E119:F119"/>
    <mergeCell ref="G119:H119"/>
    <mergeCell ref="B248:H248"/>
    <mergeCell ref="G230:H230"/>
    <mergeCell ref="B231:B232"/>
    <mergeCell ref="C231:D231"/>
    <mergeCell ref="B167:H167"/>
    <mergeCell ref="C131:D131"/>
    <mergeCell ref="E131:F131"/>
    <mergeCell ref="G131:H131"/>
    <mergeCell ref="B166:H166"/>
    <mergeCell ref="B219:H219"/>
    <mergeCell ref="C176:D176"/>
    <mergeCell ref="B196:H196"/>
    <mergeCell ref="B241:H241"/>
    <mergeCell ref="B218:H218"/>
    <mergeCell ref="B283:H283"/>
    <mergeCell ref="G273:H273"/>
    <mergeCell ref="C274:D274"/>
    <mergeCell ref="B264:H264"/>
    <mergeCell ref="B192:H192"/>
    <mergeCell ref="B193:H193"/>
    <mergeCell ref="B194:H194"/>
    <mergeCell ref="E253:F253"/>
    <mergeCell ref="E274:F274"/>
    <mergeCell ref="B274:B275"/>
    <mergeCell ref="B249:H249"/>
    <mergeCell ref="B250:H250"/>
    <mergeCell ref="B243:H243"/>
    <mergeCell ref="B246:H246"/>
    <mergeCell ref="G202:H202"/>
    <mergeCell ref="B202:B203"/>
    <mergeCell ref="C202:D202"/>
    <mergeCell ref="B209:B210"/>
    <mergeCell ref="C209:D209"/>
    <mergeCell ref="E209:F209"/>
    <mergeCell ref="G209:H209"/>
    <mergeCell ref="B465:H465"/>
    <mergeCell ref="B469:H469"/>
    <mergeCell ref="B402:H402"/>
    <mergeCell ref="B398:H398"/>
    <mergeCell ref="B423:H423"/>
    <mergeCell ref="B448:H448"/>
    <mergeCell ref="B444:H444"/>
    <mergeCell ref="B467:H467"/>
    <mergeCell ref="B431:B432"/>
    <mergeCell ref="B400:H400"/>
    <mergeCell ref="B420:H420"/>
    <mergeCell ref="B403:H403"/>
    <mergeCell ref="B404:H404"/>
    <mergeCell ref="B405:H405"/>
    <mergeCell ref="E431:F431"/>
    <mergeCell ref="B426:H426"/>
    <mergeCell ref="B425:H425"/>
    <mergeCell ref="E450:F450"/>
    <mergeCell ref="B464:H464"/>
    <mergeCell ref="B422:H422"/>
    <mergeCell ref="C431:D431"/>
    <mergeCell ref="G431:H431"/>
    <mergeCell ref="B429:H429"/>
    <mergeCell ref="B445:H445"/>
    <mergeCell ref="B162:H162"/>
    <mergeCell ref="B160:H160"/>
    <mergeCell ref="E79:F79"/>
    <mergeCell ref="B197:H197"/>
    <mergeCell ref="B269:H269"/>
    <mergeCell ref="B268:H268"/>
    <mergeCell ref="B266:H266"/>
    <mergeCell ref="B242:H242"/>
    <mergeCell ref="B222:H222"/>
    <mergeCell ref="B228:H228"/>
    <mergeCell ref="B216:H216"/>
    <mergeCell ref="B220:H220"/>
    <mergeCell ref="B221:H221"/>
    <mergeCell ref="B214:H214"/>
    <mergeCell ref="B131:B132"/>
    <mergeCell ref="B247:H247"/>
    <mergeCell ref="G130:H130"/>
    <mergeCell ref="G114:H114"/>
    <mergeCell ref="G115:H115"/>
    <mergeCell ref="C84:D84"/>
    <mergeCell ref="E84:F84"/>
    <mergeCell ref="G84:H84"/>
    <mergeCell ref="C90:D90"/>
    <mergeCell ref="E90:F90"/>
    <mergeCell ref="B5:H5"/>
    <mergeCell ref="C120:D120"/>
    <mergeCell ref="E120:F120"/>
    <mergeCell ref="G120:H120"/>
    <mergeCell ref="C122:D122"/>
    <mergeCell ref="E122:F122"/>
    <mergeCell ref="G122:H122"/>
    <mergeCell ref="B14:H14"/>
    <mergeCell ref="B10:H10"/>
    <mergeCell ref="G75:H75"/>
    <mergeCell ref="E42:F42"/>
    <mergeCell ref="B13:H13"/>
    <mergeCell ref="B18:H18"/>
    <mergeCell ref="G74:H74"/>
    <mergeCell ref="B38:H38"/>
    <mergeCell ref="C42:D42"/>
    <mergeCell ref="B66:H66"/>
    <mergeCell ref="B6:H6"/>
    <mergeCell ref="B19:H19"/>
    <mergeCell ref="D21:E21"/>
    <mergeCell ref="D22:E22"/>
    <mergeCell ref="D23:E23"/>
    <mergeCell ref="B24:H24"/>
    <mergeCell ref="B42:B43"/>
    <mergeCell ref="B380:H380"/>
    <mergeCell ref="B382:B383"/>
    <mergeCell ref="E97:F97"/>
    <mergeCell ref="E102:F102"/>
    <mergeCell ref="B198:H198"/>
    <mergeCell ref="B199:H199"/>
    <mergeCell ref="E202:F202"/>
    <mergeCell ref="B200:H200"/>
    <mergeCell ref="B154:H154"/>
    <mergeCell ref="G201:H201"/>
    <mergeCell ref="G231:H231"/>
    <mergeCell ref="B215:H215"/>
    <mergeCell ref="B223:H223"/>
    <mergeCell ref="B226:H226"/>
    <mergeCell ref="B227:H227"/>
    <mergeCell ref="E231:F231"/>
    <mergeCell ref="B164:H164"/>
    <mergeCell ref="B165:H165"/>
    <mergeCell ref="B302:H302"/>
    <mergeCell ref="G294:H294"/>
    <mergeCell ref="B229:H229"/>
    <mergeCell ref="B189:H189"/>
    <mergeCell ref="B157:H157"/>
    <mergeCell ref="B225:H225"/>
    <mergeCell ref="B244:H244"/>
    <mergeCell ref="C253:D253"/>
    <mergeCell ref="G407:H407"/>
    <mergeCell ref="B408:B409"/>
    <mergeCell ref="C408:D408"/>
    <mergeCell ref="E408:F408"/>
    <mergeCell ref="G408:H408"/>
    <mergeCell ref="B253:B254"/>
    <mergeCell ref="B353:H353"/>
    <mergeCell ref="B294:B295"/>
    <mergeCell ref="G311:H311"/>
    <mergeCell ref="B303:H303"/>
    <mergeCell ref="G252:H252"/>
    <mergeCell ref="G274:H274"/>
    <mergeCell ref="B290:H290"/>
    <mergeCell ref="G253:H253"/>
    <mergeCell ref="G293:H293"/>
    <mergeCell ref="B291:H291"/>
    <mergeCell ref="B324:H324"/>
    <mergeCell ref="B325:H325"/>
    <mergeCell ref="B399:H399"/>
    <mergeCell ref="B352:H352"/>
    <mergeCell ref="G382:H382"/>
    <mergeCell ref="B379:H379"/>
    <mergeCell ref="B322:H322"/>
    <mergeCell ref="B563:H563"/>
    <mergeCell ref="B37:H37"/>
    <mergeCell ref="G26:H26"/>
    <mergeCell ref="B27:H27"/>
    <mergeCell ref="B28:B29"/>
    <mergeCell ref="C28:D28"/>
    <mergeCell ref="E28:F28"/>
    <mergeCell ref="G28:H28"/>
    <mergeCell ref="C98:D98"/>
    <mergeCell ref="E98:F98"/>
    <mergeCell ref="G98:H98"/>
    <mergeCell ref="G93:H93"/>
    <mergeCell ref="B94:H94"/>
    <mergeCell ref="C96:D96"/>
    <mergeCell ref="E96:F96"/>
    <mergeCell ref="G96:H96"/>
    <mergeCell ref="C116:D116"/>
    <mergeCell ref="E116:F116"/>
    <mergeCell ref="E109:F109"/>
    <mergeCell ref="G109:H109"/>
    <mergeCell ref="B112:H112"/>
    <mergeCell ref="G111:H111"/>
    <mergeCell ref="C114:D114"/>
    <mergeCell ref="C108:D108"/>
    <mergeCell ref="E108:F108"/>
    <mergeCell ref="G102:H102"/>
    <mergeCell ref="E114:F114"/>
    <mergeCell ref="C115:D115"/>
    <mergeCell ref="G113:H113"/>
    <mergeCell ref="G89:H89"/>
    <mergeCell ref="B7:H7"/>
    <mergeCell ref="B8:H8"/>
    <mergeCell ref="G108:H108"/>
    <mergeCell ref="C109:D109"/>
    <mergeCell ref="B11:H11"/>
    <mergeCell ref="E68:F68"/>
    <mergeCell ref="G68:H68"/>
    <mergeCell ref="E72:F72"/>
    <mergeCell ref="B25:H25"/>
    <mergeCell ref="G90:H90"/>
    <mergeCell ref="C91:D91"/>
    <mergeCell ref="E91:F91"/>
    <mergeCell ref="G91:H91"/>
    <mergeCell ref="C97:D97"/>
    <mergeCell ref="G42:H42"/>
    <mergeCell ref="B16:H16"/>
    <mergeCell ref="C68:D68"/>
    <mergeCell ref="C102:D102"/>
    <mergeCell ref="C85:D85"/>
    <mergeCell ref="C89:D89"/>
    <mergeCell ref="E89:F89"/>
    <mergeCell ref="G97:H97"/>
    <mergeCell ref="G79:H79"/>
    <mergeCell ref="E115:F115"/>
    <mergeCell ref="C117:D117"/>
    <mergeCell ref="B1:H1"/>
    <mergeCell ref="C103:D103"/>
    <mergeCell ref="E103:F103"/>
    <mergeCell ref="G103:H103"/>
    <mergeCell ref="C104:D104"/>
    <mergeCell ref="E104:F104"/>
    <mergeCell ref="G104:H104"/>
    <mergeCell ref="C105:D105"/>
    <mergeCell ref="E105:F105"/>
    <mergeCell ref="G105:H105"/>
    <mergeCell ref="C106:D106"/>
    <mergeCell ref="E106:F106"/>
    <mergeCell ref="G106:H106"/>
    <mergeCell ref="C107:D107"/>
    <mergeCell ref="E107:F107"/>
    <mergeCell ref="G107:H107"/>
  </mergeCells>
  <pageMargins left="0.59055118110236227" right="0.19685039370078741" top="0.59055118110236227" bottom="0.59055118110236227" header="0.31496062992125984" footer="0.19685039370078741"/>
  <pageSetup paperSize="9" firstPageNumber="258" fitToHeight="3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пояснительная</vt:lpstr>
      <vt:lpstr>пояснительная!Область_печати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2023-11-01T13:33:12Z</dcterms:modified>
</cp:coreProperties>
</file>