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2" sheetId="51" r:id="rId1"/>
  </sheets>
  <definedNames>
    <definedName name="_xlnm.Print_Titles" localSheetId="0">'таблица 2'!$4:$6</definedName>
  </definedNames>
  <calcPr calcId="125725" iterate="1"/>
</workbook>
</file>

<file path=xl/calcChain.xml><?xml version="1.0" encoding="utf-8"?>
<calcChain xmlns="http://schemas.openxmlformats.org/spreadsheetml/2006/main">
  <c r="I110" i="51"/>
  <c r="F110"/>
  <c r="B113"/>
  <c r="G112"/>
  <c r="G110" s="1"/>
  <c r="H112"/>
  <c r="H110" s="1"/>
  <c r="B107"/>
  <c r="B108"/>
  <c r="B109"/>
  <c r="B106"/>
  <c r="B105"/>
  <c r="G107"/>
  <c r="G96" s="1"/>
  <c r="G79"/>
  <c r="H79"/>
  <c r="I79"/>
  <c r="J79"/>
  <c r="F79"/>
  <c r="B80"/>
  <c r="B79" s="1"/>
  <c r="G74"/>
  <c r="G83"/>
  <c r="G82"/>
  <c r="G81" s="1"/>
  <c r="H81"/>
  <c r="I81"/>
  <c r="J81"/>
  <c r="F81"/>
  <c r="C81"/>
  <c r="D81"/>
  <c r="B83"/>
  <c r="B82"/>
  <c r="B81" s="1"/>
  <c r="H65"/>
  <c r="I65"/>
  <c r="J65"/>
  <c r="F65"/>
  <c r="C65"/>
  <c r="D65"/>
  <c r="B69"/>
  <c r="B70"/>
  <c r="G68"/>
  <c r="B68" s="1"/>
  <c r="G67"/>
  <c r="B67" s="1"/>
  <c r="G62"/>
  <c r="B64"/>
  <c r="G58"/>
  <c r="G91"/>
  <c r="G88"/>
  <c r="B45"/>
  <c r="H43"/>
  <c r="I43"/>
  <c r="J43"/>
  <c r="F43"/>
  <c r="G44"/>
  <c r="G43" s="1"/>
  <c r="G32"/>
  <c r="B34"/>
  <c r="B112" l="1"/>
  <c r="G65"/>
  <c r="H62"/>
  <c r="I62"/>
  <c r="J62"/>
  <c r="F62"/>
  <c r="G60"/>
  <c r="G61"/>
  <c r="B61" s="1"/>
  <c r="G59" l="1"/>
  <c r="G56"/>
  <c r="I50"/>
  <c r="B44"/>
  <c r="B43" s="1"/>
  <c r="G72" l="1"/>
  <c r="G26"/>
  <c r="B48" l="1"/>
  <c r="B52"/>
  <c r="B53"/>
  <c r="B54"/>
  <c r="B63"/>
  <c r="B62" s="1"/>
  <c r="G30" l="1"/>
  <c r="H30"/>
  <c r="I30"/>
  <c r="J30"/>
  <c r="F30"/>
  <c r="B29" l="1"/>
  <c r="G35"/>
  <c r="H35"/>
  <c r="I35"/>
  <c r="J35"/>
  <c r="F35"/>
  <c r="B104"/>
  <c r="G39"/>
  <c r="H39"/>
  <c r="I39"/>
  <c r="J39"/>
  <c r="F39"/>
  <c r="B40"/>
  <c r="B39" s="1"/>
  <c r="H26" l="1"/>
  <c r="I26"/>
  <c r="J26"/>
  <c r="F26"/>
  <c r="B27"/>
  <c r="B36"/>
  <c r="B37"/>
  <c r="B31"/>
  <c r="B30" s="1"/>
  <c r="B35" l="1"/>
  <c r="H32" l="1"/>
  <c r="I32"/>
  <c r="J32"/>
  <c r="F32"/>
  <c r="B33"/>
  <c r="B32" s="1"/>
  <c r="B28"/>
  <c r="B26" s="1"/>
  <c r="F23"/>
  <c r="H23"/>
  <c r="I23"/>
  <c r="J23"/>
  <c r="G23"/>
  <c r="B25"/>
  <c r="B24"/>
  <c r="G8"/>
  <c r="H8"/>
  <c r="J8"/>
  <c r="F8"/>
  <c r="G14"/>
  <c r="B15"/>
  <c r="B14" s="1"/>
  <c r="G12"/>
  <c r="G13"/>
  <c r="B13" s="1"/>
  <c r="I10"/>
  <c r="B10" s="1"/>
  <c r="B23" l="1"/>
  <c r="G11"/>
  <c r="I8"/>
  <c r="B92" l="1"/>
  <c r="J111" l="1"/>
  <c r="J110" s="1"/>
  <c r="F47"/>
  <c r="G47"/>
  <c r="H47"/>
  <c r="J47"/>
  <c r="C96" l="1"/>
  <c r="C46" s="1"/>
  <c r="D96"/>
  <c r="D46" s="1"/>
  <c r="C38"/>
  <c r="D38"/>
  <c r="C7"/>
  <c r="D7"/>
  <c r="C20"/>
  <c r="D20"/>
  <c r="B9"/>
  <c r="B8" s="1"/>
  <c r="D115" l="1"/>
  <c r="C115"/>
  <c r="C117" s="1"/>
  <c r="D117"/>
  <c r="G87"/>
  <c r="B95" l="1"/>
  <c r="G76"/>
  <c r="H73" l="1"/>
  <c r="I73"/>
  <c r="J73"/>
  <c r="G73"/>
  <c r="B74"/>
  <c r="B73" s="1"/>
  <c r="B114" l="1"/>
  <c r="G77"/>
  <c r="B78"/>
  <c r="B77" s="1"/>
  <c r="B102"/>
  <c r="H96" l="1"/>
  <c r="I96"/>
  <c r="J96"/>
  <c r="F96"/>
  <c r="H18"/>
  <c r="I18"/>
  <c r="J18"/>
  <c r="F18"/>
  <c r="G19"/>
  <c r="G18" s="1"/>
  <c r="B12"/>
  <c r="B11" s="1"/>
  <c r="H11"/>
  <c r="I11"/>
  <c r="J11"/>
  <c r="F11"/>
  <c r="B19" l="1"/>
  <c r="B18" s="1"/>
  <c r="B100"/>
  <c r="B101" l="1"/>
  <c r="G21"/>
  <c r="G20" s="1"/>
  <c r="H21"/>
  <c r="H20" s="1"/>
  <c r="I21"/>
  <c r="I20" s="1"/>
  <c r="J21"/>
  <c r="J20" s="1"/>
  <c r="F21"/>
  <c r="F20" s="1"/>
  <c r="B22"/>
  <c r="B21" s="1"/>
  <c r="B20" l="1"/>
  <c r="B111" l="1"/>
  <c r="B110" s="1"/>
  <c r="B99"/>
  <c r="H75"/>
  <c r="I75"/>
  <c r="J75"/>
  <c r="G75"/>
  <c r="B76"/>
  <c r="B75" s="1"/>
  <c r="B94"/>
  <c r="G16" l="1"/>
  <c r="G7" s="1"/>
  <c r="H16"/>
  <c r="H7" s="1"/>
  <c r="I16"/>
  <c r="I7" s="1"/>
  <c r="J16"/>
  <c r="J7" s="1"/>
  <c r="F16"/>
  <c r="F7" s="1"/>
  <c r="G41"/>
  <c r="G38" s="1"/>
  <c r="H41"/>
  <c r="H38" s="1"/>
  <c r="I41"/>
  <c r="I38" s="1"/>
  <c r="J41"/>
  <c r="J38" s="1"/>
  <c r="F41"/>
  <c r="F38" s="1"/>
  <c r="B42"/>
  <c r="B17"/>
  <c r="B16" s="1"/>
  <c r="B41"/>
  <c r="B7" l="1"/>
  <c r="B38"/>
  <c r="B60"/>
  <c r="B59" s="1"/>
  <c r="B98"/>
  <c r="H55"/>
  <c r="I55"/>
  <c r="J55"/>
  <c r="F55"/>
  <c r="B58"/>
  <c r="B51"/>
  <c r="F59"/>
  <c r="H59"/>
  <c r="I59"/>
  <c r="J59"/>
  <c r="B88" l="1"/>
  <c r="B57" l="1"/>
  <c r="G55"/>
  <c r="B50"/>
  <c r="B56" l="1"/>
  <c r="B55" s="1"/>
  <c r="I49" l="1"/>
  <c r="I47" s="1"/>
  <c r="B49" l="1"/>
  <c r="B47" s="1"/>
  <c r="F71" l="1"/>
  <c r="F46" s="1"/>
  <c r="H71"/>
  <c r="I71"/>
  <c r="I46" s="1"/>
  <c r="J71"/>
  <c r="H87"/>
  <c r="I87"/>
  <c r="J87"/>
  <c r="F87"/>
  <c r="B93"/>
  <c r="J46" l="1"/>
  <c r="H46"/>
  <c r="I115"/>
  <c r="F115"/>
  <c r="J115"/>
  <c r="H115"/>
  <c r="G71" l="1"/>
  <c r="G46" s="1"/>
  <c r="G115" l="1"/>
  <c r="B91"/>
  <c r="B90" l="1"/>
  <c r="B72"/>
  <c r="B71" s="1"/>
  <c r="B66"/>
  <c r="B65" s="1"/>
  <c r="B97"/>
  <c r="B96" s="1"/>
  <c r="B89"/>
  <c r="B87" s="1"/>
  <c r="B46" l="1"/>
  <c r="B115" s="1"/>
  <c r="B117"/>
</calcChain>
</file>

<file path=xl/sharedStrings.xml><?xml version="1.0" encoding="utf-8"?>
<sst xmlns="http://schemas.openxmlformats.org/spreadsheetml/2006/main" count="160" uniqueCount="149">
  <si>
    <t>1.</t>
  </si>
  <si>
    <t>Муниципальная программа "Развитие образования и молодежной политики в городе Урай" на 2019-2030 годы</t>
  </si>
  <si>
    <t>(тыс.рублей)</t>
  </si>
  <si>
    <t>2023 год</t>
  </si>
  <si>
    <t>№ п/п</t>
  </si>
  <si>
    <t>На какие цели</t>
  </si>
  <si>
    <t>ГРБС</t>
  </si>
  <si>
    <t>Администрация города Урай</t>
  </si>
  <si>
    <t>Итого расходов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</si>
  <si>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2023 год и на плановый период 2024 и 2025 годов"                                                     </t>
  </si>
  <si>
    <t>Таблица 2 к пояснительной записке</t>
  </si>
  <si>
    <t>Управление образования администрации города Урай</t>
  </si>
  <si>
    <t>3.</t>
  </si>
  <si>
    <t>2.</t>
  </si>
  <si>
    <t>Иные межбюджетные трансферты</t>
  </si>
  <si>
    <t>Муниципальная программа "Развитие транспортной системы города Урай"</t>
  </si>
  <si>
    <t xml:space="preserve">Непрограммные направления деятельности </t>
  </si>
  <si>
    <t>Комитет по финансам администрации города Урай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</si>
  <si>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</si>
  <si>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"Развитие жилищно-коммунального комплекса и повышение энергетической эффективности в городе Урай" на 2019-2030 годы"</t>
  </si>
  <si>
    <t>5.</t>
  </si>
  <si>
    <t>2024 год</t>
  </si>
  <si>
    <t>Муниципальная программа "Культура города Урай"</t>
  </si>
  <si>
    <t>Местный бюджет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</si>
  <si>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</si>
  <si>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Муниципальная программа «Формирование комфортной  городской среды города Урай» </t>
  </si>
  <si>
    <t>Недостаток средств на проведение гос.экспертизы сметной стоимости кап.ремонта объекта "Капитальный ремонт напорного канализационного коллектора от КНС-3 до КОС"</t>
  </si>
  <si>
    <t>Перераспределение экономии при расчете НМЦ на выполнение работ на объекте "Инженерные сети и проезды в мкр.Южный (район Орбиты)</t>
  </si>
  <si>
    <t>Оказание услуг по размещению строительных отходов от сноса многоквартирных жилых домов (г.Урай мкр-н А дом 23, мкр-н Д дом 37)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</si>
  <si>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</si>
  <si>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Дума города Урай</t>
  </si>
  <si>
    <t>Контрольно-счетная палата города Урай</t>
  </si>
  <si>
    <t>Содержание д/сада №6 "Дюймовочка" с 01.09.2023 по 31.12.2023(охрана, э/энергия, сопровождение канала связи )</t>
  </si>
  <si>
    <t>Решение Думы от 23.06.2023 № 47</t>
  </si>
  <si>
    <t xml:space="preserve">Муниципальная программа «Культура города Урай»  </t>
  </si>
  <si>
    <t>Приобретение подвеса для качелей (адрес мкр-н 2, ж.д. №56-67), ремонт пешеходного моста через р.Колосья ПНС -1000</t>
  </si>
  <si>
    <t>Выполнение работ по строительству сетей водоснабжения по ул.Спокойная, Южная</t>
  </si>
  <si>
    <t>Субсидии ОБ</t>
  </si>
  <si>
    <t>4.</t>
  </si>
  <si>
    <t>МП "Формирование комфортной городской среды города Урай"</t>
  </si>
  <si>
    <t>Перераспределение экономии средств в результате конкурсных процедур при заключении МК по предоставлению интернета</t>
  </si>
  <si>
    <t>Муниципальная программа «Профилактика правонарушений на территории города Урай» на 2018-2030 годы</t>
  </si>
  <si>
    <t>Субвенция ОБ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</si>
  <si>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</si>
  <si>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</si>
  <si>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</si>
  <si>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</si>
  <si>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</si>
  <si>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</si>
  <si>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</si>
  <si>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</si>
  <si>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</si>
  <si>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Техобслуживание сетей уличного освещения (замена ламп уличного освещения)</t>
  </si>
  <si>
    <t>Итого расходы бюджета города с учетом корректировки на октябрь 2023 года</t>
  </si>
  <si>
    <t>2.1.</t>
  </si>
  <si>
    <t>2.2.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</si>
  <si>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</si>
  <si>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5.10.</t>
  </si>
  <si>
    <t>2.3.</t>
  </si>
  <si>
    <t xml:space="preserve">Разработка топливно-энергетического баланса г.Урай 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</si>
  <si>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</si>
  <si>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5.11.</t>
  </si>
  <si>
    <t>Пополнение резервного фонда администрации города Урай</t>
  </si>
  <si>
    <t>Муниципальная программа «Охрана окружающей среды в границах города Урай»</t>
  </si>
  <si>
    <t>Доля софинансирования местного бюджета (5%) (снос домов,обеспечение доступности для инвалидов, единая субсидия)</t>
  </si>
  <si>
    <t>2.4.</t>
  </si>
  <si>
    <t>5.12.</t>
  </si>
  <si>
    <t>Сумма корректировки на год</t>
  </si>
  <si>
    <t>2025 год</t>
  </si>
  <si>
    <t xml:space="preserve">Уменьшение доли софинансирования местного бюджета  по питанию в лагерях (уменьшение кол-ва дней питания смены с 14 до 5 дней в осенне-весенний период) </t>
  </si>
  <si>
    <t>Уменьшение годового объема бюджетных ассигнований на реализацию мероприятий по обеспечению жильем молодых семей (согласно фактической потребности) (ФБ,ОБ)</t>
  </si>
  <si>
    <t>1.1.</t>
  </si>
  <si>
    <t>1.2.</t>
  </si>
  <si>
    <t>1.3.</t>
  </si>
  <si>
    <t>1.4.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</si>
  <si>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</t>
  </si>
  <si>
    <t>1.5.</t>
  </si>
  <si>
    <t>3.1.</t>
  </si>
  <si>
    <t>3.2.</t>
  </si>
  <si>
    <t>3.3.</t>
  </si>
  <si>
    <t>2.5.</t>
  </si>
  <si>
    <t>2.6.</t>
  </si>
  <si>
    <t xml:space="preserve"> </t>
  </si>
  <si>
    <t>Уменьшение ассигнований по мероприятию «Организация содержания дорожного хозяйства» (в связи с уменьшением источника покрытия расходов- гос.пошлина за выдачу ОМС спец.разрешения на движение по автодорогам транспортных средств)</t>
  </si>
  <si>
    <t>Текущее содержание МКУ "УЖКХ"(приобретение аптечек)</t>
  </si>
  <si>
    <t>Уменьшение ассигнований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(уменьшение кол-ва дней питания смены с 14 до 5 дней в осенне-весенний период)</t>
  </si>
  <si>
    <t>Уменьшение ассигнований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(ФБ,ОБ) ( в связи с карантинными мероприятиями и днями болезни учащихся)</t>
  </si>
  <si>
    <t>Увеличение ассигнований под фактическую потребность (приобретение жилья в целях переселения граждан из жилых домов, единая субсидия)</t>
  </si>
  <si>
    <t>Увеличение ассигнований  на реализацию регионального проекта "Акселерация субъектов малого и среднего предпринимательства" с целью увеличения кол-ва субъектов МСП-получателей финансовой поддержки</t>
  </si>
  <si>
    <t>Уменьшение ассигнований в рамках благоустройства общественных территорий МО</t>
  </si>
  <si>
    <t>Увеличение ассигнований под фактическую потребность (снос домов,обеспечение доступности для инвалидов, единая субсидия)</t>
  </si>
  <si>
    <t xml:space="preserve">Увеличение ассигнований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ХМАО-Югры отдельных государственных полномочий в области образования обусловлено повышением оплаты труда  категорий работников, попадающих под действие Указов Президента РФ от 2012 года </t>
  </si>
  <si>
    <t xml:space="preserve">Увеличение ассигнований по созданию и осуществлению деятельности муниципальных комиссий по делам несовершеннолетних и защите их прав (индексация ФОТ работников ОМС на 5,5% с 01.10.2023) </t>
  </si>
  <si>
    <t xml:space="preserve">Увеличение ассигнований на осуществление отдельных гос.полномочий по созданию административных комиссий (индексация ФОТ работников ОМС на 5,5% с 01.10.2023) </t>
  </si>
  <si>
    <t xml:space="preserve">Увеличение ассигнований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 (индексация ФОТ работников ОМС на 5,5% с 01.10.2023) </t>
  </si>
  <si>
    <t>Увеличение ассигнований на осуществление отдельных гос.полномочий в сфере трудовых отношений и государственного управления охраной труда (индексация ФОТ работников ОМС на 5,5% с 01.10.2023)</t>
  </si>
  <si>
    <t xml:space="preserve">Увеличение ассигнований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(администрирование) (индексация ФОТ работников ОМС на 5,5% с 01.10.2023) </t>
  </si>
  <si>
    <t>Уменьшение ассигнований на организацию осуществления мероприятий по проведению дезинсекции и дератизации в ХМАО– Югре (экономия, сложившаяся по результатам проведения конкурсных процедур)</t>
  </si>
  <si>
    <t xml:space="preserve">Увеличение ассигнований  на администрирование в рамках субвенции на организацию мероприятий при осуществлении деятельности по обращению с животными без владельцев (индексация ФОТ работников ОМС на 5,5% с 01.10.2023) </t>
  </si>
  <si>
    <t>Уменьшение ассигнований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(снижение количества абонентов, связанного со сносом аварийного жилого фонда)</t>
  </si>
  <si>
    <t>Увеличение ассигнований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(уточнение фактического количества получателей выплаты)</t>
  </si>
  <si>
    <t>Реализация наказов избирателей депутатам Думы ХМАО - Югры  - 3 квартал 2023 года (МАУ "Культура" - оказание финансовой помощи на приобретение видео-презентационного оборудования для культурно-исторического центра)</t>
  </si>
  <si>
    <t>Перераспределение средств в связи с реорганизацией  детских садов (д/сад №6,№19)</t>
  </si>
  <si>
    <t xml:space="preserve">Увеличение целевого показателя по заработной плате отдельных категорий работников (МБУ ДО "ЦМДО" с 77 205,1 руб. до 85 164,0 руб., увеличение МРОТ с 01.01.2023 с 33 613,8 руб. до 35 732,4 руб.-МБУ ДО "ЦМДО", д/сады) </t>
  </si>
  <si>
    <t>На выполнение работ на объекте "Капитальный ремонт МБДОУ №10 (водоотведение)"</t>
  </si>
  <si>
    <t>Уменьшение доли софинансирования местного бюджета (организация бесплатного горячего питания обучающихся, получающих начальное общее образование, в связи с карантинными мероприятиями и днями болезни учащихся)</t>
  </si>
  <si>
    <t>Перераспределение средств (зарезервированных на увеличение целевого показателя по заработной плате отдельных категорий работников)</t>
  </si>
  <si>
    <t>Уменьшение доли софинансирования местного бюджета на приобретение жилья молодым семьям (согласно фактической потребности)</t>
  </si>
  <si>
    <t>На выполнение работ по устройству пандусов по ул.Шаимская</t>
  </si>
  <si>
    <t>Доля софинансирования местного бюджета в рамках реализации регионального проекта "Акселерация субъектов малого и среднего предпринимательства"</t>
  </si>
  <si>
    <t>Увеличение расходов, связанных с содержанием муниципального имущества (рост тарифов с 01.12.2022)</t>
  </si>
  <si>
    <t>На выполнение работ по обустройству площадки под остановочный комплекс "Аэропорт"</t>
  </si>
  <si>
    <t>Перераспределение бюджетных ассигнований с содержания объекта "Объездная дорога города Урай" на проведение конкурсных процедур в рамках мероприятия «Строительство систем инженерной инфраструктуры в целях обеспечения инженерной подготовки земельных участков для жилищного строительства»)</t>
  </si>
  <si>
    <t>Выполнение проектных работ и инженерных изысканий в рамках реализации мероприятия  «Строительство систем инженерной инфраструктуры в целях обеспечения инженерной подготовки земельных участков для жилищного строительства» объект "Инженерные сети и проезды мкр.Солнечный", устройство проездов в щебеночном исполнении и сетей водоснабжения</t>
  </si>
  <si>
    <t xml:space="preserve">Перераспределение свободных средств по результатам определения НМЦК по выполнению работ по сносу гаражей на территории стационара </t>
  </si>
  <si>
    <t>Уменьшение ассигнований на реализацию мероприятия "Содействие занятости молодежи" (ввиду наличия большого кол-ва больничных листов среди молодежи)</t>
  </si>
  <si>
    <t>Выкуп гаража и земельного участка, расположенного на территории стационара (согласно результата оценки рыночной стоимости)</t>
  </si>
  <si>
    <t>Выполнение дополнительных работ на объекте "Зона отдыха по ул.Механиков" (установка ограждения пешеходной зоны, укрепление откосов георешеткой)</t>
  </si>
  <si>
    <t xml:space="preserve">Перераспределение (экономия) доли софинансирования местного бюджета в рамках единой субсидии, предусмотренной на приобретение жилья </t>
  </si>
  <si>
    <t xml:space="preserve">МП "Обеспечение градостроительной деятельности на территории города Урай" на 2018-2030 годы </t>
  </si>
  <si>
    <t xml:space="preserve">Увеличение ассигнований в связи с учетом индексации тарифов на коммунальные услуги с 1 декабря 2022 г.- 518,3 тыс.руб., разморозка и замораживание ледового покрытия в ледовом дворце - 769,0 тыс.руб. </t>
  </si>
  <si>
    <t>Увеличение ассигнований на поддержку и развитие животноводства (администрирование, индексация ФОТ работников ОМС на 5,5% с 01.10.2023)</t>
  </si>
  <si>
    <t>Уменьшение ассигнований на поддержку и развитие животноводства (в связи с уточнением производственных показателей деятельности АО «Агроника»)</t>
  </si>
  <si>
    <t>Дотации для финансового обеспечения расходных обязательств по решению вопросов местного значения (поощрение муниципальных управленческих команд)</t>
  </si>
  <si>
    <t>Увеличение ассигнований в связи с учетом индексации тарифов на коммунальные услуги с 1 декабря 2022 г. (д/сады, школы)</t>
  </si>
  <si>
    <t xml:space="preserve">Перераспределение экономии средств в связи с наличием вакантных ставок  </t>
  </si>
  <si>
    <t>Увеличение целевого показателя по заработной плате отдельных категорий работников (с 71 873,6 руб. до 86 169,0 руб., увеличение МРОТ с 01.01.2023 с 33 613,8 руб. до 35 732,4 руб. МАУДО "СШ "Старт")</t>
  </si>
  <si>
    <t>Увеличение целевого показателя по заработной плате отдельных категорий работников (МБОУ ДО "ДШИ с 77 205,1 руб. до 85 164,0 руб., МАУ "Культура" с 75 899,8  руб. до 82 862,3 руб.)</t>
  </si>
  <si>
    <t xml:space="preserve">Текущее содержание МКУ "ЕДДС" (увеличение МРОТ с 01.01.2023 с 33 613,8 руб. до 35 732,4 руб.), приобретение техсредств для восстановления работоспособности МАСЦО (источник бесперебойного питания, аккумулятор, усилитель мощности)- 310,4 тыс.руб. </t>
  </si>
  <si>
    <t>Установка 3-х видеокамер (мкр.2 зона отдыха в районе дома 41,40,26а ; мкр.Шаимский), приобретение громкоговорителя на набережную имени А.Петрова</t>
  </si>
  <si>
    <t>Текущее содержание МКУ "УМТО" (увеличение МРОТ с 01.01.2023 с 33 613,8 руб. до 35 732,4 руб.), спецодежда, замена карттахографов на водителей, зимние, летние шины, ТО автомобиля Форд - 1005,3 тыс.руб.,расходы на содержание муниципального имущества- 353,4 тыс.руб.,  поставка ГСМ-407,4 тыс.руб.(увеличение кол-ва командировок с целью доставки людей и груза связанных с СВО)</t>
  </si>
  <si>
    <t>Текущее содержание МКУ "ЦБУ" (расходы на заработную плату)</t>
  </si>
  <si>
    <t>Перераспределение средств на выплаты персоналу (работникам), ранее зарезервированных  в целях обеспечения выполнения функций муниципальными органами и муниципальными учреждениями (изменение системы оплаты труда)</t>
  </si>
  <si>
    <t>Содержание парково-культурной зоны в зимнее время</t>
  </si>
  <si>
    <t>Использование (перераспределение) средств резервного фонда администрации города Урай для оплаты судебных расходов (постановления администрации города Урай от 16.06.2023 № 1255 , 22.06.2023 № 1307, 21.09.2023 №2027, 29.09.2023 №2089, 29.09.2023 №2088, 17.10.2023 № 2196 "О выделении средств из резервного фонда")</t>
  </si>
  <si>
    <t xml:space="preserve">Организационное обеспечение деятельности Думы города Урай (приобретение нагрудных знаков "Депутат Думы города Урай"), проведение и участие в отдельных мероприятиях, проводимых администрацией города Урай (услуги по приему, пересылке, доставке почтовых отправлений, приобретение цветов) </t>
  </si>
  <si>
    <t>На выполнение работ по благоустройству спортивной площадки в мкр.1 в районе ж/д.№5</t>
  </si>
  <si>
    <t>5.13.</t>
  </si>
  <si>
    <t>Выполнение работ по санитарной очистке и ликвидации мест несанкционированного размещения отходов на территории города Урай (26 мест согласно реестра свалок)</t>
  </si>
  <si>
    <t>5.14.</t>
  </si>
  <si>
    <t xml:space="preserve">Перераспределение свободных средств по результатам определения НМЦК объект "Устройство проезда к жилому дому № 100 по ул.Ленина" </t>
  </si>
  <si>
    <t xml:space="preserve">Перераспределение экономии средств в результате проведения закупочных процедур объект "Строительство проезда к стационару" </t>
  </si>
  <si>
    <t xml:space="preserve">Уточнение МП в связи с  необходимостью выполнения работ по технологическому присоединению к электрическим сетям гобо-проектора </t>
  </si>
  <si>
    <t xml:space="preserve">Перераспределение экономии средств по выполнению кадастровых работ </t>
  </si>
  <si>
    <t>Выполнение работ по технологическому присоединению к электрическим сетям гобо-проектора (уточнение МП)</t>
  </si>
  <si>
    <t xml:space="preserve">Перераспределение свободных средств по результатам определения НМЦК объект "Устройство тротуара вдоль проезда Ученический" </t>
  </si>
  <si>
    <t xml:space="preserve">Перераспределение экономии средств, сложившейся согласно  фактически выполненным работам на объекте "Водопонижение в районе ж/дома №16 мкр.Западный" </t>
  </si>
  <si>
    <t>Увеличение бюджетных ассигнований в связи с выплатой среднего заработка работнику за время вынужденного прогула с 30.11.2022 по 19.09.2023, перераспределение средств на выплаты персоналу (работникам), ранее зарезервированных  (изменение системы оплаты труда)</t>
  </si>
  <si>
    <t>Перераспределение экономии средств, сложившейся согласно  фактически выполненным работам на объекте "Капитальный ремонт моста р.Колосья"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</si>
</sst>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&quot;\ 0.0"/>
    <numFmt numFmtId="168" formatCode="0000000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2" borderId="1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2" fillId="0" borderId="0"/>
    <xf numFmtId="43" fontId="13" fillId="0" borderId="0" applyFont="0" applyFill="0" applyBorder="0" applyAlignment="0" applyProtection="0"/>
  </cellStyleXfs>
  <cellXfs count="96">
    <xf numFmtId="0" fontId="0" fillId="0" borderId="0" xfId="0"/>
    <xf numFmtId="0" fontId="10" fillId="3" borderId="0" xfId="0" applyFont="1" applyFill="1"/>
    <xf numFmtId="0" fontId="8" fillId="3" borderId="0" xfId="0" applyFont="1" applyFill="1"/>
    <xf numFmtId="167" fontId="8" fillId="3" borderId="2" xfId="0" applyNumberFormat="1" applyFont="1" applyFill="1" applyBorder="1"/>
    <xf numFmtId="165" fontId="8" fillId="3" borderId="0" xfId="0" applyNumberFormat="1" applyFont="1" applyFill="1" applyAlignment="1">
      <alignment wrapText="1"/>
    </xf>
    <xf numFmtId="0" fontId="7" fillId="3" borderId="0" xfId="0" applyFont="1" applyFill="1" applyAlignment="1"/>
    <xf numFmtId="0" fontId="8" fillId="3" borderId="0" xfId="0" applyFont="1" applyFill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7" fillId="3" borderId="0" xfId="0" applyFont="1" applyFill="1"/>
    <xf numFmtId="0" fontId="8" fillId="3" borderId="2" xfId="0" applyFont="1" applyFill="1" applyBorder="1" applyAlignment="1">
      <alignment horizontal="left" wrapText="1"/>
    </xf>
    <xf numFmtId="0" fontId="8" fillId="3" borderId="2" xfId="0" applyNumberFormat="1" applyFont="1" applyFill="1" applyBorder="1" applyAlignment="1">
      <alignment horizontal="left" vertical="center" wrapText="1"/>
    </xf>
    <xf numFmtId="167" fontId="14" fillId="3" borderId="2" xfId="0" applyNumberFormat="1" applyFont="1" applyFill="1" applyBorder="1"/>
    <xf numFmtId="4" fontId="14" fillId="3" borderId="2" xfId="0" applyNumberFormat="1" applyFont="1" applyFill="1" applyBorder="1" applyAlignment="1">
      <alignment horizontal="left" wrapText="1"/>
    </xf>
    <xf numFmtId="168" fontId="14" fillId="3" borderId="2" xfId="8" applyNumberFormat="1" applyFont="1" applyFill="1" applyBorder="1" applyAlignment="1" applyProtection="1">
      <alignment wrapText="1"/>
      <protection hidden="1"/>
    </xf>
    <xf numFmtId="0" fontId="14" fillId="3" borderId="2" xfId="0" applyFont="1" applyFill="1" applyBorder="1" applyAlignment="1">
      <alignment horizontal="center"/>
    </xf>
    <xf numFmtId="0" fontId="10" fillId="3" borderId="0" xfId="0" applyFont="1" applyFill="1" applyAlignment="1"/>
    <xf numFmtId="0" fontId="8" fillId="3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left" wrapText="1"/>
    </xf>
    <xf numFmtId="166" fontId="14" fillId="3" borderId="2" xfId="10" applyNumberFormat="1" applyFont="1" applyFill="1" applyBorder="1" applyAlignment="1" applyProtection="1">
      <alignment wrapText="1"/>
      <protection hidden="1"/>
    </xf>
    <xf numFmtId="0" fontId="8" fillId="3" borderId="0" xfId="0" applyFont="1" applyFill="1" applyAlignment="1"/>
    <xf numFmtId="0" fontId="14" fillId="3" borderId="2" xfId="0" applyFont="1" applyFill="1" applyBorder="1" applyAlignment="1">
      <alignment wrapText="1"/>
    </xf>
    <xf numFmtId="167" fontId="10" fillId="3" borderId="2" xfId="0" applyNumberFormat="1" applyFont="1" applyFill="1" applyBorder="1"/>
    <xf numFmtId="168" fontId="8" fillId="3" borderId="2" xfId="8" applyNumberFormat="1" applyFont="1" applyFill="1" applyBorder="1" applyAlignment="1" applyProtection="1">
      <alignment wrapText="1"/>
      <protection hidden="1"/>
    </xf>
    <xf numFmtId="0" fontId="10" fillId="3" borderId="2" xfId="0" applyFont="1" applyFill="1" applyBorder="1" applyAlignment="1"/>
    <xf numFmtId="0" fontId="10" fillId="3" borderId="2" xfId="0" applyFont="1" applyFill="1" applyBorder="1" applyAlignment="1">
      <alignment horizontal="center" vertical="center" wrapText="1"/>
    </xf>
    <xf numFmtId="167" fontId="10" fillId="3" borderId="2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center"/>
    </xf>
    <xf numFmtId="167" fontId="8" fillId="3" borderId="2" xfId="0" applyNumberFormat="1" applyFont="1" applyFill="1" applyBorder="1" applyAlignment="1">
      <alignment horizontal="left" wrapText="1"/>
    </xf>
    <xf numFmtId="167" fontId="14" fillId="3" borderId="2" xfId="0" applyNumberFormat="1" applyFont="1" applyFill="1" applyBorder="1" applyAlignment="1">
      <alignment horizontal="right" wrapText="1"/>
    </xf>
    <xf numFmtId="167" fontId="10" fillId="3" borderId="2" xfId="0" applyNumberFormat="1" applyFont="1" applyFill="1" applyBorder="1" applyAlignment="1"/>
    <xf numFmtId="165" fontId="9" fillId="3" borderId="2" xfId="0" applyNumberFormat="1" applyFont="1" applyFill="1" applyBorder="1" applyAlignment="1"/>
    <xf numFmtId="0" fontId="9" fillId="3" borderId="2" xfId="8" applyFont="1" applyFill="1" applyBorder="1" applyAlignment="1"/>
    <xf numFmtId="0" fontId="8" fillId="3" borderId="2" xfId="0" applyFont="1" applyFill="1" applyBorder="1" applyAlignment="1"/>
    <xf numFmtId="0" fontId="8" fillId="0" borderId="2" xfId="0" applyFont="1" applyFill="1" applyBorder="1" applyAlignment="1">
      <alignment horizontal="left" wrapText="1"/>
    </xf>
    <xf numFmtId="0" fontId="8" fillId="3" borderId="3" xfId="0" applyNumberFormat="1" applyFont="1" applyFill="1" applyBorder="1" applyAlignment="1">
      <alignment horizontal="left" wrapText="1"/>
    </xf>
    <xf numFmtId="0" fontId="17" fillId="3" borderId="5" xfId="8" applyNumberFormat="1" applyFont="1" applyFill="1" applyBorder="1" applyAlignment="1">
      <alignment wrapText="1"/>
    </xf>
    <xf numFmtId="167" fontId="8" fillId="3" borderId="2" xfId="0" applyNumberFormat="1" applyFont="1" applyFill="1" applyBorder="1" applyAlignment="1">
      <alignment horizontal="right" wrapText="1"/>
    </xf>
    <xf numFmtId="0" fontId="15" fillId="3" borderId="0" xfId="0" applyFont="1" applyFill="1"/>
    <xf numFmtId="165" fontId="10" fillId="3" borderId="0" xfId="0" applyNumberFormat="1" applyFont="1" applyFill="1"/>
    <xf numFmtId="167" fontId="9" fillId="3" borderId="2" xfId="8" applyNumberFormat="1" applyFont="1" applyFill="1" applyBorder="1" applyAlignment="1"/>
    <xf numFmtId="167" fontId="9" fillId="3" borderId="2" xfId="0" applyNumberFormat="1" applyFont="1" applyFill="1" applyBorder="1" applyAlignment="1"/>
    <xf numFmtId="0" fontId="8" fillId="3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/>
    <xf numFmtId="4" fontId="9" fillId="3" borderId="2" xfId="0" applyNumberFormat="1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167" fontId="7" fillId="3" borderId="2" xfId="0" applyNumberFormat="1" applyFont="1" applyFill="1" applyBorder="1" applyAlignment="1">
      <alignment horizontal="right"/>
    </xf>
    <xf numFmtId="0" fontId="14" fillId="3" borderId="2" xfId="0" applyFont="1" applyFill="1" applyBorder="1" applyAlignment="1">
      <alignment horizontal="left" wrapText="1"/>
    </xf>
    <xf numFmtId="168" fontId="14" fillId="3" borderId="2" xfId="0" applyNumberFormat="1" applyFont="1" applyFill="1" applyBorder="1" applyAlignment="1" applyProtection="1">
      <alignment wrapText="1"/>
      <protection hidden="1"/>
    </xf>
    <xf numFmtId="168" fontId="18" fillId="3" borderId="2" xfId="0" applyNumberFormat="1" applyFont="1" applyFill="1" applyBorder="1" applyAlignment="1" applyProtection="1">
      <alignment wrapText="1"/>
      <protection hidden="1"/>
    </xf>
    <xf numFmtId="0" fontId="9" fillId="3" borderId="2" xfId="8" applyFont="1" applyFill="1" applyBorder="1" applyAlignment="1">
      <alignment horizontal="left" wrapText="1"/>
    </xf>
    <xf numFmtId="167" fontId="9" fillId="3" borderId="2" xfId="8" applyNumberFormat="1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center"/>
    </xf>
    <xf numFmtId="0" fontId="8" fillId="3" borderId="2" xfId="8" applyFont="1" applyFill="1" applyBorder="1" applyAlignment="1">
      <alignment horizontal="left" wrapText="1"/>
    </xf>
    <xf numFmtId="167" fontId="14" fillId="3" borderId="2" xfId="0" applyNumberFormat="1" applyFont="1" applyFill="1" applyBorder="1" applyAlignment="1">
      <alignment horizontal="left" wrapText="1"/>
    </xf>
    <xf numFmtId="0" fontId="19" fillId="3" borderId="0" xfId="0" applyFont="1" applyFill="1"/>
    <xf numFmtId="167" fontId="15" fillId="3" borderId="2" xfId="0" applyNumberFormat="1" applyFont="1" applyFill="1" applyBorder="1"/>
    <xf numFmtId="0" fontId="8" fillId="3" borderId="2" xfId="0" applyFont="1" applyFill="1" applyBorder="1" applyAlignment="1">
      <alignment horizontal="center" vertical="center" wrapText="1"/>
    </xf>
    <xf numFmtId="167" fontId="8" fillId="3" borderId="3" xfId="0" applyNumberFormat="1" applyFont="1" applyFill="1" applyBorder="1"/>
    <xf numFmtId="167" fontId="8" fillId="3" borderId="5" xfId="0" applyNumberFormat="1" applyFont="1" applyFill="1" applyBorder="1"/>
    <xf numFmtId="0" fontId="10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168" fontId="9" fillId="3" borderId="2" xfId="8" applyNumberFormat="1" applyFont="1" applyFill="1" applyBorder="1" applyAlignment="1" applyProtection="1">
      <alignment wrapText="1"/>
      <protection hidden="1"/>
    </xf>
    <xf numFmtId="167" fontId="20" fillId="3" borderId="2" xfId="0" applyNumberFormat="1" applyFont="1" applyFill="1" applyBorder="1"/>
    <xf numFmtId="0" fontId="9" fillId="3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/>
    </xf>
    <xf numFmtId="167" fontId="7" fillId="4" borderId="2" xfId="0" applyNumberFormat="1" applyFont="1" applyFill="1" applyBorder="1" applyAlignment="1">
      <alignment horizontal="right"/>
    </xf>
    <xf numFmtId="0" fontId="17" fillId="3" borderId="2" xfId="0" applyFont="1" applyFill="1" applyBorder="1" applyAlignment="1">
      <alignment horizontal="left" wrapText="1"/>
    </xf>
    <xf numFmtId="0" fontId="17" fillId="3" borderId="2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7" fontId="8" fillId="0" borderId="2" xfId="0" applyNumberFormat="1" applyFont="1" applyBorder="1" applyAlignment="1">
      <alignment horizontal="right" vertical="center"/>
    </xf>
    <xf numFmtId="167" fontId="8" fillId="3" borderId="2" xfId="0" applyNumberFormat="1" applyFont="1" applyFill="1" applyBorder="1" applyAlignment="1">
      <alignment horizontal="right"/>
    </xf>
    <xf numFmtId="167" fontId="8" fillId="3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/>
    </xf>
    <xf numFmtId="167" fontId="14" fillId="4" borderId="2" xfId="0" applyNumberFormat="1" applyFont="1" applyFill="1" applyBorder="1"/>
    <xf numFmtId="0" fontId="14" fillId="4" borderId="2" xfId="0" applyFont="1" applyFill="1" applyBorder="1" applyAlignment="1">
      <alignment horizontal="left" wrapText="1"/>
    </xf>
    <xf numFmtId="167" fontId="7" fillId="4" borderId="2" xfId="0" applyNumberFormat="1" applyFont="1" applyFill="1" applyBorder="1"/>
    <xf numFmtId="0" fontId="16" fillId="4" borderId="2" xfId="0" applyFont="1" applyFill="1" applyBorder="1" applyAlignment="1">
      <alignment vertical="center" wrapText="1"/>
    </xf>
    <xf numFmtId="167" fontId="16" fillId="4" borderId="2" xfId="0" applyNumberFormat="1" applyFont="1" applyFill="1" applyBorder="1" applyAlignment="1">
      <alignment horizontal="right" vertical="center" wrapText="1"/>
    </xf>
    <xf numFmtId="167" fontId="9" fillId="4" borderId="2" xfId="0" applyNumberFormat="1" applyFont="1" applyFill="1" applyBorder="1"/>
    <xf numFmtId="4" fontId="9" fillId="4" borderId="2" xfId="0" applyNumberFormat="1" applyFont="1" applyFill="1" applyBorder="1" applyAlignment="1">
      <alignment horizontal="left" wrapText="1"/>
    </xf>
    <xf numFmtId="167" fontId="9" fillId="4" borderId="2" xfId="0" applyNumberFormat="1" applyFont="1" applyFill="1" applyBorder="1" applyAlignment="1">
      <alignment horizontal="right" wrapText="1"/>
    </xf>
    <xf numFmtId="167" fontId="8" fillId="0" borderId="2" xfId="0" applyNumberFormat="1" applyFont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center"/>
    </xf>
    <xf numFmtId="4" fontId="14" fillId="4" borderId="2" xfId="0" applyNumberFormat="1" applyFont="1" applyFill="1" applyBorder="1" applyAlignment="1">
      <alignment horizontal="left" wrapText="1"/>
    </xf>
    <xf numFmtId="167" fontId="14" fillId="4" borderId="2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7" fontId="7" fillId="3" borderId="0" xfId="0" applyNumberFormat="1" applyFont="1" applyFill="1"/>
  </cellXfs>
  <cellStyles count="24">
    <cellStyle name="Обычный" xfId="0" builtinId="0"/>
    <cellStyle name="Обычный 2" xfId="1"/>
    <cellStyle name="Обычный 2 2" xfId="8"/>
    <cellStyle name="Обычный 2 3" xfId="21"/>
    <cellStyle name="Обычный 2 4" xfId="20"/>
    <cellStyle name="Обычный 3" xfId="2"/>
    <cellStyle name="Обычный 3 2" xfId="9"/>
    <cellStyle name="Обычный 3 3" xfId="14"/>
    <cellStyle name="Обычный 3 3 2" xfId="22"/>
    <cellStyle name="Обычный 4" xfId="6"/>
    <cellStyle name="Обычный 5" xfId="7"/>
    <cellStyle name="Обычный 5 2" xfId="19"/>
    <cellStyle name="Обычный_tmp 2" xfId="10"/>
    <cellStyle name="Финансовый 2" xfId="3"/>
    <cellStyle name="Финансовый 2 2" xfId="12"/>
    <cellStyle name="Финансовый 2 2 2" xfId="17"/>
    <cellStyle name="Финансовый 3" xfId="4"/>
    <cellStyle name="Финансовый 3 2" xfId="13"/>
    <cellStyle name="Финансовый 3 2 2" xfId="18"/>
    <cellStyle name="Финансовый 4" xfId="11"/>
    <cellStyle name="Финансовый 4 2" xfId="16"/>
    <cellStyle name="Финансовый 5" xfId="15"/>
    <cellStyle name="Финансовый 6" xfId="23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80" zoomScaleNormal="80" workbookViewId="0">
      <pane xSplit="2" ySplit="6" topLeftCell="C38" activePane="bottomRight" state="frozen"/>
      <selection pane="topRight" activeCell="E1" sqref="E1"/>
      <selection pane="bottomLeft" activeCell="A7" sqref="A7"/>
      <selection pane="bottomRight" activeCell="K46" sqref="K46"/>
    </sheetView>
  </sheetViews>
  <sheetFormatPr defaultRowHeight="15.75"/>
  <cols>
    <col min="1" max="1" width="5.85546875" style="2" customWidth="1"/>
    <col min="2" max="2" width="13" style="2" customWidth="1"/>
    <col min="3" max="3" width="13.85546875" style="2" customWidth="1"/>
    <col min="4" max="4" width="13.5703125" style="2" customWidth="1"/>
    <col min="5" max="5" width="61.42578125" style="2" customWidth="1"/>
    <col min="6" max="6" width="13.28515625" style="2" customWidth="1"/>
    <col min="7" max="7" width="16.7109375" style="2" customWidth="1"/>
    <col min="8" max="8" width="16.42578125" style="2" customWidth="1"/>
    <col min="9" max="9" width="16.85546875" style="2" customWidth="1"/>
    <col min="10" max="10" width="14.5703125" style="1" customWidth="1"/>
    <col min="11" max="11" width="37" style="1" customWidth="1"/>
    <col min="12" max="16384" width="9.140625" style="1"/>
  </cols>
  <sheetData>
    <row r="1" spans="1:10" ht="19.5" customHeight="1">
      <c r="H1" s="22"/>
      <c r="I1" s="22"/>
      <c r="J1" s="6" t="s">
        <v>10</v>
      </c>
    </row>
    <row r="2" spans="1:10" s="5" customFormat="1" ht="45" customHeight="1">
      <c r="A2" s="91" t="s">
        <v>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" customHeight="1">
      <c r="J3" s="6" t="s">
        <v>2</v>
      </c>
    </row>
    <row r="4" spans="1:10" ht="17.25" customHeight="1">
      <c r="A4" s="89" t="s">
        <v>4</v>
      </c>
      <c r="B4" s="92" t="s">
        <v>67</v>
      </c>
      <c r="C4" s="93"/>
      <c r="D4" s="94"/>
      <c r="E4" s="90" t="s">
        <v>5</v>
      </c>
      <c r="F4" s="90" t="s">
        <v>6</v>
      </c>
      <c r="G4" s="90"/>
      <c r="H4" s="90"/>
      <c r="I4" s="90"/>
      <c r="J4" s="90"/>
    </row>
    <row r="5" spans="1:10" ht="70.5" customHeight="1">
      <c r="A5" s="89"/>
      <c r="B5" s="44" t="s">
        <v>3</v>
      </c>
      <c r="C5" s="59" t="s">
        <v>21</v>
      </c>
      <c r="D5" s="59" t="s">
        <v>68</v>
      </c>
      <c r="E5" s="90"/>
      <c r="F5" s="44" t="s">
        <v>30</v>
      </c>
      <c r="G5" s="44" t="s">
        <v>7</v>
      </c>
      <c r="H5" s="44" t="s">
        <v>17</v>
      </c>
      <c r="I5" s="44" t="s">
        <v>11</v>
      </c>
      <c r="J5" s="27" t="s">
        <v>31</v>
      </c>
    </row>
    <row r="6" spans="1:10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15">
      <c r="A7" s="67" t="s">
        <v>0</v>
      </c>
      <c r="B7" s="68">
        <f>B8+B11+B14+B16+B18</f>
        <v>465075.1</v>
      </c>
      <c r="C7" s="68">
        <f>C16+C11+C18+C8</f>
        <v>0</v>
      </c>
      <c r="D7" s="68">
        <f>D16+D11+D18+D8</f>
        <v>0</v>
      </c>
      <c r="E7" s="75" t="s">
        <v>37</v>
      </c>
      <c r="F7" s="68">
        <f>F8+F11+F14+F16+F18</f>
        <v>0</v>
      </c>
      <c r="G7" s="68">
        <f t="shared" ref="G7:J7" si="0">G8+G11+G14+G16+G18</f>
        <v>470712.1</v>
      </c>
      <c r="H7" s="68">
        <f t="shared" si="0"/>
        <v>0</v>
      </c>
      <c r="I7" s="68">
        <f t="shared" si="0"/>
        <v>-5637</v>
      </c>
      <c r="J7" s="68">
        <f t="shared" si="0"/>
        <v>0</v>
      </c>
    </row>
    <row r="8" spans="1:10" ht="29.25">
      <c r="A8" s="47" t="s">
        <v>71</v>
      </c>
      <c r="B8" s="45">
        <f>SUM(B9:B10)</f>
        <v>-7242.7</v>
      </c>
      <c r="C8" s="45"/>
      <c r="D8" s="45"/>
      <c r="E8" s="63" t="s">
        <v>1</v>
      </c>
      <c r="F8" s="48">
        <f>SUM(F9:F10)</f>
        <v>0</v>
      </c>
      <c r="G8" s="48">
        <f t="shared" ref="G8:J8" si="1">SUM(G9:G10)</f>
        <v>-1605.7</v>
      </c>
      <c r="H8" s="48">
        <f t="shared" si="1"/>
        <v>0</v>
      </c>
      <c r="I8" s="48">
        <f t="shared" si="1"/>
        <v>-5637</v>
      </c>
      <c r="J8" s="48">
        <f t="shared" si="1"/>
        <v>0</v>
      </c>
    </row>
    <row r="9" spans="1:10" ht="117.75" customHeight="1">
      <c r="A9" s="7"/>
      <c r="B9" s="3">
        <f>F9+G9+H9+I9+J9</f>
        <v>-1605.7</v>
      </c>
      <c r="C9" s="3"/>
      <c r="D9" s="3"/>
      <c r="E9" s="55" t="s">
        <v>85</v>
      </c>
      <c r="F9" s="28"/>
      <c r="G9" s="28">
        <v>-1605.7</v>
      </c>
      <c r="H9" s="28"/>
      <c r="I9" s="28"/>
      <c r="J9" s="28"/>
    </row>
    <row r="10" spans="1:10" ht="80.25" customHeight="1">
      <c r="A10" s="7"/>
      <c r="B10" s="28">
        <f>F10+G10+H10+I10+J10</f>
        <v>-5637</v>
      </c>
      <c r="C10" s="28"/>
      <c r="D10" s="28"/>
      <c r="E10" s="62" t="s">
        <v>86</v>
      </c>
      <c r="F10" s="28"/>
      <c r="G10" s="28"/>
      <c r="H10" s="28"/>
      <c r="I10" s="28">
        <f>-3100.4-2536.6</f>
        <v>-5637</v>
      </c>
      <c r="J10" s="28"/>
    </row>
    <row r="11" spans="1:10" s="40" customFormat="1" ht="63">
      <c r="A11" s="47" t="s">
        <v>72</v>
      </c>
      <c r="B11" s="45">
        <f>SUM(B12:B13)</f>
        <v>468293.1</v>
      </c>
      <c r="C11" s="45"/>
      <c r="D11" s="45"/>
      <c r="E11" s="66" t="s">
        <v>56</v>
      </c>
      <c r="F11" s="48">
        <f>F12</f>
        <v>0</v>
      </c>
      <c r="G11" s="48">
        <f>SUM(G12:G13)</f>
        <v>468293.1</v>
      </c>
      <c r="H11" s="48">
        <f t="shared" ref="H11:J11" si="2">H12</f>
        <v>0</v>
      </c>
      <c r="I11" s="48">
        <f t="shared" si="2"/>
        <v>0</v>
      </c>
      <c r="J11" s="48">
        <f t="shared" si="2"/>
        <v>0</v>
      </c>
    </row>
    <row r="12" spans="1:10" ht="47.25">
      <c r="A12" s="7"/>
      <c r="B12" s="3">
        <f>F12+G12+H12+I12+J12</f>
        <v>468349</v>
      </c>
      <c r="C12" s="3"/>
      <c r="D12" s="3"/>
      <c r="E12" s="55" t="s">
        <v>87</v>
      </c>
      <c r="F12" s="28"/>
      <c r="G12" s="28">
        <f>75530.9+17944.3+234862.1+140011.7</f>
        <v>468349</v>
      </c>
      <c r="H12" s="28"/>
      <c r="I12" s="28"/>
      <c r="J12" s="28"/>
    </row>
    <row r="13" spans="1:10" ht="45">
      <c r="A13" s="7"/>
      <c r="B13" s="28">
        <f>F13+G13+H13+I13+J13</f>
        <v>-55.9</v>
      </c>
      <c r="C13" s="28"/>
      <c r="D13" s="28"/>
      <c r="E13" s="62" t="s">
        <v>70</v>
      </c>
      <c r="F13" s="28"/>
      <c r="G13" s="28">
        <f>-52.5-3.4</f>
        <v>-55.9</v>
      </c>
      <c r="H13" s="28"/>
      <c r="I13" s="28"/>
      <c r="J13" s="28"/>
    </row>
    <row r="14" spans="1:10" s="8" customFormat="1" ht="63">
      <c r="A14" s="47" t="s">
        <v>73</v>
      </c>
      <c r="B14" s="48">
        <f>B15</f>
        <v>2500</v>
      </c>
      <c r="C14" s="48"/>
      <c r="D14" s="48"/>
      <c r="E14" s="49" t="s">
        <v>75</v>
      </c>
      <c r="F14" s="48"/>
      <c r="G14" s="48">
        <f>G15</f>
        <v>2500</v>
      </c>
      <c r="H14" s="48"/>
      <c r="I14" s="48"/>
      <c r="J14" s="48"/>
    </row>
    <row r="15" spans="1:10" ht="60">
      <c r="A15" s="7"/>
      <c r="B15" s="28">
        <f>SUM(F15:J15)</f>
        <v>2500</v>
      </c>
      <c r="C15" s="28"/>
      <c r="D15" s="28"/>
      <c r="E15" s="62" t="s">
        <v>88</v>
      </c>
      <c r="F15" s="28"/>
      <c r="G15" s="28">
        <v>2500</v>
      </c>
      <c r="H15" s="28"/>
      <c r="I15" s="28"/>
      <c r="J15" s="28"/>
    </row>
    <row r="16" spans="1:10" s="40" customFormat="1" ht="31.5">
      <c r="A16" s="47" t="s">
        <v>74</v>
      </c>
      <c r="B16" s="45">
        <f>SUM(B17:B17)</f>
        <v>-0.1</v>
      </c>
      <c r="C16" s="45"/>
      <c r="D16" s="45"/>
      <c r="E16" s="64" t="s">
        <v>25</v>
      </c>
      <c r="F16" s="48">
        <f>F17</f>
        <v>0</v>
      </c>
      <c r="G16" s="48">
        <f t="shared" ref="G16:J16" si="3">G17</f>
        <v>-0.1</v>
      </c>
      <c r="H16" s="48">
        <f t="shared" si="3"/>
        <v>0</v>
      </c>
      <c r="I16" s="48">
        <f t="shared" si="3"/>
        <v>0</v>
      </c>
      <c r="J16" s="48">
        <f t="shared" si="3"/>
        <v>0</v>
      </c>
    </row>
    <row r="17" spans="1:10" ht="31.5">
      <c r="A17" s="7"/>
      <c r="B17" s="3">
        <f>F17+G17+H17+I17+J17</f>
        <v>-0.1</v>
      </c>
      <c r="C17" s="3"/>
      <c r="D17" s="3"/>
      <c r="E17" s="9" t="s">
        <v>89</v>
      </c>
      <c r="F17" s="28"/>
      <c r="G17" s="28">
        <v>-0.1</v>
      </c>
      <c r="H17" s="28"/>
      <c r="I17" s="28"/>
      <c r="J17" s="28"/>
    </row>
    <row r="18" spans="1:10" s="40" customFormat="1" ht="48.75" customHeight="1">
      <c r="A18" s="47" t="s">
        <v>76</v>
      </c>
      <c r="B18" s="45">
        <f>B19</f>
        <v>1524.8</v>
      </c>
      <c r="C18" s="45"/>
      <c r="D18" s="45"/>
      <c r="E18" s="64" t="s">
        <v>19</v>
      </c>
      <c r="F18" s="48">
        <f>F19</f>
        <v>0</v>
      </c>
      <c r="G18" s="48">
        <f t="shared" ref="G18:J18" si="4">G19</f>
        <v>1524.8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0" ht="47.25">
      <c r="A19" s="7"/>
      <c r="B19" s="3">
        <f>F19+G19+H19+I19+J19</f>
        <v>1524.8</v>
      </c>
      <c r="C19" s="3"/>
      <c r="D19" s="3"/>
      <c r="E19" s="55" t="s">
        <v>90</v>
      </c>
      <c r="F19" s="28"/>
      <c r="G19" s="28">
        <f>333.3+1191.5</f>
        <v>1524.8</v>
      </c>
      <c r="H19" s="28"/>
      <c r="I19" s="28"/>
      <c r="J19" s="28"/>
    </row>
    <row r="20" spans="1:10" s="8" customFormat="1" ht="25.5" customHeight="1">
      <c r="A20" s="67" t="s">
        <v>13</v>
      </c>
      <c r="B20" s="68">
        <f>B21+B23+B26+B30+B32+B35</f>
        <v>347.80000000000109</v>
      </c>
      <c r="C20" s="68">
        <f t="shared" ref="C20:D20" si="5">C21</f>
        <v>0</v>
      </c>
      <c r="D20" s="68">
        <f t="shared" si="5"/>
        <v>0</v>
      </c>
      <c r="E20" s="75" t="s">
        <v>42</v>
      </c>
      <c r="F20" s="68">
        <f>F21+F23+F26+F30+F32+F35</f>
        <v>0</v>
      </c>
      <c r="G20" s="68">
        <f t="shared" ref="G20:J20" si="6">G21+G23+G26+G30+G32+G35</f>
        <v>-12150</v>
      </c>
      <c r="H20" s="68">
        <f t="shared" si="6"/>
        <v>0</v>
      </c>
      <c r="I20" s="68">
        <f t="shared" si="6"/>
        <v>12497.8</v>
      </c>
      <c r="J20" s="68">
        <f t="shared" si="6"/>
        <v>0</v>
      </c>
    </row>
    <row r="21" spans="1:10" s="40" customFormat="1" ht="29.25">
      <c r="A21" s="47" t="s">
        <v>54</v>
      </c>
      <c r="B21" s="48">
        <f>B22</f>
        <v>12497.8</v>
      </c>
      <c r="C21" s="48"/>
      <c r="D21" s="48"/>
      <c r="E21" s="63" t="s">
        <v>1</v>
      </c>
      <c r="F21" s="48">
        <f>F22</f>
        <v>0</v>
      </c>
      <c r="G21" s="48">
        <f t="shared" ref="G21:J21" si="7">G22</f>
        <v>0</v>
      </c>
      <c r="H21" s="48">
        <f t="shared" si="7"/>
        <v>0</v>
      </c>
      <c r="I21" s="48">
        <f t="shared" si="7"/>
        <v>12497.8</v>
      </c>
      <c r="J21" s="48">
        <f t="shared" si="7"/>
        <v>0</v>
      </c>
    </row>
    <row r="22" spans="1:10" ht="132.75" customHeight="1">
      <c r="A22" s="7"/>
      <c r="B22" s="28">
        <f>F22+G22+H22+I22+J22</f>
        <v>12497.8</v>
      </c>
      <c r="C22" s="28"/>
      <c r="D22" s="28"/>
      <c r="E22" s="9" t="s">
        <v>91</v>
      </c>
      <c r="F22" s="28"/>
      <c r="G22" s="28"/>
      <c r="H22" s="28"/>
      <c r="I22" s="28">
        <v>12497.8</v>
      </c>
      <c r="J22" s="28"/>
    </row>
    <row r="23" spans="1:10" ht="47.25">
      <c r="A23" s="47" t="s">
        <v>55</v>
      </c>
      <c r="B23" s="48">
        <f>SUM(B24:B25)</f>
        <v>122.10000000000001</v>
      </c>
      <c r="C23" s="48"/>
      <c r="D23" s="48"/>
      <c r="E23" s="66" t="s">
        <v>41</v>
      </c>
      <c r="F23" s="48">
        <f>SUM(F24:F25)</f>
        <v>0</v>
      </c>
      <c r="G23" s="48">
        <f>SUM(G24:G25)</f>
        <v>122.10000000000001</v>
      </c>
      <c r="H23" s="48">
        <f t="shared" ref="H23:J23" si="8">SUM(H24:H25)</f>
        <v>0</v>
      </c>
      <c r="I23" s="48">
        <f t="shared" si="8"/>
        <v>0</v>
      </c>
      <c r="J23" s="48">
        <f t="shared" si="8"/>
        <v>0</v>
      </c>
    </row>
    <row r="24" spans="1:10" ht="63">
      <c r="A24" s="7"/>
      <c r="B24" s="28">
        <f>F24+G24+H24+I24+J24</f>
        <v>93.4</v>
      </c>
      <c r="C24" s="28"/>
      <c r="D24" s="28"/>
      <c r="E24" s="20" t="s">
        <v>92</v>
      </c>
      <c r="F24" s="28"/>
      <c r="G24" s="28">
        <v>93.4</v>
      </c>
      <c r="H24" s="28"/>
      <c r="I24" s="28"/>
      <c r="J24" s="28"/>
    </row>
    <row r="25" spans="1:10" ht="47.25">
      <c r="A25" s="7"/>
      <c r="B25" s="28">
        <f>F25+G25+H25+I25+J25</f>
        <v>28.7</v>
      </c>
      <c r="C25" s="28"/>
      <c r="D25" s="28"/>
      <c r="E25" s="20" t="s">
        <v>93</v>
      </c>
      <c r="F25" s="28"/>
      <c r="G25" s="28">
        <v>28.7</v>
      </c>
      <c r="H25" s="28"/>
      <c r="I25" s="28"/>
      <c r="J25" s="28"/>
    </row>
    <row r="26" spans="1:10" ht="47.25">
      <c r="A26" s="47" t="s">
        <v>58</v>
      </c>
      <c r="B26" s="48">
        <f>SUM(B27:B29)</f>
        <v>138.19999999999999</v>
      </c>
      <c r="C26" s="48"/>
      <c r="D26" s="48"/>
      <c r="E26" s="64" t="s">
        <v>18</v>
      </c>
      <c r="F26" s="48">
        <f>SUM(F27:F31)</f>
        <v>0</v>
      </c>
      <c r="G26" s="48">
        <f>SUM(G27:G29)</f>
        <v>138.19999999999999</v>
      </c>
      <c r="H26" s="48">
        <f>SUM(H27:H31)</f>
        <v>0</v>
      </c>
      <c r="I26" s="48">
        <f>SUM(I27:I31)</f>
        <v>0</v>
      </c>
      <c r="J26" s="48">
        <f>SUM(J27:J31)</f>
        <v>0</v>
      </c>
    </row>
    <row r="27" spans="1:10" ht="78.75">
      <c r="A27" s="7"/>
      <c r="B27" s="28">
        <f>F27+G27+H27+I27+J27</f>
        <v>111.4</v>
      </c>
      <c r="C27" s="28"/>
      <c r="D27" s="28"/>
      <c r="E27" s="25" t="s">
        <v>94</v>
      </c>
      <c r="F27" s="28"/>
      <c r="G27" s="28">
        <v>111.4</v>
      </c>
      <c r="H27" s="28"/>
      <c r="I27" s="28"/>
      <c r="J27" s="28"/>
    </row>
    <row r="28" spans="1:10" ht="63">
      <c r="A28" s="7"/>
      <c r="B28" s="28">
        <f>F28+G28+H28+I28+J28</f>
        <v>25.2</v>
      </c>
      <c r="C28" s="28"/>
      <c r="D28" s="28"/>
      <c r="E28" s="20" t="s">
        <v>95</v>
      </c>
      <c r="F28" s="28"/>
      <c r="G28" s="28">
        <v>25.2</v>
      </c>
      <c r="H28" s="28"/>
      <c r="I28" s="28"/>
      <c r="J28" s="28"/>
    </row>
    <row r="29" spans="1:10" ht="78.75">
      <c r="A29" s="7"/>
      <c r="B29" s="28">
        <f>F29+G29+H29+I29+J29</f>
        <v>1.6</v>
      </c>
      <c r="C29" s="3"/>
      <c r="D29" s="3"/>
      <c r="E29" s="10" t="s">
        <v>96</v>
      </c>
      <c r="F29" s="28"/>
      <c r="G29" s="28">
        <v>1.6</v>
      </c>
      <c r="H29" s="28"/>
      <c r="I29" s="28"/>
      <c r="J29" s="28"/>
    </row>
    <row r="30" spans="1:10" ht="61.5" customHeight="1">
      <c r="A30" s="47" t="s">
        <v>65</v>
      </c>
      <c r="B30" s="48">
        <f>B31</f>
        <v>-30.5</v>
      </c>
      <c r="C30" s="48"/>
      <c r="D30" s="48"/>
      <c r="E30" s="46" t="s">
        <v>24</v>
      </c>
      <c r="F30" s="48">
        <f>F31</f>
        <v>0</v>
      </c>
      <c r="G30" s="48">
        <f t="shared" ref="G30:J30" si="9">G31</f>
        <v>-30.5</v>
      </c>
      <c r="H30" s="48">
        <f t="shared" si="9"/>
        <v>0</v>
      </c>
      <c r="I30" s="48">
        <f t="shared" si="9"/>
        <v>0</v>
      </c>
      <c r="J30" s="48">
        <f t="shared" si="9"/>
        <v>0</v>
      </c>
    </row>
    <row r="31" spans="1:10" ht="63">
      <c r="A31" s="7"/>
      <c r="B31" s="28">
        <f>F31+G31+H31+I31+J31</f>
        <v>-30.5</v>
      </c>
      <c r="C31" s="28"/>
      <c r="D31" s="28"/>
      <c r="E31" s="20" t="s">
        <v>97</v>
      </c>
      <c r="F31" s="28"/>
      <c r="G31" s="28">
        <v>-30.5</v>
      </c>
      <c r="H31" s="28"/>
      <c r="I31" s="28"/>
      <c r="J31" s="28"/>
    </row>
    <row r="32" spans="1:10" ht="63">
      <c r="A32" s="47" t="s">
        <v>80</v>
      </c>
      <c r="B32" s="48">
        <f>SUM(B33:B34)</f>
        <v>-11700.8</v>
      </c>
      <c r="C32" s="48"/>
      <c r="D32" s="48"/>
      <c r="E32" s="49" t="s">
        <v>75</v>
      </c>
      <c r="F32" s="48">
        <f>F33</f>
        <v>0</v>
      </c>
      <c r="G32" s="48">
        <f>SUM(G33:G34)</f>
        <v>-11700.8</v>
      </c>
      <c r="H32" s="48">
        <f t="shared" ref="H32:J32" si="10">H33</f>
        <v>0</v>
      </c>
      <c r="I32" s="48">
        <f t="shared" si="10"/>
        <v>0</v>
      </c>
      <c r="J32" s="48">
        <f t="shared" si="10"/>
        <v>0</v>
      </c>
    </row>
    <row r="33" spans="1:11" ht="47.25">
      <c r="A33" s="7"/>
      <c r="B33" s="28">
        <f>F33+G33+H33+I33+J33</f>
        <v>-11700.9</v>
      </c>
      <c r="C33" s="28"/>
      <c r="D33" s="28"/>
      <c r="E33" s="69" t="s">
        <v>122</v>
      </c>
      <c r="F33" s="28"/>
      <c r="G33" s="28">
        <v>-11700.9</v>
      </c>
      <c r="H33" s="28"/>
      <c r="I33" s="28"/>
      <c r="J33" s="28"/>
    </row>
    <row r="34" spans="1:11" ht="47.25">
      <c r="A34" s="7"/>
      <c r="B34" s="28">
        <f>F34+G34+H34+I34+J34</f>
        <v>0.1</v>
      </c>
      <c r="C34" s="28"/>
      <c r="D34" s="28"/>
      <c r="E34" s="69" t="s">
        <v>121</v>
      </c>
      <c r="F34" s="28"/>
      <c r="G34" s="28">
        <v>0.1</v>
      </c>
      <c r="H34" s="28"/>
      <c r="I34" s="28"/>
      <c r="J34" s="28"/>
    </row>
    <row r="35" spans="1:11" ht="47.25">
      <c r="A35" s="47" t="s">
        <v>81</v>
      </c>
      <c r="B35" s="48">
        <f>SUM(B36:B37)</f>
        <v>-679</v>
      </c>
      <c r="C35" s="45"/>
      <c r="D35" s="45"/>
      <c r="E35" s="13" t="s">
        <v>19</v>
      </c>
      <c r="F35" s="48">
        <f>SUM(F36:F37)</f>
        <v>0</v>
      </c>
      <c r="G35" s="48">
        <f>SUM(G36:G37)</f>
        <v>-679</v>
      </c>
      <c r="H35" s="48">
        <f>SUM(H36:H37)</f>
        <v>0</v>
      </c>
      <c r="I35" s="48">
        <f>SUM(I36:I37)</f>
        <v>0</v>
      </c>
      <c r="J35" s="48">
        <f>SUM(J36:J37)</f>
        <v>0</v>
      </c>
    </row>
    <row r="36" spans="1:11" ht="78.75">
      <c r="A36" s="7"/>
      <c r="B36" s="28">
        <f t="shared" ref="B36:B37" si="11">F36+G36+H36+I36+J36</f>
        <v>0.8</v>
      </c>
      <c r="C36" s="3"/>
      <c r="D36" s="3"/>
      <c r="E36" s="10" t="s">
        <v>98</v>
      </c>
      <c r="F36" s="28"/>
      <c r="G36" s="28">
        <v>0.8</v>
      </c>
      <c r="H36" s="28"/>
      <c r="I36" s="28"/>
      <c r="J36" s="28"/>
    </row>
    <row r="37" spans="1:11" ht="94.5">
      <c r="A37" s="7"/>
      <c r="B37" s="28">
        <f t="shared" si="11"/>
        <v>-679.8</v>
      </c>
      <c r="C37" s="3"/>
      <c r="D37" s="3"/>
      <c r="E37" s="55" t="s">
        <v>99</v>
      </c>
      <c r="F37" s="28"/>
      <c r="G37" s="28">
        <v>-679.8</v>
      </c>
      <c r="H37" s="28"/>
      <c r="I37" s="28"/>
      <c r="J37" s="28"/>
    </row>
    <row r="38" spans="1:11">
      <c r="A38" s="67" t="s">
        <v>12</v>
      </c>
      <c r="B38" s="76">
        <f>B39+B41+B43</f>
        <v>496.5</v>
      </c>
      <c r="C38" s="76">
        <f t="shared" ref="C38:D38" si="12">C41</f>
        <v>0</v>
      </c>
      <c r="D38" s="76">
        <f t="shared" si="12"/>
        <v>0</v>
      </c>
      <c r="E38" s="77" t="s">
        <v>14</v>
      </c>
      <c r="F38" s="68">
        <f>F39+F41+F43</f>
        <v>0</v>
      </c>
      <c r="G38" s="68">
        <f t="shared" ref="G38:J38" si="13">G39+G41+G43</f>
        <v>533.4</v>
      </c>
      <c r="H38" s="68">
        <f t="shared" si="13"/>
        <v>0</v>
      </c>
      <c r="I38" s="68">
        <f t="shared" si="13"/>
        <v>-36.9</v>
      </c>
      <c r="J38" s="68">
        <f t="shared" si="13"/>
        <v>0</v>
      </c>
    </row>
    <row r="39" spans="1:11" ht="35.25" customHeight="1">
      <c r="A39" s="47" t="s">
        <v>77</v>
      </c>
      <c r="B39" s="11">
        <f>B40</f>
        <v>312.5</v>
      </c>
      <c r="C39" s="11"/>
      <c r="D39" s="11"/>
      <c r="E39" s="21" t="s">
        <v>1</v>
      </c>
      <c r="F39" s="48">
        <f>F40</f>
        <v>0</v>
      </c>
      <c r="G39" s="48">
        <f t="shared" ref="G39:J39" si="14">G40</f>
        <v>312.5</v>
      </c>
      <c r="H39" s="48">
        <f t="shared" si="14"/>
        <v>0</v>
      </c>
      <c r="I39" s="48">
        <f t="shared" si="14"/>
        <v>0</v>
      </c>
      <c r="J39" s="48">
        <f t="shared" si="14"/>
        <v>0</v>
      </c>
    </row>
    <row r="40" spans="1:11" ht="141.75">
      <c r="A40" s="7"/>
      <c r="B40" s="65">
        <f>F40+G40+H40+I40+J40</f>
        <v>312.5</v>
      </c>
      <c r="C40" s="65"/>
      <c r="D40" s="65"/>
      <c r="E40" s="9" t="s">
        <v>100</v>
      </c>
      <c r="F40" s="28"/>
      <c r="G40" s="28">
        <v>312.5</v>
      </c>
      <c r="H40" s="28"/>
      <c r="I40" s="28"/>
      <c r="J40" s="28"/>
    </row>
    <row r="41" spans="1:11" s="8" customFormat="1">
      <c r="A41" s="47" t="s">
        <v>78</v>
      </c>
      <c r="B41" s="11">
        <f>SUM(B42:B42)</f>
        <v>207.4</v>
      </c>
      <c r="C41" s="11"/>
      <c r="D41" s="11"/>
      <c r="E41" s="12" t="s">
        <v>22</v>
      </c>
      <c r="F41" s="48">
        <f>F42</f>
        <v>0</v>
      </c>
      <c r="G41" s="48">
        <f t="shared" ref="G41:J41" si="15">G42</f>
        <v>207.4</v>
      </c>
      <c r="H41" s="48">
        <f t="shared" si="15"/>
        <v>0</v>
      </c>
      <c r="I41" s="48">
        <f t="shared" si="15"/>
        <v>0</v>
      </c>
      <c r="J41" s="48">
        <f t="shared" si="15"/>
        <v>0</v>
      </c>
    </row>
    <row r="42" spans="1:11" ht="78.75">
      <c r="A42" s="7"/>
      <c r="B42" s="3">
        <f>F42+G42+H42+I42+J42</f>
        <v>207.4</v>
      </c>
      <c r="C42" s="3"/>
      <c r="D42" s="3"/>
      <c r="E42" s="10" t="s">
        <v>101</v>
      </c>
      <c r="F42" s="28"/>
      <c r="G42" s="28">
        <v>207.4</v>
      </c>
      <c r="H42" s="28"/>
      <c r="I42" s="28"/>
      <c r="J42" s="28"/>
    </row>
    <row r="43" spans="1:11" s="8" customFormat="1" ht="47.25">
      <c r="A43" s="47" t="s">
        <v>79</v>
      </c>
      <c r="B43" s="45">
        <f>B44</f>
        <v>-23.399999999999995</v>
      </c>
      <c r="C43" s="45"/>
      <c r="D43" s="45"/>
      <c r="E43" s="64" t="s">
        <v>18</v>
      </c>
      <c r="F43" s="48">
        <f>F44</f>
        <v>0</v>
      </c>
      <c r="G43" s="48">
        <f t="shared" ref="G43:J43" si="16">G44</f>
        <v>13.500000000000004</v>
      </c>
      <c r="H43" s="48">
        <f t="shared" si="16"/>
        <v>0</v>
      </c>
      <c r="I43" s="48">
        <f t="shared" si="16"/>
        <v>-36.9</v>
      </c>
      <c r="J43" s="48">
        <f t="shared" si="16"/>
        <v>0</v>
      </c>
    </row>
    <row r="44" spans="1:11" ht="47.25">
      <c r="A44" s="7"/>
      <c r="B44" s="3">
        <f>F44+G44+H44+I44+J44</f>
        <v>-23.399999999999995</v>
      </c>
      <c r="C44" s="3"/>
      <c r="D44" s="3"/>
      <c r="E44" s="70" t="s">
        <v>115</v>
      </c>
      <c r="F44" s="28"/>
      <c r="G44" s="28">
        <f>21.6-1.9-6.2</f>
        <v>13.500000000000004</v>
      </c>
      <c r="H44" s="28"/>
      <c r="I44" s="28">
        <v>-36.9</v>
      </c>
      <c r="J44" s="28"/>
    </row>
    <row r="45" spans="1:11" ht="47.25">
      <c r="A45" s="67" t="s">
        <v>38</v>
      </c>
      <c r="B45" s="78">
        <f>F45+G45+H45+I45+J45</f>
        <v>3450.7</v>
      </c>
      <c r="C45" s="78">
        <v>0</v>
      </c>
      <c r="D45" s="78">
        <v>0</v>
      </c>
      <c r="E45" s="79" t="s">
        <v>123</v>
      </c>
      <c r="F45" s="80">
        <v>108.4</v>
      </c>
      <c r="G45" s="80">
        <v>2533.8000000000002</v>
      </c>
      <c r="H45" s="80">
        <v>313.2</v>
      </c>
      <c r="I45" s="80">
        <v>423.7</v>
      </c>
      <c r="J45" s="80">
        <v>71.599999999999994</v>
      </c>
    </row>
    <row r="46" spans="1:11" s="8" customFormat="1" ht="24" customHeight="1">
      <c r="A46" s="54" t="s">
        <v>20</v>
      </c>
      <c r="B46" s="81">
        <f>B47+B55+B59+B62+B65+B71+B73+B75+B77+B79+B81+B87+B96+B110</f>
        <v>23359.800000000003</v>
      </c>
      <c r="C46" s="81">
        <f t="shared" ref="C46:D46" si="17">C47+C55+C59+C62+C65+C71+C73+C75+C77+C79+C81+C87+C96+C110</f>
        <v>-310</v>
      </c>
      <c r="D46" s="81">
        <f t="shared" si="17"/>
        <v>-310</v>
      </c>
      <c r="E46" s="82" t="s">
        <v>23</v>
      </c>
      <c r="F46" s="83">
        <f>F47+F55+F59+F62+F65+F71+F73+F75+F77+F79+F81+F87+F96+F110</f>
        <v>230</v>
      </c>
      <c r="G46" s="83">
        <f t="shared" ref="G46:J46" si="18">G47+G55+G59+G62+G65+G71+G73+G75+G77+G79+G81+G87+G96+G110</f>
        <v>19774.300000000007</v>
      </c>
      <c r="H46" s="83">
        <f t="shared" si="18"/>
        <v>1867.9</v>
      </c>
      <c r="I46" s="83">
        <f t="shared" si="18"/>
        <v>-76.700000000000045</v>
      </c>
      <c r="J46" s="83">
        <f t="shared" si="18"/>
        <v>1564.3</v>
      </c>
      <c r="K46" s="95"/>
    </row>
    <row r="47" spans="1:11" s="8" customFormat="1" ht="35.25" customHeight="1">
      <c r="A47" s="14" t="s">
        <v>43</v>
      </c>
      <c r="B47" s="11">
        <f>SUM(B48:B54)</f>
        <v>681.39999999999986</v>
      </c>
      <c r="C47" s="11"/>
      <c r="D47" s="11"/>
      <c r="E47" s="21" t="s">
        <v>1</v>
      </c>
      <c r="F47" s="11">
        <f t="shared" ref="F47:H47" si="19">SUM(F48:F53)</f>
        <v>0</v>
      </c>
      <c r="G47" s="11">
        <f t="shared" si="19"/>
        <v>758.1</v>
      </c>
      <c r="H47" s="11">
        <f t="shared" si="19"/>
        <v>0</v>
      </c>
      <c r="I47" s="11">
        <f>SUM(I48:I54)</f>
        <v>-76.700000000000045</v>
      </c>
      <c r="J47" s="11">
        <f>SUM(J48:J53)</f>
        <v>0</v>
      </c>
    </row>
    <row r="48" spans="1:11" ht="31.5">
      <c r="A48" s="16"/>
      <c r="B48" s="3">
        <f>SUM(F48:J48)</f>
        <v>-1727.3</v>
      </c>
      <c r="C48" s="3"/>
      <c r="D48" s="3"/>
      <c r="E48" s="20" t="s">
        <v>102</v>
      </c>
      <c r="F48" s="30"/>
      <c r="G48" s="3"/>
      <c r="H48" s="3"/>
      <c r="I48" s="3">
        <v>-1727.3</v>
      </c>
      <c r="J48" s="24"/>
      <c r="K48" s="41"/>
    </row>
    <row r="49" spans="1:11" ht="47.25">
      <c r="A49" s="16"/>
      <c r="B49" s="3">
        <f>SUM(F49:J49)</f>
        <v>932.2</v>
      </c>
      <c r="C49" s="61"/>
      <c r="D49" s="61"/>
      <c r="E49" s="38" t="s">
        <v>124</v>
      </c>
      <c r="F49" s="30"/>
      <c r="G49" s="3"/>
      <c r="H49" s="3"/>
      <c r="I49" s="3">
        <f>718.5+213.7</f>
        <v>932.2</v>
      </c>
      <c r="J49" s="24"/>
      <c r="K49" s="41"/>
    </row>
    <row r="50" spans="1:11" ht="63">
      <c r="A50" s="16"/>
      <c r="B50" s="3">
        <f t="shared" ref="B50:B54" si="20">SUM(F50:J50)</f>
        <v>2790.1</v>
      </c>
      <c r="C50" s="60"/>
      <c r="D50" s="60"/>
      <c r="E50" s="37" t="s">
        <v>103</v>
      </c>
      <c r="F50" s="30"/>
      <c r="G50" s="3"/>
      <c r="H50" s="3"/>
      <c r="I50" s="3">
        <f>38.6+2751.5</f>
        <v>2790.1</v>
      </c>
      <c r="J50" s="24"/>
      <c r="K50" s="41"/>
    </row>
    <row r="51" spans="1:11" ht="31.5">
      <c r="A51" s="16"/>
      <c r="B51" s="3">
        <f t="shared" si="20"/>
        <v>758.1</v>
      </c>
      <c r="C51" s="61"/>
      <c r="D51" s="61"/>
      <c r="E51" s="38" t="s">
        <v>104</v>
      </c>
      <c r="F51" s="30"/>
      <c r="G51" s="3">
        <v>758.1</v>
      </c>
      <c r="H51" s="3"/>
      <c r="I51" s="3"/>
      <c r="J51" s="24"/>
    </row>
    <row r="52" spans="1:11" ht="47.25">
      <c r="A52" s="16"/>
      <c r="B52" s="3">
        <f t="shared" si="20"/>
        <v>-283.39999999999998</v>
      </c>
      <c r="C52" s="61"/>
      <c r="D52" s="61"/>
      <c r="E52" s="38" t="s">
        <v>69</v>
      </c>
      <c r="F52" s="30"/>
      <c r="G52" s="3"/>
      <c r="H52" s="3"/>
      <c r="I52" s="3">
        <v>-283.39999999999998</v>
      </c>
      <c r="J52" s="24"/>
    </row>
    <row r="53" spans="1:11" ht="31.5">
      <c r="A53" s="16"/>
      <c r="B53" s="3">
        <f t="shared" si="20"/>
        <v>-1025.3</v>
      </c>
      <c r="C53" s="61"/>
      <c r="D53" s="61"/>
      <c r="E53" s="38" t="s">
        <v>125</v>
      </c>
      <c r="F53" s="30"/>
      <c r="G53" s="3"/>
      <c r="H53" s="3"/>
      <c r="I53" s="3">
        <v>-1025.3</v>
      </c>
      <c r="J53" s="24"/>
    </row>
    <row r="54" spans="1:11" ht="63">
      <c r="A54" s="16"/>
      <c r="B54" s="3">
        <f t="shared" si="20"/>
        <v>-763</v>
      </c>
      <c r="C54" s="61"/>
      <c r="D54" s="61"/>
      <c r="E54" s="9" t="s">
        <v>105</v>
      </c>
      <c r="F54" s="30"/>
      <c r="G54" s="3"/>
      <c r="H54" s="3"/>
      <c r="I54" s="3">
        <v>-763</v>
      </c>
      <c r="J54" s="24"/>
    </row>
    <row r="55" spans="1:11" ht="47.25">
      <c r="A55" s="14" t="s">
        <v>44</v>
      </c>
      <c r="B55" s="11">
        <f>SUM(B56:B58)</f>
        <v>10528.400000000001</v>
      </c>
      <c r="C55" s="11"/>
      <c r="D55" s="11"/>
      <c r="E55" s="50" t="s">
        <v>29</v>
      </c>
      <c r="F55" s="31">
        <f>SUM(F56:F58)</f>
        <v>0</v>
      </c>
      <c r="G55" s="31">
        <f t="shared" ref="G55:J55" si="21">SUM(G56:G58)</f>
        <v>10528.400000000001</v>
      </c>
      <c r="H55" s="31">
        <f t="shared" si="21"/>
        <v>0</v>
      </c>
      <c r="I55" s="31">
        <f t="shared" si="21"/>
        <v>0</v>
      </c>
      <c r="J55" s="31">
        <f t="shared" si="21"/>
        <v>0</v>
      </c>
    </row>
    <row r="56" spans="1:11" ht="63">
      <c r="A56" s="16"/>
      <c r="B56" s="3">
        <f>SUM(F56:J56)</f>
        <v>6534.3</v>
      </c>
      <c r="C56" s="60"/>
      <c r="D56" s="60"/>
      <c r="E56" s="37" t="s">
        <v>126</v>
      </c>
      <c r="F56" s="30"/>
      <c r="G56" s="3">
        <f>1400.5+2876.8+2257</f>
        <v>6534.3</v>
      </c>
      <c r="H56" s="3"/>
      <c r="I56" s="3"/>
      <c r="J56" s="24"/>
    </row>
    <row r="57" spans="1:11" ht="63">
      <c r="A57" s="16"/>
      <c r="B57" s="3">
        <f t="shared" ref="B57:B58" si="22">SUM(F57:J57)</f>
        <v>1287.3</v>
      </c>
      <c r="C57" s="61"/>
      <c r="D57" s="61"/>
      <c r="E57" s="38" t="s">
        <v>120</v>
      </c>
      <c r="F57" s="30"/>
      <c r="G57" s="3">
        <v>1287.3</v>
      </c>
      <c r="H57" s="3"/>
      <c r="I57" s="3"/>
      <c r="J57" s="24"/>
    </row>
    <row r="58" spans="1:11" ht="31.5">
      <c r="A58" s="16"/>
      <c r="B58" s="3">
        <f t="shared" si="22"/>
        <v>2706.8</v>
      </c>
      <c r="C58" s="61"/>
      <c r="D58" s="61"/>
      <c r="E58" s="38" t="s">
        <v>136</v>
      </c>
      <c r="F58" s="30"/>
      <c r="G58" s="3">
        <f>1782.5+924.3</f>
        <v>2706.8</v>
      </c>
      <c r="H58" s="3"/>
      <c r="I58" s="3"/>
      <c r="J58" s="24"/>
    </row>
    <row r="59" spans="1:11" s="40" customFormat="1" ht="27" customHeight="1">
      <c r="A59" s="14" t="s">
        <v>45</v>
      </c>
      <c r="B59" s="11">
        <f>SUM(B60:B61)</f>
        <v>-6990</v>
      </c>
      <c r="C59" s="11"/>
      <c r="D59" s="11"/>
      <c r="E59" s="51" t="s">
        <v>34</v>
      </c>
      <c r="F59" s="31">
        <f>SUM(F60:F60)</f>
        <v>0</v>
      </c>
      <c r="G59" s="31">
        <f>SUM(G60:G61)</f>
        <v>-6990</v>
      </c>
      <c r="H59" s="31">
        <f>SUM(H60:H60)</f>
        <v>0</v>
      </c>
      <c r="I59" s="31">
        <f>SUM(I60:I60)</f>
        <v>0</v>
      </c>
      <c r="J59" s="31">
        <f>SUM(J60:J60)</f>
        <v>0</v>
      </c>
    </row>
    <row r="60" spans="1:11" ht="47.25">
      <c r="A60" s="16"/>
      <c r="B60" s="3">
        <f>SUM(F60:J60)</f>
        <v>-18401.3</v>
      </c>
      <c r="C60" s="60"/>
      <c r="D60" s="60"/>
      <c r="E60" s="37" t="s">
        <v>106</v>
      </c>
      <c r="F60" s="30"/>
      <c r="G60" s="3">
        <f>-15443.8-2957.5</f>
        <v>-18401.3</v>
      </c>
      <c r="H60" s="3"/>
      <c r="I60" s="3"/>
      <c r="J60" s="24"/>
    </row>
    <row r="61" spans="1:11" ht="63">
      <c r="A61" s="16"/>
      <c r="B61" s="3">
        <f>SUM(F61:J61)</f>
        <v>11411.3</v>
      </c>
      <c r="C61" s="60"/>
      <c r="D61" s="60"/>
      <c r="E61" s="37" t="s">
        <v>127</v>
      </c>
      <c r="F61" s="30"/>
      <c r="G61" s="3">
        <f>11138+273.3</f>
        <v>11411.3</v>
      </c>
      <c r="H61" s="3"/>
      <c r="I61" s="3"/>
      <c r="J61" s="24"/>
    </row>
    <row r="62" spans="1:11" s="40" customFormat="1" ht="63">
      <c r="A62" s="14" t="s">
        <v>46</v>
      </c>
      <c r="B62" s="11">
        <f>SUM(B63:B64)</f>
        <v>-109.1</v>
      </c>
      <c r="C62" s="11"/>
      <c r="D62" s="11"/>
      <c r="E62" s="49" t="s">
        <v>56</v>
      </c>
      <c r="F62" s="31">
        <f>F63</f>
        <v>0</v>
      </c>
      <c r="G62" s="31">
        <f>SUM(G63:G64)</f>
        <v>-109.1</v>
      </c>
      <c r="H62" s="31">
        <f t="shared" ref="H62:J62" si="23">H63</f>
        <v>0</v>
      </c>
      <c r="I62" s="31">
        <f t="shared" si="23"/>
        <v>0</v>
      </c>
      <c r="J62" s="31">
        <f t="shared" si="23"/>
        <v>0</v>
      </c>
    </row>
    <row r="63" spans="1:11" ht="47.25">
      <c r="A63" s="16"/>
      <c r="B63" s="3">
        <f>F63+G63+H63+I63+J63</f>
        <v>-28.8</v>
      </c>
      <c r="C63" s="60"/>
      <c r="D63" s="60"/>
      <c r="E63" s="37" t="s">
        <v>107</v>
      </c>
      <c r="F63" s="30"/>
      <c r="G63" s="3">
        <v>-28.8</v>
      </c>
      <c r="H63" s="3"/>
      <c r="I63" s="3"/>
      <c r="J63" s="24"/>
    </row>
    <row r="64" spans="1:11" ht="47.25">
      <c r="A64" s="16"/>
      <c r="B64" s="3">
        <f>F64+G64+H64+I64+J64</f>
        <v>-80.3</v>
      </c>
      <c r="C64" s="60"/>
      <c r="D64" s="60"/>
      <c r="E64" s="18" t="s">
        <v>118</v>
      </c>
      <c r="F64" s="30"/>
      <c r="G64" s="3">
        <v>-80.3</v>
      </c>
      <c r="H64" s="3"/>
      <c r="I64" s="3"/>
      <c r="J64" s="24"/>
    </row>
    <row r="65" spans="1:10" s="8" customFormat="1" ht="31.5">
      <c r="A65" s="14" t="s">
        <v>47</v>
      </c>
      <c r="B65" s="11">
        <f>SUM(B66:B70)</f>
        <v>-883.80000000000007</v>
      </c>
      <c r="C65" s="11">
        <f t="shared" ref="C65:D65" si="24">SUM(C66:C70)</f>
        <v>-2979.2</v>
      </c>
      <c r="D65" s="11">
        <f t="shared" si="24"/>
        <v>0</v>
      </c>
      <c r="E65" s="23" t="s">
        <v>15</v>
      </c>
      <c r="F65" s="11">
        <f>SUM(F66:F70)</f>
        <v>0</v>
      </c>
      <c r="G65" s="11">
        <f t="shared" ref="G65:J65" si="25">SUM(G66:G70)</f>
        <v>-883.80000000000007</v>
      </c>
      <c r="H65" s="11">
        <f t="shared" si="25"/>
        <v>0</v>
      </c>
      <c r="I65" s="11">
        <f t="shared" si="25"/>
        <v>0</v>
      </c>
      <c r="J65" s="11">
        <f t="shared" si="25"/>
        <v>0</v>
      </c>
    </row>
    <row r="66" spans="1:10" ht="31.5">
      <c r="A66" s="16"/>
      <c r="B66" s="3">
        <f>G66+I66</f>
        <v>401.9</v>
      </c>
      <c r="C66" s="3"/>
      <c r="D66" s="3"/>
      <c r="E66" s="20" t="s">
        <v>108</v>
      </c>
      <c r="F66" s="30"/>
      <c r="G66" s="3">
        <v>401.9</v>
      </c>
      <c r="H66" s="3"/>
      <c r="I66" s="3"/>
      <c r="J66" s="24"/>
    </row>
    <row r="67" spans="1:10" ht="47.25">
      <c r="A67" s="16"/>
      <c r="B67" s="3">
        <f t="shared" ref="B67:B70" si="26">G67+I67</f>
        <v>-228.7</v>
      </c>
      <c r="C67" s="3"/>
      <c r="D67" s="3"/>
      <c r="E67" s="36" t="s">
        <v>140</v>
      </c>
      <c r="F67" s="30"/>
      <c r="G67" s="72">
        <f>-228.7</f>
        <v>-228.7</v>
      </c>
      <c r="H67" s="3"/>
      <c r="I67" s="3"/>
      <c r="J67" s="24"/>
    </row>
    <row r="68" spans="1:10" ht="47.25">
      <c r="A68" s="16"/>
      <c r="B68" s="3">
        <f t="shared" si="26"/>
        <v>-888.4</v>
      </c>
      <c r="C68" s="3"/>
      <c r="D68" s="3"/>
      <c r="E68" s="18" t="s">
        <v>141</v>
      </c>
      <c r="F68" s="30"/>
      <c r="G68" s="72">
        <f>-978.4+90</f>
        <v>-888.4</v>
      </c>
      <c r="H68" s="3"/>
      <c r="I68" s="3"/>
      <c r="J68" s="24"/>
    </row>
    <row r="69" spans="1:10" ht="47.25">
      <c r="A69" s="16"/>
      <c r="B69" s="3">
        <f t="shared" si="26"/>
        <v>-168.6</v>
      </c>
      <c r="C69" s="3"/>
      <c r="D69" s="3"/>
      <c r="E69" s="18" t="s">
        <v>142</v>
      </c>
      <c r="F69" s="30"/>
      <c r="G69" s="72">
        <v>-168.6</v>
      </c>
      <c r="H69" s="3"/>
      <c r="I69" s="3"/>
      <c r="J69" s="24"/>
    </row>
    <row r="70" spans="1:10" ht="94.5">
      <c r="A70" s="16"/>
      <c r="B70" s="3">
        <f t="shared" si="26"/>
        <v>0</v>
      </c>
      <c r="C70" s="84">
        <v>-2979.2</v>
      </c>
      <c r="D70" s="3"/>
      <c r="E70" s="18" t="s">
        <v>112</v>
      </c>
      <c r="F70" s="30"/>
      <c r="G70" s="3"/>
      <c r="H70" s="3"/>
      <c r="I70" s="3"/>
      <c r="J70" s="24"/>
    </row>
    <row r="71" spans="1:10" s="8" customFormat="1" ht="78.75">
      <c r="A71" s="14" t="s">
        <v>48</v>
      </c>
      <c r="B71" s="11">
        <f>B72</f>
        <v>2761.2000000000003</v>
      </c>
      <c r="C71" s="11"/>
      <c r="D71" s="11"/>
      <c r="E71" s="12" t="s">
        <v>24</v>
      </c>
      <c r="F71" s="11">
        <f>F72</f>
        <v>0</v>
      </c>
      <c r="G71" s="11">
        <f>G72</f>
        <v>2761.2000000000003</v>
      </c>
      <c r="H71" s="11">
        <f t="shared" ref="H71:J71" si="27">H72</f>
        <v>0</v>
      </c>
      <c r="I71" s="11">
        <f t="shared" si="27"/>
        <v>0</v>
      </c>
      <c r="J71" s="11">
        <f t="shared" si="27"/>
        <v>0</v>
      </c>
    </row>
    <row r="72" spans="1:10" ht="80.25" customHeight="1">
      <c r="A72" s="16"/>
      <c r="B72" s="3">
        <f>G72+I72</f>
        <v>2761.2000000000003</v>
      </c>
      <c r="C72" s="3"/>
      <c r="D72" s="3"/>
      <c r="E72" s="20" t="s">
        <v>128</v>
      </c>
      <c r="F72" s="30"/>
      <c r="G72" s="3">
        <f>2436.4+14.4+310.4</f>
        <v>2761.2000000000003</v>
      </c>
      <c r="H72" s="3"/>
      <c r="I72" s="3"/>
      <c r="J72" s="24"/>
    </row>
    <row r="73" spans="1:10" ht="31.5">
      <c r="A73" s="14" t="s">
        <v>49</v>
      </c>
      <c r="B73" s="11">
        <f>B74</f>
        <v>3473.9</v>
      </c>
      <c r="C73" s="11"/>
      <c r="D73" s="11"/>
      <c r="E73" s="12" t="s">
        <v>63</v>
      </c>
      <c r="F73" s="56"/>
      <c r="G73" s="11">
        <f>G74</f>
        <v>3473.9</v>
      </c>
      <c r="H73" s="11">
        <f t="shared" ref="H73:J73" si="28">H74</f>
        <v>0</v>
      </c>
      <c r="I73" s="11">
        <f t="shared" si="28"/>
        <v>0</v>
      </c>
      <c r="J73" s="11">
        <f t="shared" si="28"/>
        <v>0</v>
      </c>
    </row>
    <row r="74" spans="1:10" ht="47.25">
      <c r="A74" s="16"/>
      <c r="B74" s="3">
        <f>F74+G74+H74+I74+J74</f>
        <v>3473.9</v>
      </c>
      <c r="C74" s="3"/>
      <c r="D74" s="3"/>
      <c r="E74" s="20" t="s">
        <v>138</v>
      </c>
      <c r="F74" s="30"/>
      <c r="G74" s="3">
        <f>3177.4+296.5</f>
        <v>3473.9</v>
      </c>
      <c r="H74" s="3"/>
      <c r="I74" s="3"/>
      <c r="J74" s="24"/>
    </row>
    <row r="75" spans="1:10" s="57" customFormat="1" ht="47.25">
      <c r="A75" s="14" t="s">
        <v>50</v>
      </c>
      <c r="B75" s="11">
        <f>B76</f>
        <v>153.19999999999999</v>
      </c>
      <c r="C75" s="11"/>
      <c r="D75" s="11"/>
      <c r="E75" s="12" t="s">
        <v>41</v>
      </c>
      <c r="F75" s="56"/>
      <c r="G75" s="11">
        <f>G76</f>
        <v>153.19999999999999</v>
      </c>
      <c r="H75" s="11">
        <f t="shared" ref="H75:J75" si="29">H76</f>
        <v>0</v>
      </c>
      <c r="I75" s="11">
        <f t="shared" si="29"/>
        <v>0</v>
      </c>
      <c r="J75" s="11">
        <f t="shared" si="29"/>
        <v>0</v>
      </c>
    </row>
    <row r="76" spans="1:10" ht="47.25">
      <c r="A76" s="16"/>
      <c r="B76" s="3">
        <f>F76+G76+H76+I76+J76</f>
        <v>153.19999999999999</v>
      </c>
      <c r="C76" s="3"/>
      <c r="D76" s="3"/>
      <c r="E76" s="20" t="s">
        <v>129</v>
      </c>
      <c r="F76" s="30"/>
      <c r="G76" s="3">
        <f>156.6-3.4</f>
        <v>153.19999999999999</v>
      </c>
      <c r="H76" s="3"/>
      <c r="I76" s="3"/>
      <c r="J76" s="24"/>
    </row>
    <row r="77" spans="1:10" ht="63">
      <c r="A77" s="14" t="s">
        <v>51</v>
      </c>
      <c r="B77" s="11">
        <f>B78</f>
        <v>131.6</v>
      </c>
      <c r="C77" s="11"/>
      <c r="D77" s="11"/>
      <c r="E77" s="12" t="s">
        <v>60</v>
      </c>
      <c r="F77" s="56"/>
      <c r="G77" s="11">
        <f>G78</f>
        <v>131.6</v>
      </c>
      <c r="H77" s="11"/>
      <c r="I77" s="11"/>
      <c r="J77" s="58"/>
    </row>
    <row r="78" spans="1:10" ht="47.25">
      <c r="A78" s="16"/>
      <c r="B78" s="3">
        <f>F78+G78+H78+I78+J78</f>
        <v>131.6</v>
      </c>
      <c r="C78" s="3"/>
      <c r="D78" s="3"/>
      <c r="E78" s="20" t="s">
        <v>109</v>
      </c>
      <c r="F78" s="30"/>
      <c r="G78" s="3">
        <v>131.6</v>
      </c>
      <c r="H78" s="3"/>
      <c r="I78" s="3"/>
      <c r="J78" s="24"/>
    </row>
    <row r="79" spans="1:10" s="40" customFormat="1" ht="31.5">
      <c r="A79" s="14" t="s">
        <v>57</v>
      </c>
      <c r="B79" s="11">
        <f>B80</f>
        <v>675.1</v>
      </c>
      <c r="C79" s="11"/>
      <c r="D79" s="11"/>
      <c r="E79" s="12" t="s">
        <v>39</v>
      </c>
      <c r="F79" s="31">
        <f>F80</f>
        <v>0</v>
      </c>
      <c r="G79" s="31">
        <f t="shared" ref="G79:J79" si="30">G80</f>
        <v>675.1</v>
      </c>
      <c r="H79" s="31">
        <f t="shared" si="30"/>
        <v>0</v>
      </c>
      <c r="I79" s="31">
        <f t="shared" si="30"/>
        <v>0</v>
      </c>
      <c r="J79" s="31">
        <f t="shared" si="30"/>
        <v>0</v>
      </c>
    </row>
    <row r="80" spans="1:10" ht="47.25">
      <c r="A80" s="16"/>
      <c r="B80" s="3">
        <f>F80+G80+H80+I80+J80</f>
        <v>675.1</v>
      </c>
      <c r="C80" s="3"/>
      <c r="D80" s="3"/>
      <c r="E80" s="19" t="s">
        <v>117</v>
      </c>
      <c r="F80" s="30"/>
      <c r="G80" s="74">
        <v>675.1</v>
      </c>
      <c r="H80" s="3"/>
      <c r="I80" s="3"/>
      <c r="J80" s="24"/>
    </row>
    <row r="81" spans="1:10" s="40" customFormat="1" ht="31.5">
      <c r="A81" s="14" t="s">
        <v>61</v>
      </c>
      <c r="B81" s="11">
        <f>SUM(B82:B86)</f>
        <v>-57.299999999999727</v>
      </c>
      <c r="C81" s="11">
        <f t="shared" ref="C81:D81" si="31">SUM(C82:C86)</f>
        <v>2979.2</v>
      </c>
      <c r="D81" s="11">
        <f t="shared" si="31"/>
        <v>0</v>
      </c>
      <c r="E81" s="12" t="s">
        <v>119</v>
      </c>
      <c r="F81" s="31">
        <f>SUM(F82:F86)</f>
        <v>0</v>
      </c>
      <c r="G81" s="31">
        <f>SUM(G82:G86)</f>
        <v>-57.299999999999727</v>
      </c>
      <c r="H81" s="31">
        <f t="shared" ref="H81:J81" si="32">SUM(H82:H86)</f>
        <v>0</v>
      </c>
      <c r="I81" s="31">
        <f t="shared" si="32"/>
        <v>0</v>
      </c>
      <c r="J81" s="31">
        <f t="shared" si="32"/>
        <v>0</v>
      </c>
    </row>
    <row r="82" spans="1:10" ht="47.25">
      <c r="A82" s="16"/>
      <c r="B82" s="85">
        <f>-73.5-991.8</f>
        <v>-1065.3</v>
      </c>
      <c r="C82" s="73"/>
      <c r="D82" s="73"/>
      <c r="E82" s="19" t="s">
        <v>27</v>
      </c>
      <c r="F82" s="30"/>
      <c r="G82" s="85">
        <f>-73.5-991.8</f>
        <v>-1065.3</v>
      </c>
      <c r="H82" s="3"/>
      <c r="I82" s="3"/>
      <c r="J82" s="24"/>
    </row>
    <row r="83" spans="1:10" ht="47.25">
      <c r="A83" s="16"/>
      <c r="B83" s="84">
        <f>-1754.3</f>
        <v>-1754.3</v>
      </c>
      <c r="C83" s="73"/>
      <c r="D83" s="73"/>
      <c r="E83" s="19" t="s">
        <v>114</v>
      </c>
      <c r="F83" s="30"/>
      <c r="G83" s="84">
        <f>-1754.3</f>
        <v>-1754.3</v>
      </c>
      <c r="H83" s="3"/>
      <c r="I83" s="3"/>
      <c r="J83" s="24"/>
    </row>
    <row r="84" spans="1:10" ht="31.5">
      <c r="A84" s="16"/>
      <c r="B84" s="73">
        <v>3058.8</v>
      </c>
      <c r="C84" s="73"/>
      <c r="D84" s="73"/>
      <c r="E84" s="19" t="s">
        <v>36</v>
      </c>
      <c r="F84" s="30"/>
      <c r="G84" s="85">
        <v>3058.8</v>
      </c>
      <c r="H84" s="3"/>
      <c r="I84" s="3"/>
      <c r="J84" s="24"/>
    </row>
    <row r="85" spans="1:10" ht="110.25">
      <c r="A85" s="16"/>
      <c r="B85" s="73"/>
      <c r="C85" s="73">
        <v>2979.2</v>
      </c>
      <c r="D85" s="73"/>
      <c r="E85" s="19" t="s">
        <v>113</v>
      </c>
      <c r="F85" s="30"/>
      <c r="G85" s="73"/>
      <c r="H85" s="3"/>
      <c r="I85" s="3"/>
      <c r="J85" s="24"/>
    </row>
    <row r="86" spans="1:10" ht="31.5">
      <c r="A86" s="16"/>
      <c r="B86" s="73">
        <v>-296.5</v>
      </c>
      <c r="C86" s="73"/>
      <c r="D86" s="73"/>
      <c r="E86" s="19" t="s">
        <v>143</v>
      </c>
      <c r="F86" s="30"/>
      <c r="G86" s="73">
        <v>-296.5</v>
      </c>
      <c r="H86" s="3"/>
      <c r="I86" s="3"/>
      <c r="J86" s="24"/>
    </row>
    <row r="87" spans="1:10" ht="47.25">
      <c r="A87" s="14" t="s">
        <v>66</v>
      </c>
      <c r="B87" s="11">
        <f>SUM(B88:B95)</f>
        <v>6107.9</v>
      </c>
      <c r="C87" s="11"/>
      <c r="D87" s="11"/>
      <c r="E87" s="12" t="s">
        <v>18</v>
      </c>
      <c r="F87" s="31">
        <f>SUM(F89:F93)</f>
        <v>0</v>
      </c>
      <c r="G87" s="31">
        <f>SUM(G88:G95)</f>
        <v>6107.9</v>
      </c>
      <c r="H87" s="31">
        <f t="shared" ref="H87:J87" si="33">SUM(H89:H93)</f>
        <v>0</v>
      </c>
      <c r="I87" s="31">
        <f t="shared" si="33"/>
        <v>0</v>
      </c>
      <c r="J87" s="31">
        <f t="shared" si="33"/>
        <v>0</v>
      </c>
    </row>
    <row r="88" spans="1:10" ht="78.75">
      <c r="A88" s="16"/>
      <c r="B88" s="3">
        <f t="shared" ref="B88:B95" si="34">G88+I88</f>
        <v>-516.29999999999995</v>
      </c>
      <c r="C88" s="3"/>
      <c r="D88" s="3"/>
      <c r="E88" s="20" t="s">
        <v>132</v>
      </c>
      <c r="F88" s="39"/>
      <c r="G88" s="39">
        <f>-230-286.3</f>
        <v>-516.29999999999995</v>
      </c>
      <c r="H88" s="39"/>
      <c r="I88" s="39"/>
      <c r="J88" s="39"/>
    </row>
    <row r="89" spans="1:10" ht="47.25">
      <c r="A89" s="16"/>
      <c r="B89" s="3">
        <f t="shared" si="34"/>
        <v>766.9</v>
      </c>
      <c r="C89" s="3"/>
      <c r="D89" s="3"/>
      <c r="E89" s="20" t="s">
        <v>116</v>
      </c>
      <c r="F89" s="30"/>
      <c r="G89" s="3">
        <v>766.9</v>
      </c>
      <c r="H89" s="3"/>
      <c r="I89" s="3"/>
      <c r="J89" s="24"/>
    </row>
    <row r="90" spans="1:10" ht="94.5">
      <c r="A90" s="16"/>
      <c r="B90" s="3">
        <f t="shared" si="34"/>
        <v>654.70000000000005</v>
      </c>
      <c r="C90" s="3"/>
      <c r="D90" s="3"/>
      <c r="E90" s="20" t="s">
        <v>135</v>
      </c>
      <c r="F90" s="30"/>
      <c r="G90" s="3">
        <v>654.70000000000005</v>
      </c>
      <c r="H90" s="3"/>
      <c r="I90" s="3"/>
      <c r="J90" s="24"/>
    </row>
    <row r="91" spans="1:10" ht="126">
      <c r="A91" s="16"/>
      <c r="B91" s="3">
        <f t="shared" si="34"/>
        <v>2200.0999999999995</v>
      </c>
      <c r="C91" s="3"/>
      <c r="D91" s="3"/>
      <c r="E91" s="20" t="s">
        <v>130</v>
      </c>
      <c r="F91" s="30"/>
      <c r="G91" s="3">
        <f>1005.3+2107.1+407.4+353.4-(2443.4-516.3)+254</f>
        <v>2200.0999999999995</v>
      </c>
      <c r="H91" s="3"/>
      <c r="I91" s="3"/>
      <c r="J91" s="24"/>
    </row>
    <row r="92" spans="1:10" ht="31.5">
      <c r="A92" s="16"/>
      <c r="B92" s="3">
        <f t="shared" si="34"/>
        <v>151.6</v>
      </c>
      <c r="C92" s="3"/>
      <c r="D92" s="3"/>
      <c r="E92" s="20" t="s">
        <v>131</v>
      </c>
      <c r="F92" s="30"/>
      <c r="G92" s="3">
        <v>151.6</v>
      </c>
      <c r="H92" s="3"/>
      <c r="I92" s="3"/>
      <c r="J92" s="24"/>
    </row>
    <row r="93" spans="1:10" ht="32.25" customHeight="1">
      <c r="A93" s="16"/>
      <c r="B93" s="3">
        <f t="shared" si="34"/>
        <v>626</v>
      </c>
      <c r="C93" s="3"/>
      <c r="D93" s="3"/>
      <c r="E93" s="20" t="s">
        <v>32</v>
      </c>
      <c r="F93" s="30"/>
      <c r="G93" s="3">
        <v>626</v>
      </c>
      <c r="H93" s="3"/>
      <c r="I93" s="3"/>
      <c r="J93" s="24"/>
    </row>
    <row r="94" spans="1:10" ht="51.75" customHeight="1">
      <c r="A94" s="16"/>
      <c r="B94" s="3">
        <f t="shared" si="34"/>
        <v>-156.6</v>
      </c>
      <c r="C94" s="3"/>
      <c r="D94" s="3"/>
      <c r="E94" s="20" t="s">
        <v>40</v>
      </c>
      <c r="F94" s="30"/>
      <c r="G94" s="3">
        <v>-156.6</v>
      </c>
      <c r="H94" s="3"/>
      <c r="I94" s="3"/>
      <c r="J94" s="24"/>
    </row>
    <row r="95" spans="1:10" ht="31.5">
      <c r="A95" s="16"/>
      <c r="B95" s="3">
        <f t="shared" si="34"/>
        <v>2381.5</v>
      </c>
      <c r="C95" s="3"/>
      <c r="D95" s="3"/>
      <c r="E95" s="20" t="s">
        <v>110</v>
      </c>
      <c r="F95" s="30"/>
      <c r="G95" s="3">
        <v>2381.5</v>
      </c>
      <c r="H95" s="3"/>
      <c r="I95" s="3"/>
      <c r="J95" s="24"/>
    </row>
    <row r="96" spans="1:10" s="8" customFormat="1" ht="45.75" customHeight="1">
      <c r="A96" s="14" t="s">
        <v>137</v>
      </c>
      <c r="B96" s="11">
        <f>SUM(B97:B109)</f>
        <v>2104.7000000000003</v>
      </c>
      <c r="C96" s="11">
        <f>SUM(C97:C103)</f>
        <v>-310</v>
      </c>
      <c r="D96" s="11">
        <f>SUM(D97:D103)</f>
        <v>-310</v>
      </c>
      <c r="E96" s="13" t="s">
        <v>19</v>
      </c>
      <c r="F96" s="11">
        <f>SUM(F97:F101)</f>
        <v>0</v>
      </c>
      <c r="G96" s="11">
        <f>SUM(G97:G109)</f>
        <v>2104.7000000000003</v>
      </c>
      <c r="H96" s="11">
        <f>SUM(H97:H101)</f>
        <v>0</v>
      </c>
      <c r="I96" s="11">
        <f>SUM(I97:I101)</f>
        <v>0</v>
      </c>
      <c r="J96" s="11">
        <f>SUM(J97:J101)</f>
        <v>0</v>
      </c>
    </row>
    <row r="97" spans="1:10" ht="47.25">
      <c r="A97" s="16"/>
      <c r="B97" s="3">
        <f t="shared" ref="B97:B109" si="35">G97+I97</f>
        <v>805.7</v>
      </c>
      <c r="C97" s="3"/>
      <c r="D97" s="3"/>
      <c r="E97" s="20" t="s">
        <v>28</v>
      </c>
      <c r="F97" s="30"/>
      <c r="G97" s="3">
        <v>805.7</v>
      </c>
      <c r="H97" s="3"/>
      <c r="I97" s="3"/>
      <c r="J97" s="24"/>
    </row>
    <row r="98" spans="1:10" ht="34.5" customHeight="1">
      <c r="A98" s="16"/>
      <c r="B98" s="3">
        <f t="shared" si="35"/>
        <v>177.8</v>
      </c>
      <c r="C98" s="3"/>
      <c r="D98" s="3"/>
      <c r="E98" s="20" t="s">
        <v>35</v>
      </c>
      <c r="F98" s="30"/>
      <c r="G98" s="3">
        <v>177.8</v>
      </c>
      <c r="H98" s="3"/>
      <c r="I98" s="3"/>
      <c r="J98" s="24"/>
    </row>
    <row r="99" spans="1:10">
      <c r="A99" s="16"/>
      <c r="B99" s="3">
        <f t="shared" si="35"/>
        <v>592.20000000000005</v>
      </c>
      <c r="C99" s="3"/>
      <c r="D99" s="3"/>
      <c r="E99" s="20" t="s">
        <v>133</v>
      </c>
      <c r="F99" s="30"/>
      <c r="G99" s="3">
        <v>592.20000000000005</v>
      </c>
      <c r="H99" s="3"/>
      <c r="I99" s="3"/>
      <c r="J99" s="24"/>
    </row>
    <row r="100" spans="1:10" ht="31.5">
      <c r="A100" s="16"/>
      <c r="B100" s="3">
        <f t="shared" si="35"/>
        <v>208.1</v>
      </c>
      <c r="C100" s="3"/>
      <c r="D100" s="3"/>
      <c r="E100" s="20" t="s">
        <v>111</v>
      </c>
      <c r="F100" s="30"/>
      <c r="G100" s="3">
        <v>208.1</v>
      </c>
      <c r="H100" s="3"/>
      <c r="I100" s="3"/>
      <c r="J100" s="24"/>
    </row>
    <row r="101" spans="1:10" ht="31.5">
      <c r="A101" s="16"/>
      <c r="B101" s="3">
        <f t="shared" si="35"/>
        <v>599.70000000000005</v>
      </c>
      <c r="C101" s="3"/>
      <c r="D101" s="3"/>
      <c r="E101" s="20" t="s">
        <v>52</v>
      </c>
      <c r="F101" s="30"/>
      <c r="G101" s="3">
        <v>599.70000000000005</v>
      </c>
      <c r="H101" s="3"/>
      <c r="I101" s="3"/>
      <c r="J101" s="24"/>
    </row>
    <row r="102" spans="1:10">
      <c r="A102" s="16"/>
      <c r="B102" s="3">
        <f t="shared" si="35"/>
        <v>165</v>
      </c>
      <c r="C102" s="3"/>
      <c r="D102" s="3"/>
      <c r="E102" s="20" t="s">
        <v>59</v>
      </c>
      <c r="F102" s="30"/>
      <c r="G102" s="3">
        <v>165</v>
      </c>
      <c r="H102" s="3"/>
      <c r="I102" s="3"/>
      <c r="J102" s="24"/>
    </row>
    <row r="103" spans="1:10" ht="78.75">
      <c r="A103" s="16"/>
      <c r="B103" s="3">
        <v>0</v>
      </c>
      <c r="C103" s="3">
        <v>-310</v>
      </c>
      <c r="D103" s="3">
        <v>-310</v>
      </c>
      <c r="E103" s="20" t="s">
        <v>83</v>
      </c>
      <c r="F103" s="30"/>
      <c r="G103" s="3"/>
      <c r="H103" s="3"/>
      <c r="I103" s="3"/>
      <c r="J103" s="24"/>
    </row>
    <row r="104" spans="1:10">
      <c r="A104" s="16"/>
      <c r="B104" s="3">
        <f t="shared" si="35"/>
        <v>17.100000000000001</v>
      </c>
      <c r="C104" s="3"/>
      <c r="D104" s="3"/>
      <c r="E104" s="20" t="s">
        <v>84</v>
      </c>
      <c r="F104" s="30"/>
      <c r="G104" s="3">
        <v>17.100000000000001</v>
      </c>
      <c r="H104" s="3"/>
      <c r="I104" s="3"/>
      <c r="J104" s="24"/>
    </row>
    <row r="105" spans="1:10" ht="63">
      <c r="A105" s="16"/>
      <c r="B105" s="3">
        <f t="shared" si="35"/>
        <v>73.5</v>
      </c>
      <c r="C105" s="3"/>
      <c r="D105" s="3"/>
      <c r="E105" s="18" t="s">
        <v>26</v>
      </c>
      <c r="F105" s="30"/>
      <c r="G105" s="72">
        <v>73.5</v>
      </c>
      <c r="H105" s="3"/>
      <c r="I105" s="3"/>
      <c r="J105" s="24"/>
    </row>
    <row r="106" spans="1:10" ht="31.5">
      <c r="A106" s="16"/>
      <c r="B106" s="3">
        <f t="shared" si="35"/>
        <v>168.6</v>
      </c>
      <c r="C106" s="3"/>
      <c r="D106" s="3"/>
      <c r="E106" s="18" t="s">
        <v>144</v>
      </c>
      <c r="F106" s="30"/>
      <c r="G106" s="72">
        <v>168.6</v>
      </c>
      <c r="H106" s="3"/>
      <c r="I106" s="3"/>
      <c r="J106" s="24"/>
    </row>
    <row r="107" spans="1:10" ht="47.25">
      <c r="A107" s="16"/>
      <c r="B107" s="3">
        <f t="shared" si="35"/>
        <v>-108.2</v>
      </c>
      <c r="C107" s="3"/>
      <c r="D107" s="3"/>
      <c r="E107" s="36" t="s">
        <v>145</v>
      </c>
      <c r="F107" s="30"/>
      <c r="G107" s="72">
        <f>-84-24.2</f>
        <v>-108.2</v>
      </c>
      <c r="H107" s="3"/>
      <c r="I107" s="3"/>
      <c r="J107" s="24"/>
    </row>
    <row r="108" spans="1:10" ht="47.25">
      <c r="A108" s="16"/>
      <c r="B108" s="3">
        <f t="shared" si="35"/>
        <v>-675.1</v>
      </c>
      <c r="C108" s="3"/>
      <c r="D108" s="3"/>
      <c r="E108" s="36" t="s">
        <v>146</v>
      </c>
      <c r="F108" s="30"/>
      <c r="G108" s="72">
        <v>-675.1</v>
      </c>
      <c r="H108" s="3"/>
      <c r="I108" s="3"/>
      <c r="J108" s="24"/>
    </row>
    <row r="109" spans="1:10" ht="47.25">
      <c r="A109" s="16"/>
      <c r="B109" s="3">
        <f t="shared" si="35"/>
        <v>80.3</v>
      </c>
      <c r="C109" s="3"/>
      <c r="D109" s="3"/>
      <c r="E109" s="20" t="s">
        <v>64</v>
      </c>
      <c r="F109" s="30"/>
      <c r="G109" s="72">
        <v>80.3</v>
      </c>
      <c r="H109" s="3"/>
      <c r="I109" s="3"/>
      <c r="J109" s="24"/>
    </row>
    <row r="110" spans="1:10">
      <c r="A110" s="86" t="s">
        <v>139</v>
      </c>
      <c r="B110" s="76">
        <f>SUM(B111:B114)</f>
        <v>4782.6000000000004</v>
      </c>
      <c r="C110" s="76"/>
      <c r="D110" s="76"/>
      <c r="E110" s="87" t="s">
        <v>16</v>
      </c>
      <c r="F110" s="88">
        <f>SUM(F111:F114)</f>
        <v>230</v>
      </c>
      <c r="G110" s="88">
        <f t="shared" ref="G110:J110" si="36">SUM(G111:G114)</f>
        <v>1120.3999999999999</v>
      </c>
      <c r="H110" s="88">
        <f t="shared" si="36"/>
        <v>1867.9</v>
      </c>
      <c r="I110" s="88">
        <f t="shared" si="36"/>
        <v>0</v>
      </c>
      <c r="J110" s="88">
        <f t="shared" si="36"/>
        <v>1564.3</v>
      </c>
    </row>
    <row r="111" spans="1:10" ht="96.75" customHeight="1">
      <c r="A111" s="16"/>
      <c r="B111" s="3">
        <f>F111+G111+H111+I111+J111</f>
        <v>1794.3</v>
      </c>
      <c r="C111" s="3"/>
      <c r="D111" s="3"/>
      <c r="E111" s="20" t="s">
        <v>147</v>
      </c>
      <c r="F111" s="39">
        <v>230</v>
      </c>
      <c r="G111" s="3"/>
      <c r="H111" s="3"/>
      <c r="I111" s="3"/>
      <c r="J111" s="24">
        <f>1532-254+286.3</f>
        <v>1564.3</v>
      </c>
    </row>
    <row r="112" spans="1:10" ht="96.75" customHeight="1">
      <c r="A112" s="16"/>
      <c r="B112" s="3">
        <f t="shared" ref="B112:B113" si="37">F112+G112+H112+I112+J112</f>
        <v>0</v>
      </c>
      <c r="C112" s="3"/>
      <c r="D112" s="3"/>
      <c r="E112" s="20" t="s">
        <v>134</v>
      </c>
      <c r="F112" s="39"/>
      <c r="G112" s="17">
        <f>98.6+120+250+350+13.5+300</f>
        <v>1132.0999999999999</v>
      </c>
      <c r="H112" s="17">
        <f>-98.6-120-250-363.5-300</f>
        <v>-1132.0999999999999</v>
      </c>
      <c r="I112" s="3"/>
      <c r="J112" s="24"/>
    </row>
    <row r="113" spans="1:10" ht="47.25">
      <c r="A113" s="16"/>
      <c r="B113" s="3">
        <f t="shared" si="37"/>
        <v>-11.7</v>
      </c>
      <c r="C113" s="3"/>
      <c r="D113" s="3"/>
      <c r="E113" s="71" t="s">
        <v>148</v>
      </c>
      <c r="F113" s="39"/>
      <c r="G113" s="3">
        <v>-11.7</v>
      </c>
      <c r="H113" s="3"/>
      <c r="I113" s="3"/>
      <c r="J113" s="24"/>
    </row>
    <row r="114" spans="1:10" ht="20.25" customHeight="1">
      <c r="A114" s="16"/>
      <c r="B114" s="3">
        <f>F114+G114+H114+I114+J114</f>
        <v>3000</v>
      </c>
      <c r="C114" s="3"/>
      <c r="D114" s="3"/>
      <c r="E114" s="20" t="s">
        <v>62</v>
      </c>
      <c r="F114" s="30"/>
      <c r="G114" s="3"/>
      <c r="H114" s="3">
        <v>3000</v>
      </c>
      <c r="I114" s="3"/>
      <c r="J114" s="24"/>
    </row>
    <row r="115" spans="1:10" s="15" customFormat="1">
      <c r="A115" s="29"/>
      <c r="B115" s="43">
        <f>B7+B20+B38+B45+B46</f>
        <v>492729.89999999997</v>
      </c>
      <c r="C115" s="43">
        <f t="shared" ref="C115:D115" si="38">C7+C20+C38+C45+C46</f>
        <v>-310</v>
      </c>
      <c r="D115" s="43">
        <f t="shared" si="38"/>
        <v>-310</v>
      </c>
      <c r="E115" s="52" t="s">
        <v>8</v>
      </c>
      <c r="F115" s="53">
        <f>F20+F7+F38+F45+F46</f>
        <v>338.4</v>
      </c>
      <c r="G115" s="53">
        <f>G20+G7+G38+G45+G46</f>
        <v>481403.6</v>
      </c>
      <c r="H115" s="53">
        <f>H20+H7+H38+H45+H46</f>
        <v>2181.1</v>
      </c>
      <c r="I115" s="53">
        <f>I20+I7+I38+I45+I46</f>
        <v>7170.9</v>
      </c>
      <c r="J115" s="53">
        <f>J20+J7+J38+J45+J46</f>
        <v>1635.8999999999999</v>
      </c>
    </row>
    <row r="116" spans="1:10" s="15" customFormat="1" ht="19.5" customHeight="1">
      <c r="A116" s="29"/>
      <c r="B116" s="33">
        <v>4857259.5</v>
      </c>
      <c r="C116" s="33">
        <v>4714010.4000000004</v>
      </c>
      <c r="D116" s="33">
        <v>3386500.7</v>
      </c>
      <c r="E116" s="34" t="s">
        <v>33</v>
      </c>
      <c r="F116" s="42"/>
      <c r="G116" s="43"/>
      <c r="H116" s="43"/>
      <c r="I116" s="43"/>
      <c r="J116" s="32"/>
    </row>
    <row r="117" spans="1:10" s="15" customFormat="1" ht="26.25" customHeight="1">
      <c r="A117" s="16"/>
      <c r="B117" s="33">
        <f>B115+B116</f>
        <v>5349989.4000000004</v>
      </c>
      <c r="C117" s="33">
        <f t="shared" ref="C117:D117" si="39">C115+C116</f>
        <v>4713700.4000000004</v>
      </c>
      <c r="D117" s="33">
        <f t="shared" si="39"/>
        <v>3386190.7</v>
      </c>
      <c r="E117" s="34" t="s">
        <v>53</v>
      </c>
      <c r="F117" s="34"/>
      <c r="G117" s="35"/>
      <c r="H117" s="35"/>
      <c r="I117" s="35"/>
      <c r="J117" s="26"/>
    </row>
    <row r="118" spans="1:10">
      <c r="A118" s="1"/>
      <c r="B118" s="4"/>
      <c r="C118" s="4"/>
      <c r="D118" s="4"/>
      <c r="E118" s="1" t="s">
        <v>82</v>
      </c>
      <c r="F118" s="1"/>
      <c r="G118" s="1"/>
      <c r="H118" s="1"/>
      <c r="I118" s="1"/>
    </row>
  </sheetData>
  <mergeCells count="5">
    <mergeCell ref="A4:A5"/>
    <mergeCell ref="E4:E5"/>
    <mergeCell ref="F4:J4"/>
    <mergeCell ref="A2:J2"/>
    <mergeCell ref="B4:D4"/>
  </mergeCells>
  <pageMargins left="0" right="0" top="0.39370078740157483" bottom="0.19685039370078741" header="0.31496062992125984" footer="0.31496062992125984"/>
  <pageSetup paperSize="9" scale="7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ZorinaLV</cp:lastModifiedBy>
  <cp:lastPrinted>2023-10-18T13:57:47Z</cp:lastPrinted>
  <dcterms:created xsi:type="dcterms:W3CDTF">1996-10-08T23:32:33Z</dcterms:created>
  <dcterms:modified xsi:type="dcterms:W3CDTF">2023-10-18T17:55:37Z</dcterms:modified>
</cp:coreProperties>
</file>