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2" sheetId="51" r:id="rId1"/>
    <sheet name="таблица 3" sheetId="52" r:id="rId2"/>
  </sheets>
  <definedNames>
    <definedName name="_xlnm.Print_Titles" localSheetId="0">'таблица 2'!$4:$6</definedName>
    <definedName name="_xlnm.Print_Titles" localSheetId="1">'таблица 3'!$5:$7</definedName>
    <definedName name="_xlnm.Print_Area" localSheetId="1">'таблица 3'!$A$1:$G$34</definedName>
  </definedNames>
  <calcPr calcId="125725"/>
</workbook>
</file>

<file path=xl/calcChain.xml><?xml version="1.0" encoding="utf-8"?>
<calcChain xmlns="http://schemas.openxmlformats.org/spreadsheetml/2006/main">
  <c r="B63" i="51"/>
  <c r="B68"/>
  <c r="F63" l="1"/>
  <c r="B81"/>
  <c r="D25" i="52"/>
  <c r="E25"/>
  <c r="F25"/>
  <c r="C25"/>
  <c r="D17"/>
  <c r="E17"/>
  <c r="F17"/>
  <c r="C17"/>
  <c r="D31"/>
  <c r="C30"/>
  <c r="B79" i="51"/>
  <c r="F50" l="1"/>
  <c r="F80"/>
  <c r="B80" s="1"/>
  <c r="G50"/>
  <c r="B51"/>
  <c r="B50" s="1"/>
  <c r="F76" l="1"/>
  <c r="F69" s="1"/>
  <c r="B78"/>
  <c r="G38"/>
  <c r="G37" s="1"/>
  <c r="F38"/>
  <c r="F37" s="1"/>
  <c r="F46" l="1"/>
  <c r="F44"/>
  <c r="G41"/>
  <c r="C38" l="1"/>
  <c r="D38"/>
  <c r="C37"/>
  <c r="D37"/>
  <c r="B39"/>
  <c r="B38" s="1"/>
  <c r="B37" s="1"/>
  <c r="G8" l="1"/>
  <c r="F8"/>
  <c r="C8"/>
  <c r="D8"/>
  <c r="B9"/>
  <c r="B8" s="1"/>
  <c r="F22" l="1"/>
  <c r="B24"/>
  <c r="F27"/>
  <c r="B30"/>
  <c r="D15"/>
  <c r="F17"/>
  <c r="G33"/>
  <c r="G27"/>
  <c r="B28"/>
  <c r="G22"/>
  <c r="B23"/>
  <c r="B22" l="1"/>
  <c r="C40"/>
  <c r="D40"/>
  <c r="C33"/>
  <c r="D33"/>
  <c r="C20"/>
  <c r="D20"/>
  <c r="G10"/>
  <c r="C10"/>
  <c r="D10"/>
  <c r="G20"/>
  <c r="F20"/>
  <c r="B21"/>
  <c r="B20" s="1"/>
  <c r="C25"/>
  <c r="D25"/>
  <c r="F25"/>
  <c r="G25"/>
  <c r="B26"/>
  <c r="B25" s="1"/>
  <c r="G15"/>
  <c r="B16"/>
  <c r="B18"/>
  <c r="B12"/>
  <c r="B29"/>
  <c r="B27" s="1"/>
  <c r="F31"/>
  <c r="B32"/>
  <c r="B31" s="1"/>
  <c r="F35"/>
  <c r="D11" i="52"/>
  <c r="E11"/>
  <c r="F11"/>
  <c r="C11"/>
  <c r="F11" i="51"/>
  <c r="F10" s="1"/>
  <c r="C16"/>
  <c r="C15" s="1"/>
  <c r="C13"/>
  <c r="D13"/>
  <c r="F14"/>
  <c r="F13" s="1"/>
  <c r="B13"/>
  <c r="B47"/>
  <c r="B46" s="1"/>
  <c r="F83"/>
  <c r="F82" s="1"/>
  <c r="F43"/>
  <c r="F41" s="1"/>
  <c r="G69"/>
  <c r="G63"/>
  <c r="G60"/>
  <c r="F60"/>
  <c r="G58"/>
  <c r="F58"/>
  <c r="G55"/>
  <c r="F55"/>
  <c r="G52"/>
  <c r="F52"/>
  <c r="G48"/>
  <c r="G44"/>
  <c r="B42"/>
  <c r="B77"/>
  <c r="B76"/>
  <c r="B67"/>
  <c r="B66"/>
  <c r="B57"/>
  <c r="B75"/>
  <c r="B74"/>
  <c r="F48"/>
  <c r="G40" l="1"/>
  <c r="F33" i="52"/>
  <c r="E33"/>
  <c r="F40" i="51"/>
  <c r="F34"/>
  <c r="F33" s="1"/>
  <c r="B15"/>
  <c r="D7"/>
  <c r="C7"/>
  <c r="F19"/>
  <c r="B19"/>
  <c r="G19"/>
  <c r="C19"/>
  <c r="B83"/>
  <c r="B82" s="1"/>
  <c r="G7"/>
  <c r="D19"/>
  <c r="B35"/>
  <c r="F16"/>
  <c r="B11"/>
  <c r="B10" s="1"/>
  <c r="B7" s="1"/>
  <c r="B43"/>
  <c r="B41" s="1"/>
  <c r="B54"/>
  <c r="B45"/>
  <c r="B44" s="1"/>
  <c r="B65"/>
  <c r="B59"/>
  <c r="B58" s="1"/>
  <c r="B62"/>
  <c r="B61"/>
  <c r="B73"/>
  <c r="B56"/>
  <c r="B55" s="1"/>
  <c r="B49"/>
  <c r="B48" s="1"/>
  <c r="B72"/>
  <c r="B53"/>
  <c r="B71"/>
  <c r="B64"/>
  <c r="B70"/>
  <c r="C28" i="52"/>
  <c r="D28"/>
  <c r="D32"/>
  <c r="C32"/>
  <c r="B69" i="51" l="1"/>
  <c r="C33" i="52"/>
  <c r="D33"/>
  <c r="G84" i="51"/>
  <c r="B34"/>
  <c r="B33" s="1"/>
  <c r="D84"/>
  <c r="D86" s="1"/>
  <c r="C84"/>
  <c r="C86" s="1"/>
  <c r="F15"/>
  <c r="F7" s="1"/>
  <c r="F84" s="1"/>
  <c r="B52"/>
  <c r="B60"/>
  <c r="B40" l="1"/>
  <c r="B84" s="1"/>
  <c r="B86" s="1"/>
</calcChain>
</file>

<file path=xl/sharedStrings.xml><?xml version="1.0" encoding="utf-8"?>
<sst xmlns="http://schemas.openxmlformats.org/spreadsheetml/2006/main" count="175" uniqueCount="139">
  <si>
    <t>1.</t>
  </si>
  <si>
    <t>1.1.</t>
  </si>
  <si>
    <t>Муниципальная программа "Развитие образования и молодежной политики в городе Урай" на 2019-2030 годы</t>
  </si>
  <si>
    <t>(тыс.рублей)</t>
  </si>
  <si>
    <t>2023 год</t>
  </si>
  <si>
    <t>№ п/п</t>
  </si>
  <si>
    <t xml:space="preserve">Сумма корректировки  </t>
  </si>
  <si>
    <t>На какие цели</t>
  </si>
  <si>
    <t>ГРБС</t>
  </si>
  <si>
    <t>Администрация города Урай</t>
  </si>
  <si>
    <t>Итого расходов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</si>
  <si>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2023 год и на плановый период 2024 и 2025 годов"                                                     </t>
  </si>
  <si>
    <t>Таблица 2 к пояснительной записке</t>
  </si>
  <si>
    <t>Управление образования администрации города Урай</t>
  </si>
  <si>
    <t>3.</t>
  </si>
  <si>
    <t>Субсидии</t>
  </si>
  <si>
    <t>2.</t>
  </si>
  <si>
    <t>Иные межбюджетные трансферты</t>
  </si>
  <si>
    <t>2.1.</t>
  </si>
  <si>
    <t>2.2.</t>
  </si>
  <si>
    <t>4.</t>
  </si>
  <si>
    <t>Муниципальная программа "Развитие транспортной системы города Урай"</t>
  </si>
  <si>
    <t>Муниципальная программа "Развитие физической культуры, спорта и туризма в городе Урай и укрепление здоровья граждан города Урай" на 2019-2030 годы</t>
  </si>
  <si>
    <t xml:space="preserve">Непрограммные направления деятельности </t>
  </si>
  <si>
    <t>Комитет по финансам администрации города Урай</t>
  </si>
  <si>
    <t>Муниципальная программа "Совершенствование и развитие муниципального управления в городе Урай" на 2018-2030 годы</t>
  </si>
  <si>
    <t>Муниципальная программа "Развитие жилищно-коммунального комплекса и повышение энергетической эффективности в городе Урай" на 2019-2030 годы"</t>
  </si>
  <si>
    <t>5.</t>
  </si>
  <si>
    <t>Таблица 3 к пояснительной записке</t>
  </si>
  <si>
    <t>Главный распорядитель</t>
  </si>
  <si>
    <t>2024 год</t>
  </si>
  <si>
    <t>Уменьшение сметных назначений</t>
  </si>
  <si>
    <t>Увеличение сметных назначений</t>
  </si>
  <si>
    <t>Всего расходов</t>
  </si>
  <si>
    <t>Муниципальная программа "Культура города Урай"</t>
  </si>
  <si>
    <t>Итого</t>
  </si>
  <si>
    <t>2025 год</t>
  </si>
  <si>
    <t>Перераспределение бюджетных ассигнований в пределах объема бюджетных ассигнований на 2023 год и на плановый период 2024 и 2025 годов</t>
  </si>
  <si>
    <t>Местный бюджет</t>
  </si>
  <si>
    <t>Выполнение работ по ремонту помещения по адресу мкр.2 дом 44 (страховой случай)</t>
  </si>
  <si>
    <t>Выполнение работ по восстановлению барьерных ограждений в районе детского городка "Гнездо" на пересечении улиц Узбекистанская и Космонавтов и в районе пересечения улиц Узбекистанская и 40 лет Победы (страховые случаи)</t>
  </si>
  <si>
    <t>Организация работы сезонного (дачного) маршрута №7 "Новинка-Рябинушка" и круглогодичного маршрута №17 "Звезды Югры-Солнечный -Звезды Югры</t>
  </si>
  <si>
    <t>Выполнение работ по строительству тротуара по ул.Спокойная (вдоль кладбища от часовни) (обращение жителей города)</t>
  </si>
  <si>
    <t>Муниципальная программа "Развитие гражданского общества на территории города Урай"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</si>
  <si>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</si>
  <si>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Приобретение и установка пожарных гидрантов вдоль ул.Южная (обеспечение пожарной безопасности на территории СОНТ) </t>
  </si>
  <si>
    <t>Поставка и установка (монтаж) двух остановочных павильонов</t>
  </si>
  <si>
    <t xml:space="preserve">Муниципальная программа "Обеспечение градостроительной деятельности на территории города Урай" на 2018-2030 годы </t>
  </si>
  <si>
    <t xml:space="preserve">Выполнение кадастровых работ </t>
  </si>
  <si>
    <t>Муниципальная программа "Охрана окружающей среды в границах города Урай"</t>
  </si>
  <si>
    <t>Выполнение работ по ликвидации мест несанкционированного размещения отходов мкр.Солнечный ул.Луговая</t>
  </si>
  <si>
    <t xml:space="preserve">Выплата пенсии за выслугу лет лицам, замещавшим должности муниципальной службы </t>
  </si>
  <si>
    <t>Выполнение ПИР и прохождение гос.экспертизы проектных работ (мероприятие "Капитальный ремонт напорного канализационного коллектора от КНС-3 до КОС")</t>
  </si>
  <si>
    <t>За выполненные работы при реализации в 2022 году инициативного проекта "От мечты до реальности один шаг!" (устройство тротуаров по ул.Песчаная и Цветочная)</t>
  </si>
  <si>
    <t>Поставка и монтаж сплит-системы (кондиционер 2 ед.)</t>
  </si>
  <si>
    <t xml:space="preserve">Проведение ремонта автотранспортного средства Фольксваген Луидор </t>
  </si>
  <si>
    <t>Выполнение работ по установке пандуса, в целях обеспечения безопасности населения, проживающего в районе мкр-на Аэропорт, дома №24,25 (обращение граждан)</t>
  </si>
  <si>
    <t xml:space="preserve">Непрограммные расходы </t>
  </si>
  <si>
    <t>Администрация города Урай (р.0409)</t>
  </si>
  <si>
    <t>Администрация города Урай (р 0503)</t>
  </si>
  <si>
    <t>Администрация города Урай (р.0801)</t>
  </si>
  <si>
    <t>Перераспределение бюджетных ассигнований, предусмотренных на приобретение малых архитектурных форм для детской дворовой площадки в районе жилых домов 17,18,19 мкр.3 города Урай, (наказ избирателей, данный депутатам Думы города Урай VII созыва на 2023 год))</t>
  </si>
  <si>
    <t>Перераспределение средств, предусмотренных на выполнение работ по устройству гидроизоляции, теплоизоляции фундамента и пристенного дренажа, объект "Капитальный ремонт МБОУ "Гимназия им. А.И.Яковлева"</t>
  </si>
  <si>
    <t xml:space="preserve">Доля софинансирования местного бюджета на реализацию инициативного проекта "Керамика для всех.Лепим.Учимся.Творим." МБУ ДО ДШИ </t>
  </si>
  <si>
    <t>Выполнение работ по ремонту дорог ул. Ивана Шестакова (2023 год), ул. Яковлева (2024 год)</t>
  </si>
  <si>
    <t xml:space="preserve">Обеспечение доли софинансирования местного бюджета на выполнение работ по ремонту дороги ул. Яковлева </t>
  </si>
  <si>
    <t>Предоставление субсидии (ФБ, ОБ) на обеспечение мероприятий по модернизации систем коммунальной инфраструктуры за счет средств бюджета Ханты-Мансийского автономного округа - Югры (Капитальный ремонт напорного канализационного коллектора от КНС-4 мкр."Лесной" до канализационного колодца №2А-149 в районе жилого дома №43 мкр.2А)</t>
  </si>
  <si>
    <t>1.2.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</si>
  <si>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</si>
  <si>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Администрация города Урай (р 0502)</t>
  </si>
  <si>
    <t>Выполнение работ по установке барьерного ограждения на пересечении ул.Яковлева и ул.Югорской</t>
  </si>
  <si>
    <t>Управление образования администрации города  Урай (р.0702)</t>
  </si>
  <si>
    <t>Администрация города Урай (р.0709)</t>
  </si>
  <si>
    <t xml:space="preserve">Уточнение исполнителя мероприятия "Организация работы лагерей с дневным пребыванием детей и досуговых площадок" </t>
  </si>
  <si>
    <t>Субвенция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</si>
  <si>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</t>
  </si>
  <si>
    <t>Увеличение годового объема бюджетных ассигнований на поддержку и развитие животноводства</t>
  </si>
  <si>
    <t>Увеличение годового объема бюджетных ассигнований на администрирование в рамках субвенции на организацию мероприятий при осуществлении деятельности по обращению с животными без владельцев</t>
  </si>
  <si>
    <t>Увеличение годового объема бюджетных ассигнований (ФБ) на осуществление переданных полномочий РФ на государственную регистрацию актов гражданского состояния (изменения системы оплаты труда)</t>
  </si>
  <si>
    <t>1.3.</t>
  </si>
  <si>
    <t>3.1.</t>
  </si>
  <si>
    <t>Муниципальная программа «Профилактика правонарушений на территории города Урай» на 2018-2030 годы</t>
  </si>
  <si>
    <t>2.3.</t>
  </si>
  <si>
    <t>2.4.</t>
  </si>
  <si>
    <t>2.5.</t>
  </si>
  <si>
    <t xml:space="preserve">Перераспределение (замена) субсидии (ОБ)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 </t>
  </si>
  <si>
    <t>Увеличение годового объема бюджетных ассигнований на осуществление отдельных гос.полномочий в сфере трудовых отношений и государственного управления охраной труда (изменения системы оплаты труда)</t>
  </si>
  <si>
    <t>Увеличение годового объема бюджетных ассигнований по созданию и осуществлению деятельности муниципальных комиссий по делам несовершеннолетних и защите их прав (изменения системы оплаты труда)</t>
  </si>
  <si>
    <t>Увеличение годового объема бюджетных ассигнований на осуществление отдельных гос.полномочий по созданию административных комиссий (изменения системы оплаты труда)</t>
  </si>
  <si>
    <t>Премия по результатам проведения конкурса "Лучший муниципалитет по цифровой трансформации" (приобретение оборудования и расходных материалов в сфере ИКТ)</t>
  </si>
  <si>
    <t>1.4.</t>
  </si>
  <si>
    <t xml:space="preserve">Средства ООО "ЛУКОЙЛ - Западная Сибирь" </t>
  </si>
  <si>
    <t>Муниципальная программа «Развитие образования и молодежной политики в городе Урай» на 2019-2030 годы</t>
  </si>
  <si>
    <t xml:space="preserve">Именные премии для учащихся общеобразовательных учреждений г.Урай 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</si>
  <si>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</si>
  <si>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</si>
  <si>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</si>
  <si>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</si>
  <si>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</si>
  <si>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</si>
  <si>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</si>
  <si>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</si>
  <si>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</si>
  <si>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</si>
  <si>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</si>
  <si>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Решение Думы от 24.03.2023 № 16</t>
  </si>
  <si>
    <t>Итого расходы бюджета города с учетом корректировки на июнь 2023 года</t>
  </si>
  <si>
    <t>5.12.</t>
  </si>
  <si>
    <t>Доля софинансирования местного бюджета под фактическую потребность (снос жилья)</t>
  </si>
  <si>
    <t>Использование (перераспределение) средств резервного фонда администрации города Урай для оплаты судебных расходов (постановления администрации города Урай от 27.03.2023 № 589 , 04.05.2023 № 912, 31.05.2023 №1127 "О выделении средств из резервного фонда")</t>
  </si>
  <si>
    <t>Выполнение работ по освещению тротуара мкр.Юго-Восточный</t>
  </si>
  <si>
    <t xml:space="preserve">Выполнение работ по ремонту дороги ул. Ивана Шестакова (обеспечение доли софинансирования местного бюджета) </t>
  </si>
  <si>
    <t>Обеспечение работников аварийно-спасательного формирования средствами для защиты людей от нападения животных, проявляющих немотивированную агрессию</t>
  </si>
  <si>
    <t>Оказание услуг по сбору и транспортировке строительных отходов производства и потребления (сбор, транспортировка и размещение мусора на полигоне)</t>
  </si>
  <si>
    <t>Свободные средства, предусмотренные на долю софинансирования местного бюджета к ОЗП</t>
  </si>
  <si>
    <t>Высвобождение средств в связи с признанием победителем одного инициативного проекта</t>
  </si>
  <si>
    <t xml:space="preserve">Выполнение работ по текущему ремонту скейт-парка (роллерная площадка возле здания ДС "Звезды Югры", рекомендация Думы города Урай от 24.03.2023 №17) </t>
  </si>
  <si>
    <t>Выполнение работ по ремонту стелы, расположенной по адресу: мкр. 2 дом 89 (Протокол заседания рабочей группы по благоустройству города "Штаб по благоустройству" от 24.05.2023)</t>
  </si>
  <si>
    <t>Обеспечение безопасных и комфортных условий обучения, в том числе устранение предписаний надзорных органов</t>
  </si>
  <si>
    <t>Выполнение работ по сбору, транспортировке и размещению мусора с городских территорий после проведения субботников, работы по ремонту светильников и замена ламп уличного освещения</t>
  </si>
  <si>
    <t>На выплаты персоналу (работникам) в целях обеспечения выполнения функций муниципальными органами и муниципальными учреждениями</t>
  </si>
  <si>
    <t>Содержание фонтана, расположенного по адресу мкр.2 дом 44</t>
  </si>
  <si>
    <t>Оказание финансовой поддержки социально ориентированным некоммерческим организациям посредством предоставления субсидий (грантов в форме субсидий)</t>
  </si>
  <si>
    <t>Высвобождение средств (отсутствие потребности по мероприятиям "Выполнение работ по внесению в ЕГРН сведений о местоположении границ территориальных зон, установленных правилами землепользования и застройки города Урай", "Разработка документации по планировке территории микрорайона 1, части микрорайона 2")</t>
  </si>
  <si>
    <t>Перераспределение бюджетных ассигнований (решение Думы города Урай от 12.05.2023 №34 об уточнении перечня наказов избирателей, данных депутатам Думы города Урай VII созыва на 2023 год)</t>
  </si>
  <si>
    <t>Перераспределение бюджетных ассигнований, предусмотренных на долю софинансирования местного бюджета в рамках выполнения работ по ОЗП (свободные средства)</t>
  </si>
  <si>
    <t>Перераспределение экономии средств по результатам конкурсных процедур по выполнению работ на объекте "Устройство проезда к жилому дому № 100 по ул.Ленина"</t>
  </si>
  <si>
    <t>Реализация инициативного проекта "Керамика для всех.Лепим.Учимся.Творим." (МБУ ДО ДШИ)</t>
  </si>
  <si>
    <t>Уменьшение годового объема бюджетных ассигнований под фактическую потребность (субсидия молодой семье на приобретение жилья (ФБ, ОБ)</t>
  </si>
  <si>
    <t>Увеличение годового объема бюджетных ассигнований под фактическую потребность (снос жилья, единая субсидия)</t>
  </si>
  <si>
    <t>Увеличение годового объема бюджетных ассигнований под фактическую потребность (приобретение жилья в целях переселения граждан из жилых домов, единая субсидия)</t>
  </si>
  <si>
    <t>Увеличение годового объема бюджетных ассигнований для обеспечения гос.гарантий образования в связи с увеличением нормативов расходов на 1 ребенка</t>
  </si>
  <si>
    <t xml:space="preserve">Увеличение годового объема бюджетных ассигнований в сфере обращения с твердыми коммунальными отходами </t>
  </si>
  <si>
    <t>Уменьшение годового объема  бюджетных ассигнований на реализацию мероприятия "Содействие улучшению положения на рынке труда не занятых трудовой деятельностью и безработных граждан", "Содействие занятости молодежи"  (ввиду отсутствия потребности по данным КУ ХМАО-Югры "Урайский  центр занятости")</t>
  </si>
  <si>
    <t>Увеличение бюджетных  ассигнований в части обеспечения доли софинансирования местного бюджета в рамках  реализации полномочий в области градостроительной деятельности, строительства и жилищных отношений (единая субсидия). Недостающая доля по заявке к заявленной субсидии на выкуп жилья (под начатое строительство)</t>
  </si>
  <si>
    <t>Установка автобусной остановки мкр.Солнечный (наказ избирателей, данный депутатам Думы города Урай VII созыва на 2023 год)</t>
  </si>
  <si>
    <t>Приобретение малых архитектурных форм (детские дворовые площадки города Урай, (наказ избирателей, данный депутатам Думы города Урай VII созыва на 2023 год))</t>
  </si>
  <si>
    <t>Приобретение малых архитектурных форм (детские дворовые площадки города Урай, (наказ избирателей, данный депутатам Думы города Урай VII созыва на 2023 год)</t>
  </si>
  <si>
    <t>Приобретение модульного покрытия (мягкий пол) для КДЦ "Нефтяник" (наказ избирателей, данный депутатам Думы города Урай VII созыва на 2023 год)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</si>
</sst>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  <numFmt numFmtId="168" formatCode="0000000000"/>
    <numFmt numFmtId="169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2" fillId="0" borderId="0"/>
    <xf numFmtId="43" fontId="13" fillId="0" borderId="0" applyFont="0" applyFill="0" applyBorder="0" applyAlignment="0" applyProtection="0"/>
  </cellStyleXfs>
  <cellXfs count="123">
    <xf numFmtId="0" fontId="0" fillId="0" borderId="0" xfId="0"/>
    <xf numFmtId="0" fontId="10" fillId="3" borderId="0" xfId="0" applyFont="1" applyFill="1"/>
    <xf numFmtId="4" fontId="8" fillId="3" borderId="2" xfId="0" applyNumberFormat="1" applyFont="1" applyFill="1" applyBorder="1" applyAlignment="1">
      <alignment horizontal="left" wrapText="1"/>
    </xf>
    <xf numFmtId="0" fontId="8" fillId="3" borderId="0" xfId="0" applyFont="1" applyFill="1"/>
    <xf numFmtId="167" fontId="8" fillId="3" borderId="2" xfId="0" applyNumberFormat="1" applyFont="1" applyFill="1" applyBorder="1"/>
    <xf numFmtId="165" fontId="8" fillId="3" borderId="0" xfId="0" applyNumberFormat="1" applyFont="1" applyFill="1"/>
    <xf numFmtId="165" fontId="8" fillId="3" borderId="0" xfId="0" applyNumberFormat="1" applyFont="1" applyFill="1" applyAlignment="1">
      <alignment wrapText="1"/>
    </xf>
    <xf numFmtId="0" fontId="7" fillId="3" borderId="0" xfId="0" applyFont="1" applyFill="1" applyAlignment="1"/>
    <xf numFmtId="0" fontId="8" fillId="3" borderId="0" xfId="0" applyFont="1" applyFill="1" applyAlignment="1">
      <alignment horizontal="right"/>
    </xf>
    <xf numFmtId="0" fontId="10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top" wrapText="1"/>
    </xf>
    <xf numFmtId="167" fontId="9" fillId="6" borderId="2" xfId="0" applyNumberFormat="1" applyFont="1" applyFill="1" applyBorder="1"/>
    <xf numFmtId="0" fontId="7" fillId="3" borderId="0" xfId="0" applyFont="1" applyFill="1"/>
    <xf numFmtId="167" fontId="9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67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/>
    </xf>
    <xf numFmtId="167" fontId="8" fillId="3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/>
    </xf>
    <xf numFmtId="167" fontId="9" fillId="5" borderId="2" xfId="0" applyNumberFormat="1" applyFont="1" applyFill="1" applyBorder="1" applyAlignment="1">
      <alignment horizontal="center"/>
    </xf>
    <xf numFmtId="169" fontId="9" fillId="5" borderId="2" xfId="8" applyNumberFormat="1" applyFont="1" applyFill="1" applyBorder="1" applyAlignment="1" applyProtection="1">
      <alignment wrapText="1"/>
      <protection hidden="1"/>
    </xf>
    <xf numFmtId="0" fontId="8" fillId="3" borderId="2" xfId="8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vertical="center" wrapText="1"/>
    </xf>
    <xf numFmtId="168" fontId="16" fillId="0" borderId="2" xfId="0" applyNumberFormat="1" applyFont="1" applyFill="1" applyBorder="1" applyAlignment="1" applyProtection="1">
      <alignment wrapText="1"/>
      <protection hidden="1"/>
    </xf>
    <xf numFmtId="0" fontId="8" fillId="3" borderId="6" xfId="8" applyNumberFormat="1" applyFont="1" applyFill="1" applyBorder="1" applyAlignment="1">
      <alignment wrapText="1"/>
    </xf>
    <xf numFmtId="0" fontId="14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167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167" fontId="8" fillId="0" borderId="6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0" fontId="8" fillId="3" borderId="2" xfId="0" applyNumberFormat="1" applyFont="1" applyFill="1" applyBorder="1" applyAlignment="1">
      <alignment horizontal="left" vertical="center" wrapText="1"/>
    </xf>
    <xf numFmtId="167" fontId="16" fillId="3" borderId="2" xfId="0" applyNumberFormat="1" applyFont="1" applyFill="1" applyBorder="1"/>
    <xf numFmtId="4" fontId="16" fillId="3" borderId="2" xfId="0" applyNumberFormat="1" applyFont="1" applyFill="1" applyBorder="1" applyAlignment="1">
      <alignment horizontal="left" wrapText="1"/>
    </xf>
    <xf numFmtId="0" fontId="17" fillId="3" borderId="0" xfId="0" applyFont="1" applyFill="1"/>
    <xf numFmtId="0" fontId="16" fillId="3" borderId="2" xfId="0" applyFont="1" applyFill="1" applyBorder="1" applyAlignment="1">
      <alignment wrapText="1"/>
    </xf>
    <xf numFmtId="0" fontId="7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wrapText="1"/>
    </xf>
    <xf numFmtId="0" fontId="9" fillId="6" borderId="2" xfId="8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 wrapText="1"/>
    </xf>
    <xf numFmtId="166" fontId="16" fillId="3" borderId="2" xfId="10" applyNumberFormat="1" applyFont="1" applyFill="1" applyBorder="1" applyAlignment="1" applyProtection="1">
      <alignment wrapText="1"/>
      <protection hidden="1"/>
    </xf>
    <xf numFmtId="168" fontId="16" fillId="3" borderId="2" xfId="8" applyNumberFormat="1" applyFont="1" applyFill="1" applyBorder="1" applyAlignment="1" applyProtection="1">
      <alignment wrapText="1"/>
      <protection hidden="1"/>
    </xf>
    <xf numFmtId="0" fontId="16" fillId="3" borderId="2" xfId="0" applyFont="1" applyFill="1" applyBorder="1" applyAlignment="1">
      <alignment horizontal="center"/>
    </xf>
    <xf numFmtId="0" fontId="16" fillId="3" borderId="0" xfId="0" applyFont="1" applyFill="1"/>
    <xf numFmtId="167" fontId="16" fillId="4" borderId="2" xfId="0" applyNumberFormat="1" applyFont="1" applyFill="1" applyBorder="1"/>
    <xf numFmtId="0" fontId="16" fillId="4" borderId="2" xfId="0" applyFont="1" applyFill="1" applyBorder="1" applyAlignment="1">
      <alignment horizontal="left" wrapText="1"/>
    </xf>
    <xf numFmtId="168" fontId="16" fillId="3" borderId="2" xfId="0" applyNumberFormat="1" applyFont="1" applyFill="1" applyBorder="1" applyAlignment="1" applyProtection="1">
      <alignment wrapText="1"/>
      <protection hidden="1"/>
    </xf>
    <xf numFmtId="0" fontId="18" fillId="3" borderId="0" xfId="0" applyFont="1" applyFill="1"/>
    <xf numFmtId="0" fontId="8" fillId="5" borderId="2" xfId="0" applyFont="1" applyFill="1" applyBorder="1" applyAlignment="1">
      <alignment horizontal="center" vertical="center"/>
    </xf>
    <xf numFmtId="167" fontId="8" fillId="5" borderId="2" xfId="0" applyNumberFormat="1" applyFont="1" applyFill="1" applyBorder="1" applyAlignment="1">
      <alignment horizontal="center" vertical="center"/>
    </xf>
    <xf numFmtId="167" fontId="10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wrapText="1"/>
    </xf>
    <xf numFmtId="167" fontId="9" fillId="4" borderId="2" xfId="0" applyNumberFormat="1" applyFont="1" applyFill="1" applyBorder="1"/>
    <xf numFmtId="4" fontId="9" fillId="4" borderId="2" xfId="0" applyNumberFormat="1" applyFont="1" applyFill="1" applyBorder="1" applyAlignment="1">
      <alignment horizontal="left" wrapText="1"/>
    </xf>
    <xf numFmtId="0" fontId="9" fillId="4" borderId="2" xfId="0" applyFont="1" applyFill="1" applyBorder="1" applyAlignment="1"/>
    <xf numFmtId="167" fontId="9" fillId="4" borderId="2" xfId="0" applyNumberFormat="1" applyFont="1" applyFill="1" applyBorder="1" applyAlignment="1"/>
    <xf numFmtId="0" fontId="9" fillId="4" borderId="2" xfId="8" applyFont="1" applyFill="1" applyBorder="1" applyAlignment="1">
      <alignment horizontal="left" wrapText="1"/>
    </xf>
    <xf numFmtId="0" fontId="10" fillId="3" borderId="0" xfId="0" applyFont="1" applyFill="1" applyAlignment="1"/>
    <xf numFmtId="165" fontId="9" fillId="4" borderId="2" xfId="0" applyNumberFormat="1" applyFont="1" applyFill="1" applyBorder="1" applyAlignment="1"/>
    <xf numFmtId="0" fontId="9" fillId="4" borderId="2" xfId="8" applyFont="1" applyFill="1" applyBorder="1" applyAlignment="1"/>
    <xf numFmtId="0" fontId="8" fillId="4" borderId="2" xfId="0" applyFont="1" applyFill="1" applyBorder="1" applyAlignment="1"/>
    <xf numFmtId="167" fontId="7" fillId="3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4" borderId="2" xfId="0" applyFont="1" applyFill="1" applyBorder="1"/>
    <xf numFmtId="0" fontId="9" fillId="4" borderId="2" xfId="0" applyFont="1" applyFill="1" applyBorder="1"/>
    <xf numFmtId="167" fontId="9" fillId="4" borderId="2" xfId="0" applyNumberFormat="1" applyFont="1" applyFill="1" applyBorder="1" applyAlignment="1">
      <alignment horizontal="center"/>
    </xf>
    <xf numFmtId="0" fontId="9" fillId="0" borderId="0" xfId="0" applyFont="1"/>
    <xf numFmtId="165" fontId="9" fillId="0" borderId="0" xfId="0" applyNumberFormat="1" applyFont="1"/>
    <xf numFmtId="165" fontId="8" fillId="0" borderId="0" xfId="0" applyNumberFormat="1" applyFont="1"/>
    <xf numFmtId="0" fontId="9" fillId="5" borderId="2" xfId="0" applyFont="1" applyFill="1" applyBorder="1" applyAlignment="1">
      <alignment horizontal="center" vertical="center"/>
    </xf>
    <xf numFmtId="167" fontId="9" fillId="5" borderId="2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/>
    <xf numFmtId="0" fontId="9" fillId="3" borderId="2" xfId="0" applyFont="1" applyFill="1" applyBorder="1" applyAlignment="1">
      <alignment horizontal="center" vertical="center" wrapText="1"/>
    </xf>
    <xf numFmtId="167" fontId="10" fillId="3" borderId="0" xfId="0" applyNumberFormat="1" applyFont="1" applyFill="1"/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5" fontId="8" fillId="0" borderId="0" xfId="0" applyNumberFormat="1" applyFont="1" applyAlignment="1"/>
    <xf numFmtId="0" fontId="20" fillId="0" borderId="0" xfId="0" applyFont="1" applyAlignment="1"/>
    <xf numFmtId="166" fontId="9" fillId="0" borderId="4" xfId="8" applyNumberFormat="1" applyFont="1" applyFill="1" applyBorder="1" applyAlignment="1" applyProtection="1">
      <alignment horizontal="center" wrapText="1"/>
      <protection hidden="1"/>
    </xf>
    <xf numFmtId="166" fontId="9" fillId="0" borderId="7" xfId="8" applyNumberFormat="1" applyFont="1" applyFill="1" applyBorder="1" applyAlignment="1" applyProtection="1">
      <alignment horizontal="center" wrapText="1"/>
      <protection hidden="1"/>
    </xf>
    <xf numFmtId="166" fontId="9" fillId="0" borderId="5" xfId="8" applyNumberFormat="1" applyFont="1" applyFill="1" applyBorder="1" applyAlignment="1" applyProtection="1">
      <alignment horizontal="center" wrapText="1"/>
      <protection hidden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</cellXfs>
  <cellStyles count="24">
    <cellStyle name="Обычный" xfId="0" builtinId="0"/>
    <cellStyle name="Обычный 2" xfId="1"/>
    <cellStyle name="Обычный 2 2" xfId="8"/>
    <cellStyle name="Обычный 2 3" xfId="21"/>
    <cellStyle name="Обычный 2 4" xfId="20"/>
    <cellStyle name="Обычный 3" xfId="2"/>
    <cellStyle name="Обычный 3 2" xfId="9"/>
    <cellStyle name="Обычный 3 3" xfId="14"/>
    <cellStyle name="Обычный 3 3 2" xfId="22"/>
    <cellStyle name="Обычный 4" xfId="6"/>
    <cellStyle name="Обычный 5" xfId="7"/>
    <cellStyle name="Обычный 5 2" xfId="19"/>
    <cellStyle name="Обычный_tmp 2" xfId="10"/>
    <cellStyle name="Финансовый 2" xfId="3"/>
    <cellStyle name="Финансовый 2 2" xfId="12"/>
    <cellStyle name="Финансовый 2 2 2" xfId="17"/>
    <cellStyle name="Финансовый 3" xfId="4"/>
    <cellStyle name="Финансовый 3 2" xfId="13"/>
    <cellStyle name="Финансовый 3 2 2" xfId="18"/>
    <cellStyle name="Финансовый 4" xfId="11"/>
    <cellStyle name="Финансовый 4 2" xfId="16"/>
    <cellStyle name="Финансовый 5" xfId="15"/>
    <cellStyle name="Финансовый 6" xfId="23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zoomScale="80" zoomScaleNormal="80" workbookViewId="0">
      <pane xSplit="2" ySplit="6" topLeftCell="C66" activePane="bottomRight" state="frozen"/>
      <selection pane="topRight" activeCell="E1" sqref="E1"/>
      <selection pane="bottomLeft" activeCell="A7" sqref="A7"/>
      <selection pane="bottomRight" sqref="A1:G86"/>
    </sheetView>
  </sheetViews>
  <sheetFormatPr defaultRowHeight="15.75"/>
  <cols>
    <col min="1" max="1" width="5.85546875" style="3" customWidth="1"/>
    <col min="2" max="4" width="15.28515625" style="3" customWidth="1"/>
    <col min="5" max="5" width="91.7109375" style="3" customWidth="1"/>
    <col min="6" max="6" width="18.140625" style="3" customWidth="1"/>
    <col min="7" max="7" width="19.140625" style="3" customWidth="1"/>
    <col min="8" max="8" width="19.28515625" style="1" customWidth="1"/>
    <col min="9" max="16384" width="9.140625" style="1"/>
  </cols>
  <sheetData>
    <row r="1" spans="1:8" ht="19.5" customHeight="1">
      <c r="F1" s="93" t="s">
        <v>12</v>
      </c>
      <c r="G1" s="93"/>
    </row>
    <row r="2" spans="1:8" s="7" customFormat="1" ht="45" customHeight="1">
      <c r="A2" s="92" t="s">
        <v>11</v>
      </c>
      <c r="B2" s="92"/>
      <c r="C2" s="92"/>
      <c r="D2" s="92"/>
      <c r="E2" s="92"/>
      <c r="F2" s="92"/>
      <c r="G2" s="92"/>
    </row>
    <row r="3" spans="1:8" ht="12" customHeight="1">
      <c r="G3" s="8" t="s">
        <v>3</v>
      </c>
    </row>
    <row r="4" spans="1:8" ht="17.25" customHeight="1">
      <c r="A4" s="90" t="s">
        <v>5</v>
      </c>
      <c r="B4" s="94" t="s">
        <v>6</v>
      </c>
      <c r="C4" s="95"/>
      <c r="D4" s="96"/>
      <c r="E4" s="91" t="s">
        <v>7</v>
      </c>
      <c r="F4" s="91" t="s">
        <v>8</v>
      </c>
      <c r="G4" s="91"/>
    </row>
    <row r="5" spans="1:8" ht="70.5" customHeight="1">
      <c r="A5" s="90"/>
      <c r="B5" s="88" t="s">
        <v>4</v>
      </c>
      <c r="C5" s="88" t="s">
        <v>30</v>
      </c>
      <c r="D5" s="88" t="s">
        <v>36</v>
      </c>
      <c r="E5" s="91"/>
      <c r="F5" s="10" t="s">
        <v>9</v>
      </c>
      <c r="G5" s="10" t="s">
        <v>13</v>
      </c>
    </row>
    <row r="6" spans="1:8" ht="1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8">
      <c r="A7" s="117" t="s">
        <v>0</v>
      </c>
      <c r="B7" s="11">
        <f>B8+B10+B13+B15</f>
        <v>250063</v>
      </c>
      <c r="C7" s="11">
        <f t="shared" ref="C7:D7" si="0">C10+C13+C15</f>
        <v>117437.90000000001</v>
      </c>
      <c r="D7" s="11">
        <f t="shared" si="0"/>
        <v>-652.20000000000073</v>
      </c>
      <c r="E7" s="46" t="s">
        <v>15</v>
      </c>
      <c r="F7" s="11">
        <f>F8+F10+F13+F15</f>
        <v>366848.7</v>
      </c>
      <c r="G7" s="11">
        <f>G10+G13+G15</f>
        <v>0</v>
      </c>
      <c r="H7" s="89"/>
    </row>
    <row r="8" spans="1:8">
      <c r="A8" s="118" t="s">
        <v>1</v>
      </c>
      <c r="B8" s="13">
        <f>B9</f>
        <v>486.5</v>
      </c>
      <c r="C8" s="13">
        <f t="shared" ref="C8:D8" si="1">C9</f>
        <v>0</v>
      </c>
      <c r="D8" s="13">
        <f t="shared" si="1"/>
        <v>0</v>
      </c>
      <c r="E8" s="41" t="s">
        <v>34</v>
      </c>
      <c r="F8" s="13">
        <f>F9</f>
        <v>486.5</v>
      </c>
      <c r="G8" s="13">
        <f>G9</f>
        <v>0</v>
      </c>
    </row>
    <row r="9" spans="1:8" ht="31.5">
      <c r="A9" s="118"/>
      <c r="B9" s="4">
        <f>F9+G9</f>
        <v>486.5</v>
      </c>
      <c r="C9" s="4"/>
      <c r="D9" s="4"/>
      <c r="E9" s="2" t="s">
        <v>127</v>
      </c>
      <c r="F9" s="4">
        <v>486.5</v>
      </c>
      <c r="G9" s="4"/>
    </row>
    <row r="10" spans="1:8" ht="47.25">
      <c r="A10" s="118" t="s">
        <v>67</v>
      </c>
      <c r="B10" s="13">
        <f>B11+B12</f>
        <v>186682.30000000002</v>
      </c>
      <c r="C10" s="13">
        <f t="shared" ref="C10:D10" si="2">C11+C12</f>
        <v>0</v>
      </c>
      <c r="D10" s="13">
        <f t="shared" si="2"/>
        <v>0</v>
      </c>
      <c r="E10" s="30" t="s">
        <v>68</v>
      </c>
      <c r="F10" s="13">
        <f>F11+F12</f>
        <v>186682.30000000002</v>
      </c>
      <c r="G10" s="13">
        <f>G11+G12</f>
        <v>0</v>
      </c>
    </row>
    <row r="11" spans="1:8" ht="31.5">
      <c r="A11" s="119"/>
      <c r="B11" s="4">
        <f>F11</f>
        <v>-492.4</v>
      </c>
      <c r="C11" s="4"/>
      <c r="D11" s="4"/>
      <c r="E11" s="31" t="s">
        <v>128</v>
      </c>
      <c r="F11" s="4">
        <f>-462.2-30.2</f>
        <v>-492.4</v>
      </c>
      <c r="G11" s="4"/>
    </row>
    <row r="12" spans="1:8" ht="31.5">
      <c r="A12" s="119"/>
      <c r="B12" s="4">
        <f>F12</f>
        <v>187174.7</v>
      </c>
      <c r="C12" s="4"/>
      <c r="D12" s="4"/>
      <c r="E12" s="28" t="s">
        <v>130</v>
      </c>
      <c r="F12" s="4">
        <v>187174.7</v>
      </c>
      <c r="G12" s="4"/>
    </row>
    <row r="13" spans="1:8" s="42" customFormat="1">
      <c r="A13" s="50" t="s">
        <v>79</v>
      </c>
      <c r="B13" s="40">
        <f>B14</f>
        <v>26647.9</v>
      </c>
      <c r="C13" s="40">
        <f t="shared" ref="C13:D13" si="3">C14</f>
        <v>2625.1</v>
      </c>
      <c r="D13" s="40">
        <f t="shared" si="3"/>
        <v>0</v>
      </c>
      <c r="E13" s="43" t="s">
        <v>21</v>
      </c>
      <c r="F13" s="40">
        <f>F14</f>
        <v>29273</v>
      </c>
      <c r="G13" s="40"/>
    </row>
    <row r="14" spans="1:8" ht="31.5">
      <c r="A14" s="119"/>
      <c r="B14" s="4">
        <v>26647.9</v>
      </c>
      <c r="C14" s="4">
        <v>2625.1</v>
      </c>
      <c r="D14" s="4"/>
      <c r="E14" s="28" t="s">
        <v>64</v>
      </c>
      <c r="F14" s="4">
        <f>26647.9+2625.1</f>
        <v>29273</v>
      </c>
      <c r="G14" s="4"/>
    </row>
    <row r="15" spans="1:8" ht="31.5">
      <c r="A15" s="50" t="s">
        <v>90</v>
      </c>
      <c r="B15" s="40">
        <f>SUM(B16:B18)</f>
        <v>36246.300000000003</v>
      </c>
      <c r="C15" s="40">
        <f t="shared" ref="C15:D15" si="4">SUM(C16:C18)</f>
        <v>114812.8</v>
      </c>
      <c r="D15" s="40">
        <f t="shared" si="4"/>
        <v>-652.20000000000073</v>
      </c>
      <c r="E15" s="49" t="s">
        <v>26</v>
      </c>
      <c r="F15" s="40">
        <f>SUM(F16:F18)</f>
        <v>150406.9</v>
      </c>
      <c r="G15" s="40">
        <f>G16+G18</f>
        <v>0</v>
      </c>
    </row>
    <row r="16" spans="1:8" ht="78.75">
      <c r="A16" s="9"/>
      <c r="B16" s="4">
        <f>-9670+23466.8+15645</f>
        <v>29441.8</v>
      </c>
      <c r="C16" s="4">
        <f>56250+84375</f>
        <v>140625</v>
      </c>
      <c r="D16" s="4">
        <v>25483.7</v>
      </c>
      <c r="E16" s="38" t="s">
        <v>66</v>
      </c>
      <c r="F16" s="4">
        <f>B16+C16+D16</f>
        <v>195550.5</v>
      </c>
      <c r="G16" s="9"/>
    </row>
    <row r="17" spans="1:7" ht="63">
      <c r="A17" s="9"/>
      <c r="B17" s="4">
        <v>0</v>
      </c>
      <c r="C17" s="4">
        <v>-25812.2</v>
      </c>
      <c r="D17" s="4">
        <v>-26135.9</v>
      </c>
      <c r="E17" s="59" t="s">
        <v>85</v>
      </c>
      <c r="F17" s="4">
        <f>C17+D17</f>
        <v>-51948.100000000006</v>
      </c>
      <c r="G17" s="9"/>
    </row>
    <row r="18" spans="1:7" ht="31.5">
      <c r="A18" s="9"/>
      <c r="B18" s="4">
        <f>F18+G18</f>
        <v>6804.5</v>
      </c>
      <c r="C18" s="4">
        <v>0</v>
      </c>
      <c r="D18" s="4">
        <v>0</v>
      </c>
      <c r="E18" s="38" t="s">
        <v>129</v>
      </c>
      <c r="F18" s="4">
        <v>6804.5</v>
      </c>
      <c r="G18" s="9"/>
    </row>
    <row r="19" spans="1:7">
      <c r="A19" s="44" t="s">
        <v>16</v>
      </c>
      <c r="B19" s="11">
        <f>B20+B22+B25+B27+B31</f>
        <v>50649.4</v>
      </c>
      <c r="C19" s="11">
        <f t="shared" ref="C19:D19" si="5">C20+C25</f>
        <v>0</v>
      </c>
      <c r="D19" s="11">
        <f t="shared" si="5"/>
        <v>0</v>
      </c>
      <c r="E19" s="45" t="s">
        <v>74</v>
      </c>
      <c r="F19" s="11">
        <f>F20+F22+F25+F27+F31</f>
        <v>2219.7999999999997</v>
      </c>
      <c r="G19" s="11">
        <f>G20+G22+G25+G27+G31</f>
        <v>48429.599999999999</v>
      </c>
    </row>
    <row r="20" spans="1:7" ht="31.5">
      <c r="A20" s="50" t="s">
        <v>18</v>
      </c>
      <c r="B20" s="40">
        <f>B21</f>
        <v>48429.599999999999</v>
      </c>
      <c r="C20" s="40">
        <f t="shared" ref="C20:D20" si="6">C21</f>
        <v>0</v>
      </c>
      <c r="D20" s="40">
        <f t="shared" si="6"/>
        <v>0</v>
      </c>
      <c r="E20" s="48" t="s">
        <v>2</v>
      </c>
      <c r="F20" s="40">
        <f>F21</f>
        <v>0</v>
      </c>
      <c r="G20" s="40">
        <f>G21</f>
        <v>48429.599999999999</v>
      </c>
    </row>
    <row r="21" spans="1:7" ht="31.5">
      <c r="A21" s="9"/>
      <c r="B21" s="4">
        <f>F21+G21</f>
        <v>48429.599999999999</v>
      </c>
      <c r="C21" s="4"/>
      <c r="D21" s="4"/>
      <c r="E21" s="38" t="s">
        <v>131</v>
      </c>
      <c r="F21" s="4"/>
      <c r="G21" s="58">
        <v>48429.599999999999</v>
      </c>
    </row>
    <row r="22" spans="1:7" s="51" customFormat="1" ht="31.5">
      <c r="A22" s="50" t="s">
        <v>19</v>
      </c>
      <c r="B22" s="40">
        <f>SUM(B23:B24)</f>
        <v>1049.4000000000001</v>
      </c>
      <c r="C22" s="40"/>
      <c r="D22" s="40"/>
      <c r="E22" s="47" t="s">
        <v>81</v>
      </c>
      <c r="F22" s="40">
        <f>SUM(F23:F24)</f>
        <v>1049.4000000000001</v>
      </c>
      <c r="G22" s="40">
        <f>G23</f>
        <v>0</v>
      </c>
    </row>
    <row r="23" spans="1:7" ht="47.25">
      <c r="A23" s="9"/>
      <c r="B23" s="4">
        <f>F23+G23</f>
        <v>803</v>
      </c>
      <c r="C23" s="4"/>
      <c r="D23" s="4"/>
      <c r="E23" s="2" t="s">
        <v>87</v>
      </c>
      <c r="F23" s="4">
        <v>803</v>
      </c>
      <c r="G23" s="9"/>
    </row>
    <row r="24" spans="1:7" ht="47.25">
      <c r="A24" s="9"/>
      <c r="B24" s="4">
        <f>F24+G24</f>
        <v>246.4</v>
      </c>
      <c r="C24" s="4"/>
      <c r="D24" s="4"/>
      <c r="E24" s="2" t="s">
        <v>88</v>
      </c>
      <c r="F24" s="4">
        <v>246.4</v>
      </c>
      <c r="G24" s="9"/>
    </row>
    <row r="25" spans="1:7" s="51" customFormat="1" ht="47.25">
      <c r="A25" s="50" t="s">
        <v>82</v>
      </c>
      <c r="B25" s="40">
        <f>B26</f>
        <v>0.9</v>
      </c>
      <c r="C25" s="40">
        <f t="shared" ref="C25:D25" si="7">C26</f>
        <v>0</v>
      </c>
      <c r="D25" s="40">
        <f t="shared" si="7"/>
        <v>0</v>
      </c>
      <c r="E25" s="47" t="s">
        <v>75</v>
      </c>
      <c r="F25" s="40">
        <f>F26</f>
        <v>0.9</v>
      </c>
      <c r="G25" s="40">
        <f>G26</f>
        <v>0</v>
      </c>
    </row>
    <row r="26" spans="1:7" ht="31.5">
      <c r="A26" s="9"/>
      <c r="B26" s="4">
        <f>F26+G26</f>
        <v>0.9</v>
      </c>
      <c r="C26" s="4"/>
      <c r="D26" s="4"/>
      <c r="E26" s="38" t="s">
        <v>76</v>
      </c>
      <c r="F26" s="4">
        <v>0.9</v>
      </c>
      <c r="G26" s="9"/>
    </row>
    <row r="27" spans="1:7" s="51" customFormat="1" ht="31.5">
      <c r="A27" s="50" t="s">
        <v>83</v>
      </c>
      <c r="B27" s="40">
        <f>SUM(B28:B30)</f>
        <v>1162.3999999999999</v>
      </c>
      <c r="C27" s="40"/>
      <c r="D27" s="40"/>
      <c r="E27" s="41" t="s">
        <v>25</v>
      </c>
      <c r="F27" s="40">
        <f>SUM(F28:F30)</f>
        <v>1162.3999999999999</v>
      </c>
      <c r="G27" s="40">
        <f>G28</f>
        <v>0</v>
      </c>
    </row>
    <row r="28" spans="1:7" ht="47.25">
      <c r="A28" s="9"/>
      <c r="B28" s="4">
        <f>F28+G28</f>
        <v>935.9</v>
      </c>
      <c r="C28" s="4"/>
      <c r="D28" s="4"/>
      <c r="E28" s="2" t="s">
        <v>78</v>
      </c>
      <c r="F28" s="4">
        <v>935.9</v>
      </c>
      <c r="G28" s="9"/>
    </row>
    <row r="29" spans="1:7" ht="31.5">
      <c r="A29" s="119"/>
      <c r="B29" s="4">
        <f>F29+G29</f>
        <v>9.4</v>
      </c>
      <c r="C29" s="4"/>
      <c r="D29" s="4"/>
      <c r="E29" s="39" t="s">
        <v>132</v>
      </c>
      <c r="F29" s="4">
        <v>9.4</v>
      </c>
      <c r="G29" s="4"/>
    </row>
    <row r="30" spans="1:7" ht="47.25">
      <c r="A30" s="119"/>
      <c r="B30" s="4">
        <f>F30+G30</f>
        <v>217.1</v>
      </c>
      <c r="C30" s="4"/>
      <c r="D30" s="4"/>
      <c r="E30" s="2" t="s">
        <v>86</v>
      </c>
      <c r="F30" s="4">
        <v>217.1</v>
      </c>
      <c r="G30" s="4"/>
    </row>
    <row r="31" spans="1:7" ht="31.5">
      <c r="A31" s="50" t="s">
        <v>84</v>
      </c>
      <c r="B31" s="40">
        <f>B32</f>
        <v>7.1</v>
      </c>
      <c r="C31" s="40"/>
      <c r="D31" s="40"/>
      <c r="E31" s="49" t="s">
        <v>26</v>
      </c>
      <c r="F31" s="40">
        <f>F32</f>
        <v>7.1</v>
      </c>
      <c r="G31" s="40"/>
    </row>
    <row r="32" spans="1:7" ht="47.25">
      <c r="A32" s="119"/>
      <c r="B32" s="4">
        <f>F32+G32</f>
        <v>7.1</v>
      </c>
      <c r="C32" s="4"/>
      <c r="D32" s="4"/>
      <c r="E32" s="39" t="s">
        <v>77</v>
      </c>
      <c r="F32" s="4">
        <v>7.1</v>
      </c>
      <c r="G32" s="9"/>
    </row>
    <row r="33" spans="1:8" s="42" customFormat="1">
      <c r="A33" s="120" t="s">
        <v>14</v>
      </c>
      <c r="B33" s="52">
        <f>B34</f>
        <v>542.1</v>
      </c>
      <c r="C33" s="52">
        <f>C34+C31</f>
        <v>0</v>
      </c>
      <c r="D33" s="52">
        <f>D34+D31</f>
        <v>0</v>
      </c>
      <c r="E33" s="53" t="s">
        <v>17</v>
      </c>
      <c r="F33" s="52">
        <f>F34</f>
        <v>542.1</v>
      </c>
      <c r="G33" s="52">
        <f>G34</f>
        <v>0</v>
      </c>
    </row>
    <row r="34" spans="1:8" ht="31.5">
      <c r="A34" s="50" t="s">
        <v>80</v>
      </c>
      <c r="B34" s="40">
        <f>SUM(B35:B36)</f>
        <v>542.1</v>
      </c>
      <c r="C34" s="40"/>
      <c r="D34" s="40"/>
      <c r="E34" s="41" t="s">
        <v>25</v>
      </c>
      <c r="F34" s="40">
        <f>SUM(F35:F36)</f>
        <v>542.1</v>
      </c>
      <c r="G34" s="40"/>
    </row>
    <row r="35" spans="1:8" ht="76.5" customHeight="1">
      <c r="A35" s="119"/>
      <c r="B35" s="4">
        <f>F35+G35</f>
        <v>-157.89999999999998</v>
      </c>
      <c r="C35" s="4"/>
      <c r="D35" s="4"/>
      <c r="E35" s="39" t="s">
        <v>133</v>
      </c>
      <c r="F35" s="4">
        <f>-50-21.6-86.3</f>
        <v>-157.89999999999998</v>
      </c>
      <c r="G35" s="4"/>
    </row>
    <row r="36" spans="1:8" ht="37.5" customHeight="1">
      <c r="A36" s="119"/>
      <c r="B36" s="4">
        <v>700</v>
      </c>
      <c r="C36" s="4"/>
      <c r="D36" s="4"/>
      <c r="E36" s="39" t="s">
        <v>89</v>
      </c>
      <c r="F36" s="4">
        <v>700</v>
      </c>
      <c r="G36" s="4"/>
    </row>
    <row r="37" spans="1:8" s="55" customFormat="1">
      <c r="A37" s="120" t="s">
        <v>20</v>
      </c>
      <c r="B37" s="52">
        <f>B38</f>
        <v>94</v>
      </c>
      <c r="C37" s="52">
        <f t="shared" ref="C37:D38" si="8">C38</f>
        <v>0</v>
      </c>
      <c r="D37" s="52">
        <f t="shared" si="8"/>
        <v>0</v>
      </c>
      <c r="E37" s="53" t="s">
        <v>91</v>
      </c>
      <c r="F37" s="52">
        <f>F38</f>
        <v>0</v>
      </c>
      <c r="G37" s="52">
        <f>G38</f>
        <v>94</v>
      </c>
    </row>
    <row r="38" spans="1:8" ht="31.5">
      <c r="A38" s="119"/>
      <c r="B38" s="4">
        <f>B39</f>
        <v>94</v>
      </c>
      <c r="C38" s="4">
        <f t="shared" si="8"/>
        <v>0</v>
      </c>
      <c r="D38" s="4">
        <f t="shared" si="8"/>
        <v>0</v>
      </c>
      <c r="E38" s="47" t="s">
        <v>92</v>
      </c>
      <c r="F38" s="4">
        <f>F39</f>
        <v>0</v>
      </c>
      <c r="G38" s="4">
        <f>G39</f>
        <v>94</v>
      </c>
    </row>
    <row r="39" spans="1:8">
      <c r="A39" s="119"/>
      <c r="B39" s="4">
        <f>F39+G39</f>
        <v>94</v>
      </c>
      <c r="C39" s="4"/>
      <c r="D39" s="4"/>
      <c r="E39" s="38" t="s">
        <v>93</v>
      </c>
      <c r="F39" s="4"/>
      <c r="G39" s="4">
        <v>94</v>
      </c>
    </row>
    <row r="40" spans="1:8" s="12" customFormat="1">
      <c r="A40" s="121" t="s">
        <v>27</v>
      </c>
      <c r="B40" s="60">
        <f>B41+B44+B46+B48+B50+B52+B55+B58+B60+B63+B69+B82</f>
        <v>22842.000000000004</v>
      </c>
      <c r="C40" s="60">
        <f>C41+C44+C46+C48+C52+C55+C58+C60+C63+C69+C82</f>
        <v>0</v>
      </c>
      <c r="D40" s="60">
        <f>D41+D44+D46+D48+D52+D55+D58+D60+D63+D69+D82</f>
        <v>0</v>
      </c>
      <c r="E40" s="61" t="s">
        <v>38</v>
      </c>
      <c r="F40" s="60">
        <f>F41+F44+F46+F48+F50+F52+F55+F58+F60+F63+F69+F82</f>
        <v>21849.500000000004</v>
      </c>
      <c r="G40" s="60">
        <f>G41+G44+G46+G48+G50+G52+G55+G58+G60+G63+G69+G82</f>
        <v>992.5</v>
      </c>
      <c r="H40" s="69"/>
    </row>
    <row r="41" spans="1:8" s="12" customFormat="1" ht="31.5">
      <c r="A41" s="50" t="s">
        <v>94</v>
      </c>
      <c r="B41" s="40">
        <f>SUM(B42:B43)</f>
        <v>-5925.0999999999995</v>
      </c>
      <c r="C41" s="40"/>
      <c r="D41" s="40"/>
      <c r="E41" s="48" t="s">
        <v>2</v>
      </c>
      <c r="F41" s="40">
        <f>SUM(F42:F43)</f>
        <v>-6917.5999999999995</v>
      </c>
      <c r="G41" s="40">
        <f>SUM(G42:G43)</f>
        <v>992.5</v>
      </c>
    </row>
    <row r="42" spans="1:8" ht="31.5">
      <c r="A42" s="119"/>
      <c r="B42" s="4">
        <f>F42+G42</f>
        <v>2484.1999999999998</v>
      </c>
      <c r="C42" s="4"/>
      <c r="D42" s="4"/>
      <c r="E42" s="2" t="s">
        <v>118</v>
      </c>
      <c r="F42" s="4">
        <v>1491.7</v>
      </c>
      <c r="G42" s="4">
        <v>992.5</v>
      </c>
    </row>
    <row r="43" spans="1:8" ht="47.25">
      <c r="A43" s="119"/>
      <c r="B43" s="4">
        <f>F43+G43</f>
        <v>-8409.2999999999993</v>
      </c>
      <c r="C43" s="4"/>
      <c r="D43" s="4"/>
      <c r="E43" s="2" t="s">
        <v>62</v>
      </c>
      <c r="F43" s="4">
        <f>-8409.3</f>
        <v>-8409.2999999999993</v>
      </c>
      <c r="G43" s="4"/>
    </row>
    <row r="44" spans="1:8" s="12" customFormat="1" ht="31.5">
      <c r="A44" s="50" t="s">
        <v>95</v>
      </c>
      <c r="B44" s="40">
        <f>SUM(B45:B45)</f>
        <v>217.8</v>
      </c>
      <c r="C44" s="40"/>
      <c r="D44" s="40"/>
      <c r="E44" s="54" t="s">
        <v>22</v>
      </c>
      <c r="F44" s="40">
        <f>SUM(F45:F45)</f>
        <v>217.8</v>
      </c>
      <c r="G44" s="40">
        <f>G45</f>
        <v>0</v>
      </c>
    </row>
    <row r="45" spans="1:8" ht="31.5">
      <c r="A45" s="119"/>
      <c r="B45" s="4">
        <f>F45</f>
        <v>217.8</v>
      </c>
      <c r="C45" s="4"/>
      <c r="D45" s="4"/>
      <c r="E45" s="2" t="s">
        <v>116</v>
      </c>
      <c r="F45" s="4">
        <v>217.8</v>
      </c>
      <c r="G45" s="4"/>
    </row>
    <row r="46" spans="1:8" s="12" customFormat="1">
      <c r="A46" s="50" t="s">
        <v>96</v>
      </c>
      <c r="B46" s="40">
        <f>SUM(B47:B47)</f>
        <v>208.5</v>
      </c>
      <c r="C46" s="40"/>
      <c r="D46" s="40"/>
      <c r="E46" s="41" t="s">
        <v>34</v>
      </c>
      <c r="F46" s="40">
        <f>SUM(F47:F47)</f>
        <v>208.5</v>
      </c>
      <c r="G46" s="40"/>
      <c r="H46" s="55"/>
    </row>
    <row r="47" spans="1:8" ht="31.5">
      <c r="A47" s="119"/>
      <c r="B47" s="4">
        <f>F47</f>
        <v>208.5</v>
      </c>
      <c r="C47" s="4"/>
      <c r="D47" s="4"/>
      <c r="E47" s="2" t="s">
        <v>63</v>
      </c>
      <c r="F47" s="4">
        <v>208.5</v>
      </c>
      <c r="G47" s="4"/>
    </row>
    <row r="48" spans="1:8" s="12" customFormat="1" ht="31.5">
      <c r="A48" s="50" t="s">
        <v>97</v>
      </c>
      <c r="B48" s="40">
        <f>B49</f>
        <v>209.9</v>
      </c>
      <c r="C48" s="40"/>
      <c r="D48" s="40"/>
      <c r="E48" s="41" t="s">
        <v>43</v>
      </c>
      <c r="F48" s="40">
        <f>F49</f>
        <v>209.9</v>
      </c>
      <c r="G48" s="40">
        <f>G49</f>
        <v>0</v>
      </c>
      <c r="H48" s="55"/>
    </row>
    <row r="49" spans="1:8" ht="31.5">
      <c r="A49" s="119"/>
      <c r="B49" s="4">
        <f>F49+G49</f>
        <v>209.9</v>
      </c>
      <c r="C49" s="4"/>
      <c r="D49" s="4"/>
      <c r="E49" s="2" t="s">
        <v>122</v>
      </c>
      <c r="F49" s="4">
        <v>209.9</v>
      </c>
      <c r="G49" s="4"/>
    </row>
    <row r="50" spans="1:8" ht="47.25">
      <c r="A50" s="50" t="s">
        <v>98</v>
      </c>
      <c r="B50" s="40">
        <f>SUM(B51:B51)</f>
        <v>4848.6000000000004</v>
      </c>
      <c r="C50" s="40"/>
      <c r="D50" s="40"/>
      <c r="E50" s="30" t="s">
        <v>68</v>
      </c>
      <c r="F50" s="40">
        <f>SUM(F51:F51)</f>
        <v>4848.6000000000004</v>
      </c>
      <c r="G50" s="40">
        <f>G51</f>
        <v>0</v>
      </c>
    </row>
    <row r="51" spans="1:8" ht="63">
      <c r="A51" s="119"/>
      <c r="B51" s="4">
        <f>F51+G51</f>
        <v>4848.6000000000004</v>
      </c>
      <c r="C51" s="4"/>
      <c r="D51" s="4"/>
      <c r="E51" s="31" t="s">
        <v>134</v>
      </c>
      <c r="F51" s="4">
        <v>4848.6000000000004</v>
      </c>
      <c r="G51" s="4"/>
    </row>
    <row r="52" spans="1:8" s="12" customFormat="1">
      <c r="A52" s="50" t="s">
        <v>99</v>
      </c>
      <c r="B52" s="40">
        <f>B53+B54</f>
        <v>1503.4</v>
      </c>
      <c r="C52" s="40"/>
      <c r="D52" s="40"/>
      <c r="E52" s="43" t="s">
        <v>21</v>
      </c>
      <c r="F52" s="40">
        <f>F53+F54</f>
        <v>1503.4</v>
      </c>
      <c r="G52" s="40">
        <f>G53+G54</f>
        <v>0</v>
      </c>
    </row>
    <row r="53" spans="1:8" ht="31.5">
      <c r="A53" s="119"/>
      <c r="B53" s="4">
        <f>F53+G53</f>
        <v>514.6</v>
      </c>
      <c r="C53" s="4"/>
      <c r="D53" s="4"/>
      <c r="E53" s="2" t="s">
        <v>41</v>
      </c>
      <c r="F53" s="4">
        <v>514.6</v>
      </c>
      <c r="G53" s="4"/>
    </row>
    <row r="54" spans="1:8" ht="31.5">
      <c r="A54" s="119"/>
      <c r="B54" s="4">
        <f>F54+G54</f>
        <v>988.8</v>
      </c>
      <c r="C54" s="4"/>
      <c r="D54" s="4"/>
      <c r="E54" s="2" t="s">
        <v>111</v>
      </c>
      <c r="F54" s="4">
        <v>988.8</v>
      </c>
      <c r="G54" s="4"/>
    </row>
    <row r="55" spans="1:8" s="12" customFormat="1" ht="47.25">
      <c r="A55" s="50" t="s">
        <v>100</v>
      </c>
      <c r="B55" s="40">
        <f>B56+B57</f>
        <v>529.1</v>
      </c>
      <c r="C55" s="40"/>
      <c r="D55" s="40"/>
      <c r="E55" s="41" t="s">
        <v>44</v>
      </c>
      <c r="F55" s="40">
        <f>F56+F57</f>
        <v>529.1</v>
      </c>
      <c r="G55" s="40">
        <f>G56+G57</f>
        <v>0</v>
      </c>
    </row>
    <row r="56" spans="1:8" ht="31.5">
      <c r="A56" s="119"/>
      <c r="B56" s="4">
        <f>F56+G56</f>
        <v>382.5</v>
      </c>
      <c r="C56" s="4"/>
      <c r="D56" s="4"/>
      <c r="E56" s="2" t="s">
        <v>45</v>
      </c>
      <c r="F56" s="4">
        <v>382.5</v>
      </c>
      <c r="G56" s="4"/>
    </row>
    <row r="57" spans="1:8" ht="31.5">
      <c r="A57" s="119"/>
      <c r="B57" s="4">
        <f>F57+G57</f>
        <v>146.6</v>
      </c>
      <c r="C57" s="4"/>
      <c r="D57" s="4"/>
      <c r="E57" s="2" t="s">
        <v>112</v>
      </c>
      <c r="F57" s="4">
        <v>146.6</v>
      </c>
      <c r="G57" s="4"/>
    </row>
    <row r="58" spans="1:8" s="12" customFormat="1">
      <c r="A58" s="50" t="s">
        <v>101</v>
      </c>
      <c r="B58" s="40">
        <f>B59</f>
        <v>705.3</v>
      </c>
      <c r="C58" s="40"/>
      <c r="D58" s="40"/>
      <c r="E58" s="41" t="s">
        <v>49</v>
      </c>
      <c r="F58" s="40">
        <f>F59</f>
        <v>705.3</v>
      </c>
      <c r="G58" s="40">
        <f>G59</f>
        <v>0</v>
      </c>
    </row>
    <row r="59" spans="1:8" ht="31.5">
      <c r="A59" s="119"/>
      <c r="B59" s="4">
        <f>F59+G59</f>
        <v>705.3</v>
      </c>
      <c r="C59" s="4"/>
      <c r="D59" s="4"/>
      <c r="E59" s="2" t="s">
        <v>50</v>
      </c>
      <c r="F59" s="4">
        <v>705.3</v>
      </c>
      <c r="G59" s="4"/>
    </row>
    <row r="60" spans="1:8" s="12" customFormat="1" ht="31.5">
      <c r="A60" s="50" t="s">
        <v>102</v>
      </c>
      <c r="B60" s="40">
        <f>B61+B62</f>
        <v>-705.3</v>
      </c>
      <c r="C60" s="40"/>
      <c r="D60" s="40"/>
      <c r="E60" s="41" t="s">
        <v>47</v>
      </c>
      <c r="F60" s="40">
        <f>F61+F62</f>
        <v>-705.3</v>
      </c>
      <c r="G60" s="40">
        <f>G61+G62</f>
        <v>0</v>
      </c>
    </row>
    <row r="61" spans="1:8" ht="63">
      <c r="A61" s="119"/>
      <c r="B61" s="4">
        <f>F61+G61</f>
        <v>-1382</v>
      </c>
      <c r="C61" s="4"/>
      <c r="D61" s="4"/>
      <c r="E61" s="2" t="s">
        <v>123</v>
      </c>
      <c r="F61" s="4">
        <v>-1382</v>
      </c>
      <c r="G61" s="4"/>
    </row>
    <row r="62" spans="1:8">
      <c r="A62" s="119"/>
      <c r="B62" s="4">
        <f t="shared" ref="B62" si="9">F62+G62</f>
        <v>676.7</v>
      </c>
      <c r="C62" s="4"/>
      <c r="D62" s="4"/>
      <c r="E62" s="2" t="s">
        <v>48</v>
      </c>
      <c r="F62" s="4">
        <v>676.7</v>
      </c>
      <c r="G62" s="4"/>
    </row>
    <row r="63" spans="1:8" ht="31.5">
      <c r="A63" s="50" t="s">
        <v>103</v>
      </c>
      <c r="B63" s="40">
        <f>SUM(B64:B68)</f>
        <v>24043.800000000003</v>
      </c>
      <c r="C63" s="40"/>
      <c r="D63" s="40"/>
      <c r="E63" s="41" t="s">
        <v>25</v>
      </c>
      <c r="F63" s="40">
        <f>SUM(F64:F68)</f>
        <v>24043.800000000003</v>
      </c>
      <c r="G63" s="40">
        <f>G64+G65+G66+G67</f>
        <v>0</v>
      </c>
      <c r="H63" s="42"/>
    </row>
    <row r="64" spans="1:8">
      <c r="A64" s="119"/>
      <c r="B64" s="4">
        <f t="shared" ref="B64:B68" si="10">F64+G64</f>
        <v>41.3</v>
      </c>
      <c r="C64" s="4"/>
      <c r="D64" s="4"/>
      <c r="E64" s="2" t="s">
        <v>39</v>
      </c>
      <c r="F64" s="4">
        <v>41.3</v>
      </c>
      <c r="G64" s="4"/>
    </row>
    <row r="65" spans="1:8">
      <c r="A65" s="119"/>
      <c r="B65" s="4">
        <f t="shared" si="10"/>
        <v>6370.5</v>
      </c>
      <c r="C65" s="4"/>
      <c r="D65" s="4"/>
      <c r="E65" s="2" t="s">
        <v>51</v>
      </c>
      <c r="F65" s="4">
        <v>6370.5</v>
      </c>
      <c r="G65" s="4"/>
    </row>
    <row r="66" spans="1:8">
      <c r="A66" s="119"/>
      <c r="B66" s="4">
        <f t="shared" si="10"/>
        <v>393.3</v>
      </c>
      <c r="C66" s="4"/>
      <c r="D66" s="4"/>
      <c r="E66" s="2" t="s">
        <v>54</v>
      </c>
      <c r="F66" s="4">
        <v>393.3</v>
      </c>
      <c r="G66" s="4"/>
    </row>
    <row r="67" spans="1:8">
      <c r="A67" s="119"/>
      <c r="B67" s="4">
        <f t="shared" si="10"/>
        <v>506</v>
      </c>
      <c r="C67" s="4"/>
      <c r="D67" s="4"/>
      <c r="E67" s="2" t="s">
        <v>55</v>
      </c>
      <c r="F67" s="4">
        <v>506</v>
      </c>
      <c r="G67" s="4"/>
    </row>
    <row r="68" spans="1:8" ht="31.5">
      <c r="A68" s="119"/>
      <c r="B68" s="4">
        <f t="shared" si="10"/>
        <v>16732.7</v>
      </c>
      <c r="C68" s="4"/>
      <c r="D68" s="4"/>
      <c r="E68" s="2" t="s">
        <v>120</v>
      </c>
      <c r="F68" s="4">
        <v>16732.7</v>
      </c>
      <c r="G68" s="4"/>
    </row>
    <row r="69" spans="1:8" s="12" customFormat="1" ht="31.5">
      <c r="A69" s="50" t="s">
        <v>104</v>
      </c>
      <c r="B69" s="40">
        <f>SUM(B70:B81)</f>
        <v>6173.2000000000007</v>
      </c>
      <c r="C69" s="40"/>
      <c r="D69" s="40"/>
      <c r="E69" s="49" t="s">
        <v>26</v>
      </c>
      <c r="F69" s="40">
        <f>SUM(F70:F81)</f>
        <v>6173.2000000000007</v>
      </c>
      <c r="G69" s="40">
        <f>SUM(G70:G77)</f>
        <v>0</v>
      </c>
      <c r="H69" s="87"/>
    </row>
    <row r="70" spans="1:8" ht="47.25">
      <c r="A70" s="119"/>
      <c r="B70" s="4">
        <f t="shared" ref="B70:B81" si="11">F70+G70</f>
        <v>61.2</v>
      </c>
      <c r="C70" s="4"/>
      <c r="D70" s="4"/>
      <c r="E70" s="2" t="s">
        <v>40</v>
      </c>
      <c r="F70" s="4">
        <v>61.2</v>
      </c>
      <c r="G70" s="4"/>
    </row>
    <row r="71" spans="1:8" ht="31.5">
      <c r="A71" s="119"/>
      <c r="B71" s="4">
        <f t="shared" si="11"/>
        <v>1334.2</v>
      </c>
      <c r="C71" s="4"/>
      <c r="D71" s="4"/>
      <c r="E71" s="2" t="s">
        <v>113</v>
      </c>
      <c r="F71" s="4">
        <v>1334.2</v>
      </c>
      <c r="G71" s="4"/>
    </row>
    <row r="72" spans="1:8" ht="31.5">
      <c r="A72" s="119"/>
      <c r="B72" s="4">
        <f t="shared" si="11"/>
        <v>1033.2</v>
      </c>
      <c r="C72" s="4"/>
      <c r="D72" s="4"/>
      <c r="E72" s="2" t="s">
        <v>42</v>
      </c>
      <c r="F72" s="4">
        <v>1033.2</v>
      </c>
      <c r="G72" s="4"/>
    </row>
    <row r="73" spans="1:8">
      <c r="A73" s="119"/>
      <c r="B73" s="4">
        <f t="shared" si="11"/>
        <v>687</v>
      </c>
      <c r="C73" s="4"/>
      <c r="D73" s="4"/>
      <c r="E73" s="2" t="s">
        <v>46</v>
      </c>
      <c r="F73" s="4">
        <v>687</v>
      </c>
      <c r="G73" s="4"/>
    </row>
    <row r="74" spans="1:8" ht="31.5">
      <c r="A74" s="119"/>
      <c r="B74" s="4">
        <f t="shared" si="11"/>
        <v>741.7</v>
      </c>
      <c r="C74" s="4"/>
      <c r="D74" s="4"/>
      <c r="E74" s="2" t="s">
        <v>52</v>
      </c>
      <c r="F74" s="4">
        <v>741.7</v>
      </c>
      <c r="G74" s="4"/>
    </row>
    <row r="75" spans="1:8" ht="31.5">
      <c r="A75" s="119"/>
      <c r="B75" s="4">
        <f t="shared" si="11"/>
        <v>518.79999999999995</v>
      </c>
      <c r="C75" s="4"/>
      <c r="D75" s="4"/>
      <c r="E75" s="2" t="s">
        <v>53</v>
      </c>
      <c r="F75" s="4">
        <v>518.79999999999995</v>
      </c>
      <c r="G75" s="4"/>
    </row>
    <row r="76" spans="1:8" ht="47.25">
      <c r="A76" s="119"/>
      <c r="B76" s="4">
        <f t="shared" si="11"/>
        <v>783.3</v>
      </c>
      <c r="C76" s="4"/>
      <c r="D76" s="4"/>
      <c r="E76" s="2" t="s">
        <v>119</v>
      </c>
      <c r="F76" s="4">
        <f>276.3+507</f>
        <v>783.3</v>
      </c>
      <c r="G76" s="4"/>
    </row>
    <row r="77" spans="1:8" ht="31.5">
      <c r="A77" s="119"/>
      <c r="B77" s="4">
        <f t="shared" si="11"/>
        <v>225</v>
      </c>
      <c r="C77" s="4"/>
      <c r="D77" s="4"/>
      <c r="E77" s="2" t="s">
        <v>56</v>
      </c>
      <c r="F77" s="4">
        <v>225</v>
      </c>
      <c r="G77" s="4"/>
    </row>
    <row r="78" spans="1:8" ht="47.25">
      <c r="A78" s="119"/>
      <c r="B78" s="4">
        <f t="shared" si="11"/>
        <v>160</v>
      </c>
      <c r="C78" s="4"/>
      <c r="D78" s="4"/>
      <c r="E78" s="2" t="s">
        <v>117</v>
      </c>
      <c r="F78" s="4">
        <v>160</v>
      </c>
      <c r="G78" s="4"/>
    </row>
    <row r="79" spans="1:8">
      <c r="A79" s="119"/>
      <c r="B79" s="4">
        <f t="shared" si="11"/>
        <v>358.1</v>
      </c>
      <c r="C79" s="4"/>
      <c r="D79" s="4"/>
      <c r="E79" s="38" t="s">
        <v>108</v>
      </c>
      <c r="F79" s="4">
        <v>358.1</v>
      </c>
      <c r="G79" s="4"/>
    </row>
    <row r="80" spans="1:8" ht="31.5">
      <c r="A80" s="119"/>
      <c r="B80" s="4">
        <f t="shared" si="11"/>
        <v>-140.30000000000001</v>
      </c>
      <c r="C80" s="4"/>
      <c r="D80" s="4"/>
      <c r="E80" s="2" t="s">
        <v>114</v>
      </c>
      <c r="F80" s="4">
        <f>-140.3</f>
        <v>-140.30000000000001</v>
      </c>
      <c r="G80" s="4"/>
    </row>
    <row r="81" spans="1:7">
      <c r="A81" s="119"/>
      <c r="B81" s="4">
        <f t="shared" si="11"/>
        <v>411</v>
      </c>
      <c r="C81" s="4"/>
      <c r="D81" s="4"/>
      <c r="E81" s="2" t="s">
        <v>121</v>
      </c>
      <c r="F81" s="4">
        <v>411</v>
      </c>
      <c r="G81" s="4"/>
    </row>
    <row r="82" spans="1:7" s="12" customFormat="1">
      <c r="A82" s="50" t="s">
        <v>107</v>
      </c>
      <c r="B82" s="40">
        <f>B83</f>
        <v>-8967.2000000000007</v>
      </c>
      <c r="C82" s="40"/>
      <c r="D82" s="40"/>
      <c r="E82" s="41" t="s">
        <v>57</v>
      </c>
      <c r="F82" s="40">
        <f>F83</f>
        <v>-8967.2000000000007</v>
      </c>
      <c r="G82" s="40"/>
    </row>
    <row r="83" spans="1:7" ht="31.5">
      <c r="A83" s="119"/>
      <c r="B83" s="4">
        <f>F83</f>
        <v>-8967.2000000000007</v>
      </c>
      <c r="C83" s="4"/>
      <c r="D83" s="4"/>
      <c r="E83" s="2" t="s">
        <v>115</v>
      </c>
      <c r="F83" s="4">
        <f>-8967.2</f>
        <v>-8967.2000000000007</v>
      </c>
      <c r="G83" s="4"/>
    </row>
    <row r="84" spans="1:7" s="65" customFormat="1">
      <c r="A84" s="121"/>
      <c r="B84" s="63">
        <f>B7+B19+B33+B37+B40</f>
        <v>324190.5</v>
      </c>
      <c r="C84" s="63">
        <f t="shared" ref="C84:D84" si="12">C7+C19+C33+C37+C40</f>
        <v>117437.90000000001</v>
      </c>
      <c r="D84" s="63">
        <f t="shared" si="12"/>
        <v>-652.20000000000073</v>
      </c>
      <c r="E84" s="64" t="s">
        <v>10</v>
      </c>
      <c r="F84" s="63">
        <f>F7+F19+F33+F37+F40</f>
        <v>391460.1</v>
      </c>
      <c r="G84" s="63">
        <f>G7+G19+G33+G37+G40</f>
        <v>49516.1</v>
      </c>
    </row>
    <row r="85" spans="1:7" s="65" customFormat="1">
      <c r="A85" s="121"/>
      <c r="B85" s="66">
        <v>4533069</v>
      </c>
      <c r="C85" s="66">
        <v>4596572.5</v>
      </c>
      <c r="D85" s="66">
        <v>3387152.9</v>
      </c>
      <c r="E85" s="67" t="s">
        <v>105</v>
      </c>
      <c r="F85" s="62"/>
      <c r="G85" s="62"/>
    </row>
    <row r="86" spans="1:7" s="65" customFormat="1">
      <c r="A86" s="122"/>
      <c r="B86" s="66">
        <f>B84+B85</f>
        <v>4857259.5</v>
      </c>
      <c r="C86" s="66">
        <f t="shared" ref="C86:D86" si="13">C84+C85</f>
        <v>4714010.4000000004</v>
      </c>
      <c r="D86" s="66">
        <f t="shared" si="13"/>
        <v>3386500.6999999997</v>
      </c>
      <c r="E86" s="67" t="s">
        <v>106</v>
      </c>
      <c r="F86" s="68"/>
      <c r="G86" s="68"/>
    </row>
    <row r="87" spans="1:7">
      <c r="A87" s="1"/>
      <c r="B87" s="6"/>
      <c r="C87" s="6"/>
      <c r="D87" s="6"/>
      <c r="E87" s="1"/>
      <c r="F87" s="1"/>
      <c r="G87" s="1"/>
    </row>
    <row r="88" spans="1:7">
      <c r="A88" s="1"/>
      <c r="B88" s="6"/>
      <c r="C88" s="6"/>
      <c r="D88" s="6"/>
      <c r="E88" s="1"/>
      <c r="F88" s="1"/>
      <c r="G88" s="1"/>
    </row>
    <row r="91" spans="1:7">
      <c r="A91" s="1"/>
      <c r="B91" s="5"/>
      <c r="C91" s="5"/>
      <c r="D91" s="5"/>
      <c r="E91" s="1"/>
      <c r="F91" s="1"/>
      <c r="G91" s="1"/>
    </row>
  </sheetData>
  <mergeCells count="6">
    <mergeCell ref="A4:A5"/>
    <mergeCell ref="E4:E5"/>
    <mergeCell ref="F4:G4"/>
    <mergeCell ref="A2:G2"/>
    <mergeCell ref="F1:G1"/>
    <mergeCell ref="B4:D4"/>
  </mergeCells>
  <pageMargins left="0.39370078740157483" right="0.19685039370078741" top="0.39370078740157483" bottom="0.19685039370078741" header="0.31496062992125984" footer="0.31496062992125984"/>
  <pageSetup paperSize="9" scale="55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A3" sqref="A3:G3"/>
    </sheetView>
  </sheetViews>
  <sheetFormatPr defaultRowHeight="15.75"/>
  <cols>
    <col min="1" max="1" width="5.140625" style="70" customWidth="1"/>
    <col min="2" max="2" width="22.85546875" style="70" customWidth="1"/>
    <col min="3" max="3" width="14.42578125" style="70" customWidth="1"/>
    <col min="4" max="4" width="13.5703125" style="70" customWidth="1"/>
    <col min="5" max="5" width="12.5703125" style="70" customWidth="1"/>
    <col min="6" max="6" width="13.5703125" style="70" customWidth="1"/>
    <col min="7" max="7" width="79.5703125" style="70" customWidth="1"/>
    <col min="8" max="8" width="26.7109375" style="70" customWidth="1"/>
    <col min="9" max="16384" width="9.140625" style="70"/>
  </cols>
  <sheetData>
    <row r="1" spans="1:7" ht="18" customHeight="1">
      <c r="G1" s="71" t="s">
        <v>28</v>
      </c>
    </row>
    <row r="2" spans="1:7" ht="15" customHeight="1">
      <c r="G2" s="72"/>
    </row>
    <row r="3" spans="1:7" ht="21.75" customHeight="1">
      <c r="A3" s="104" t="s">
        <v>37</v>
      </c>
      <c r="B3" s="104"/>
      <c r="C3" s="104"/>
      <c r="D3" s="104"/>
      <c r="E3" s="104"/>
      <c r="F3" s="104"/>
      <c r="G3" s="104"/>
    </row>
    <row r="4" spans="1:7">
      <c r="B4" s="73"/>
      <c r="C4" s="73"/>
      <c r="D4" s="73"/>
      <c r="E4" s="73"/>
      <c r="F4" s="73"/>
      <c r="G4" s="74" t="s">
        <v>3</v>
      </c>
    </row>
    <row r="5" spans="1:7" s="75" customFormat="1">
      <c r="A5" s="105" t="s">
        <v>5</v>
      </c>
      <c r="B5" s="105" t="s">
        <v>29</v>
      </c>
      <c r="C5" s="107" t="s">
        <v>4</v>
      </c>
      <c r="D5" s="108"/>
      <c r="E5" s="107" t="s">
        <v>30</v>
      </c>
      <c r="F5" s="108"/>
      <c r="G5" s="105" t="s">
        <v>7</v>
      </c>
    </row>
    <row r="6" spans="1:7" s="75" customFormat="1" ht="59.25" customHeight="1">
      <c r="A6" s="106"/>
      <c r="B6" s="106"/>
      <c r="C6" s="76" t="s">
        <v>31</v>
      </c>
      <c r="D6" s="76" t="s">
        <v>32</v>
      </c>
      <c r="E6" s="76" t="s">
        <v>31</v>
      </c>
      <c r="F6" s="76" t="s">
        <v>32</v>
      </c>
      <c r="G6" s="106"/>
    </row>
    <row r="7" spans="1:7" s="78" customFormat="1" ht="11.25" customHeight="1">
      <c r="A7" s="77">
        <v>1</v>
      </c>
      <c r="B7" s="77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</row>
    <row r="8" spans="1:7" s="16" customFormat="1">
      <c r="A8" s="112" t="s">
        <v>2</v>
      </c>
      <c r="B8" s="113"/>
      <c r="C8" s="113"/>
      <c r="D8" s="113"/>
      <c r="E8" s="113"/>
      <c r="F8" s="113"/>
      <c r="G8" s="114"/>
    </row>
    <row r="9" spans="1:7" s="16" customFormat="1" ht="63">
      <c r="A9" s="14"/>
      <c r="B9" s="15" t="s">
        <v>71</v>
      </c>
      <c r="C9" s="19">
        <v>-168.1</v>
      </c>
      <c r="D9" s="19"/>
      <c r="E9" s="19"/>
      <c r="F9" s="19"/>
      <c r="G9" s="115" t="s">
        <v>73</v>
      </c>
    </row>
    <row r="10" spans="1:7" s="16" customFormat="1" ht="31.5">
      <c r="A10" s="14"/>
      <c r="B10" s="15" t="s">
        <v>72</v>
      </c>
      <c r="C10" s="19"/>
      <c r="D10" s="19">
        <v>168.1</v>
      </c>
      <c r="E10" s="19"/>
      <c r="F10" s="19"/>
      <c r="G10" s="116"/>
    </row>
    <row r="11" spans="1:7" s="16" customFormat="1" ht="21.75" customHeight="1">
      <c r="A11" s="56" t="s">
        <v>0</v>
      </c>
      <c r="B11" s="17" t="s">
        <v>33</v>
      </c>
      <c r="C11" s="57">
        <f>SUM(C9:C10)</f>
        <v>-168.1</v>
      </c>
      <c r="D11" s="57">
        <f t="shared" ref="D11:F11" si="0">SUM(D9:D10)</f>
        <v>168.1</v>
      </c>
      <c r="E11" s="57">
        <f t="shared" si="0"/>
        <v>0</v>
      </c>
      <c r="F11" s="57">
        <f t="shared" si="0"/>
        <v>0</v>
      </c>
      <c r="G11" s="56"/>
    </row>
    <row r="12" spans="1:7" s="20" customFormat="1" ht="18" customHeight="1">
      <c r="A12" s="112" t="s">
        <v>21</v>
      </c>
      <c r="B12" s="113"/>
      <c r="C12" s="113"/>
      <c r="D12" s="113"/>
      <c r="E12" s="113"/>
      <c r="F12" s="113"/>
      <c r="G12" s="114"/>
    </row>
    <row r="13" spans="1:7" s="16" customFormat="1" ht="47.25">
      <c r="A13" s="14"/>
      <c r="B13" s="15" t="s">
        <v>58</v>
      </c>
      <c r="C13" s="19">
        <v>-2600</v>
      </c>
      <c r="D13" s="19"/>
      <c r="E13" s="19"/>
      <c r="F13" s="19"/>
      <c r="G13" s="18" t="s">
        <v>124</v>
      </c>
    </row>
    <row r="14" spans="1:7" s="16" customFormat="1" ht="31.5">
      <c r="A14" s="14"/>
      <c r="B14" s="15" t="s">
        <v>58</v>
      </c>
      <c r="C14" s="19"/>
      <c r="D14" s="19"/>
      <c r="E14" s="19"/>
      <c r="F14" s="19">
        <v>2625.1</v>
      </c>
      <c r="G14" s="29" t="s">
        <v>65</v>
      </c>
    </row>
    <row r="15" spans="1:7" s="16" customFormat="1" ht="31.5">
      <c r="A15" s="14"/>
      <c r="B15" s="15" t="s">
        <v>58</v>
      </c>
      <c r="C15" s="19"/>
      <c r="D15" s="19">
        <v>336.2</v>
      </c>
      <c r="E15" s="19"/>
      <c r="F15" s="19"/>
      <c r="G15" s="29" t="s">
        <v>70</v>
      </c>
    </row>
    <row r="16" spans="1:7" s="16" customFormat="1" ht="47.25">
      <c r="A16" s="14"/>
      <c r="B16" s="15" t="s">
        <v>58</v>
      </c>
      <c r="C16" s="19">
        <v>-91.5</v>
      </c>
      <c r="D16" s="19"/>
      <c r="E16" s="19"/>
      <c r="F16" s="19"/>
      <c r="G16" s="29" t="s">
        <v>126</v>
      </c>
    </row>
    <row r="17" spans="1:7" s="16" customFormat="1" ht="21" customHeight="1">
      <c r="A17" s="56" t="s">
        <v>16</v>
      </c>
      <c r="B17" s="17" t="s">
        <v>33</v>
      </c>
      <c r="C17" s="57">
        <f>SUM(C13:C16)</f>
        <v>-2691.5</v>
      </c>
      <c r="D17" s="57">
        <f t="shared" ref="D17:F17" si="1">SUM(D13:D16)</f>
        <v>336.2</v>
      </c>
      <c r="E17" s="57">
        <f t="shared" si="1"/>
        <v>0</v>
      </c>
      <c r="F17" s="57">
        <f t="shared" si="1"/>
        <v>2625.1</v>
      </c>
      <c r="G17" s="56"/>
    </row>
    <row r="18" spans="1:7" s="20" customFormat="1" ht="21" customHeight="1">
      <c r="A18" s="112" t="s">
        <v>26</v>
      </c>
      <c r="B18" s="113"/>
      <c r="C18" s="113"/>
      <c r="D18" s="113"/>
      <c r="E18" s="113"/>
      <c r="F18" s="113"/>
      <c r="G18" s="114"/>
    </row>
    <row r="19" spans="1:7" s="16" customFormat="1" ht="31.5">
      <c r="A19" s="14"/>
      <c r="B19" s="15" t="s">
        <v>58</v>
      </c>
      <c r="C19" s="19"/>
      <c r="D19" s="19">
        <v>343.5</v>
      </c>
      <c r="E19" s="19"/>
      <c r="F19" s="19"/>
      <c r="G19" s="18" t="s">
        <v>135</v>
      </c>
    </row>
    <row r="20" spans="1:7" s="16" customFormat="1" ht="51" customHeight="1">
      <c r="A20" s="14"/>
      <c r="B20" s="15" t="s">
        <v>59</v>
      </c>
      <c r="C20" s="19"/>
      <c r="D20" s="19">
        <v>556.5</v>
      </c>
      <c r="E20" s="19"/>
      <c r="F20" s="19"/>
      <c r="G20" s="18" t="s">
        <v>136</v>
      </c>
    </row>
    <row r="21" spans="1:7" s="16" customFormat="1" ht="51" customHeight="1">
      <c r="A21" s="14"/>
      <c r="B21" s="15" t="s">
        <v>59</v>
      </c>
      <c r="C21" s="19"/>
      <c r="D21" s="19">
        <v>1700</v>
      </c>
      <c r="E21" s="19"/>
      <c r="F21" s="19"/>
      <c r="G21" s="18" t="s">
        <v>137</v>
      </c>
    </row>
    <row r="22" spans="1:7" s="16" customFormat="1" ht="64.5" customHeight="1">
      <c r="A22" s="14"/>
      <c r="B22" s="15" t="s">
        <v>59</v>
      </c>
      <c r="C22" s="19">
        <v>-200</v>
      </c>
      <c r="D22" s="19"/>
      <c r="E22" s="19"/>
      <c r="F22" s="19"/>
      <c r="G22" s="18" t="s">
        <v>61</v>
      </c>
    </row>
    <row r="23" spans="1:7" s="16" customFormat="1" ht="33.75" customHeight="1">
      <c r="A23" s="14"/>
      <c r="B23" s="15" t="s">
        <v>58</v>
      </c>
      <c r="C23" s="19"/>
      <c r="D23" s="19">
        <v>91.5</v>
      </c>
      <c r="E23" s="19"/>
      <c r="F23" s="19"/>
      <c r="G23" s="18" t="s">
        <v>110</v>
      </c>
    </row>
    <row r="24" spans="1:7" s="16" customFormat="1" ht="47.25">
      <c r="A24" s="14"/>
      <c r="B24" s="15" t="s">
        <v>69</v>
      </c>
      <c r="C24" s="19">
        <v>-336.2</v>
      </c>
      <c r="D24" s="19"/>
      <c r="E24" s="19">
        <v>-2625.1</v>
      </c>
      <c r="F24" s="19"/>
      <c r="G24" s="18" t="s">
        <v>125</v>
      </c>
    </row>
    <row r="25" spans="1:7" s="20" customFormat="1" ht="21" customHeight="1">
      <c r="A25" s="85" t="s">
        <v>14</v>
      </c>
      <c r="B25" s="17" t="s">
        <v>33</v>
      </c>
      <c r="C25" s="86">
        <f>SUM(C19:C24)</f>
        <v>-536.20000000000005</v>
      </c>
      <c r="D25" s="86">
        <f t="shared" ref="D25:F25" si="2">SUM(D19:D24)</f>
        <v>2691.5</v>
      </c>
      <c r="E25" s="86">
        <f t="shared" si="2"/>
        <v>-2625.1</v>
      </c>
      <c r="F25" s="86">
        <f t="shared" si="2"/>
        <v>0</v>
      </c>
      <c r="G25" s="85"/>
    </row>
    <row r="26" spans="1:7" s="21" customFormat="1" ht="20.25" customHeight="1">
      <c r="A26" s="109" t="s">
        <v>34</v>
      </c>
      <c r="B26" s="110"/>
      <c r="C26" s="110"/>
      <c r="D26" s="110"/>
      <c r="E26" s="110"/>
      <c r="F26" s="110"/>
      <c r="G26" s="111"/>
    </row>
    <row r="27" spans="1:7" s="21" customFormat="1" ht="31.5">
      <c r="A27" s="22"/>
      <c r="B27" s="15" t="s">
        <v>60</v>
      </c>
      <c r="C27" s="23"/>
      <c r="D27" s="23">
        <v>200</v>
      </c>
      <c r="E27" s="23"/>
      <c r="F27" s="23"/>
      <c r="G27" s="24" t="s">
        <v>138</v>
      </c>
    </row>
    <row r="28" spans="1:7" s="21" customFormat="1">
      <c r="A28" s="25" t="s">
        <v>20</v>
      </c>
      <c r="B28" s="17" t="s">
        <v>33</v>
      </c>
      <c r="C28" s="26">
        <f>C27</f>
        <v>0</v>
      </c>
      <c r="D28" s="26">
        <f t="shared" ref="D28" si="3">D27</f>
        <v>200</v>
      </c>
      <c r="E28" s="26"/>
      <c r="F28" s="26"/>
      <c r="G28" s="27"/>
    </row>
    <row r="29" spans="1:7" s="21" customFormat="1" ht="18.75" customHeight="1">
      <c r="A29" s="99" t="s">
        <v>23</v>
      </c>
      <c r="B29" s="100"/>
      <c r="C29" s="100"/>
      <c r="D29" s="100"/>
      <c r="E29" s="100"/>
      <c r="F29" s="100"/>
      <c r="G29" s="101"/>
    </row>
    <row r="30" spans="1:7" s="32" customFormat="1" ht="33.75" customHeight="1">
      <c r="A30" s="33"/>
      <c r="B30" s="34" t="s">
        <v>24</v>
      </c>
      <c r="C30" s="35">
        <f>-35-22-30</f>
        <v>-87</v>
      </c>
      <c r="D30" s="35"/>
      <c r="E30" s="35"/>
      <c r="F30" s="35"/>
      <c r="G30" s="102" t="s">
        <v>109</v>
      </c>
    </row>
    <row r="31" spans="1:7" s="32" customFormat="1" ht="31.5">
      <c r="A31" s="33"/>
      <c r="B31" s="36" t="s">
        <v>9</v>
      </c>
      <c r="C31" s="35"/>
      <c r="D31" s="35">
        <f>35+22+30</f>
        <v>87</v>
      </c>
      <c r="E31" s="37"/>
      <c r="F31" s="37"/>
      <c r="G31" s="103"/>
    </row>
    <row r="32" spans="1:7" s="21" customFormat="1">
      <c r="A32" s="25" t="s">
        <v>27</v>
      </c>
      <c r="B32" s="17" t="s">
        <v>33</v>
      </c>
      <c r="C32" s="26">
        <f>C30+C31</f>
        <v>-87</v>
      </c>
      <c r="D32" s="26">
        <f>D30+D31</f>
        <v>87</v>
      </c>
      <c r="E32" s="26"/>
      <c r="F32" s="26"/>
      <c r="G32" s="27"/>
    </row>
    <row r="33" spans="1:7" ht="18.75" customHeight="1">
      <c r="A33" s="79"/>
      <c r="B33" s="80" t="s">
        <v>35</v>
      </c>
      <c r="C33" s="81">
        <f>C11+C17+C25+C28+C32</f>
        <v>-3482.8</v>
      </c>
      <c r="D33" s="81">
        <f>D11+D17+D25+D28+D32</f>
        <v>3482.8</v>
      </c>
      <c r="E33" s="81">
        <f>E11+E17+E25+E28+E32</f>
        <v>-2625.1</v>
      </c>
      <c r="F33" s="81">
        <f>F11+F17+F25+F28+F32</f>
        <v>2625.1</v>
      </c>
      <c r="G33" s="80"/>
    </row>
    <row r="34" spans="1:7">
      <c r="B34" s="82"/>
      <c r="C34" s="83"/>
      <c r="D34" s="97"/>
      <c r="E34" s="97"/>
      <c r="F34" s="97"/>
      <c r="G34" s="98"/>
    </row>
    <row r="35" spans="1:7">
      <c r="D35" s="84"/>
      <c r="E35" s="84"/>
      <c r="F35" s="84"/>
    </row>
  </sheetData>
  <mergeCells count="14">
    <mergeCell ref="D34:G34"/>
    <mergeCell ref="A29:G29"/>
    <mergeCell ref="G30:G31"/>
    <mergeCell ref="A3:G3"/>
    <mergeCell ref="A5:A6"/>
    <mergeCell ref="B5:B6"/>
    <mergeCell ref="C5:D5"/>
    <mergeCell ref="E5:F5"/>
    <mergeCell ref="G5:G6"/>
    <mergeCell ref="A26:G26"/>
    <mergeCell ref="A12:G12"/>
    <mergeCell ref="A18:G18"/>
    <mergeCell ref="A8:G8"/>
    <mergeCell ref="G9:G10"/>
  </mergeCells>
  <pageMargins left="0.39370078740157483" right="0.31496062992125984" top="0.39370078740157483" bottom="0.39370078740157483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таблица 2</vt:lpstr>
      <vt:lpstr>таблица 3</vt:lpstr>
      <vt:lpstr>'таблица 2'!Заголовки_для_печати</vt:lpstr>
      <vt:lpstr>'таблица 3'!Заголовки_для_печати</vt:lpstr>
      <vt:lpstr>'таблица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Зорина</cp:lastModifiedBy>
  <cp:lastPrinted>2023-06-08T04:29:19Z</cp:lastPrinted>
  <dcterms:created xsi:type="dcterms:W3CDTF">1996-10-08T23:32:33Z</dcterms:created>
  <dcterms:modified xsi:type="dcterms:W3CDTF">2023-06-08T04:29:26Z</dcterms:modified>
</cp:coreProperties>
</file>