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Приложение 2-2023-2024 годы" sheetId="1" r:id="rId1"/>
  </sheets>
  <definedNames>
    <definedName name="_xlnm._FilterDatabase" localSheetId="0" hidden="1">'Приложение 2-2023-2024 годы'!$A$11:$E$11</definedName>
    <definedName name="_xlnm.Print_Titles" localSheetId="0">'Приложение 2-2023-2024 годы'!$10:$11</definedName>
    <definedName name="_xlnm.Print_Area" localSheetId="0">'Приложение 2-2023-2024 годы'!$A$1:$D$170</definedName>
    <definedName name="сумм">#REF!</definedName>
  </definedNames>
  <calcPr calcId="125725"/>
</workbook>
</file>

<file path=xl/calcChain.xml><?xml version="1.0" encoding="utf-8"?>
<calcChain xmlns="http://schemas.openxmlformats.org/spreadsheetml/2006/main">
  <c r="D168" i="1"/>
  <c r="C168"/>
  <c r="D167"/>
  <c r="C167"/>
  <c r="D166"/>
  <c r="C166"/>
  <c r="D165"/>
  <c r="C165"/>
  <c r="C162" s="1"/>
  <c r="D164"/>
  <c r="D163"/>
  <c r="C163"/>
  <c r="D162"/>
  <c r="D130" s="1"/>
  <c r="D129" s="1"/>
  <c r="D161"/>
  <c r="C161"/>
  <c r="D160"/>
  <c r="C160"/>
  <c r="D158"/>
  <c r="C158"/>
  <c r="D156"/>
  <c r="C156"/>
  <c r="D154"/>
  <c r="C154"/>
  <c r="D152"/>
  <c r="C152"/>
  <c r="D151"/>
  <c r="C151"/>
  <c r="D150"/>
  <c r="C150"/>
  <c r="D149"/>
  <c r="C149"/>
  <c r="D148"/>
  <c r="C148"/>
  <c r="D147"/>
  <c r="C147"/>
  <c r="D146"/>
  <c r="C146"/>
  <c r="D145"/>
  <c r="C145"/>
  <c r="D144"/>
  <c r="C144"/>
  <c r="D143"/>
  <c r="C143"/>
  <c r="D142"/>
  <c r="C142"/>
  <c r="D141"/>
  <c r="C141"/>
  <c r="D140"/>
  <c r="C140"/>
  <c r="D139"/>
  <c r="C139"/>
  <c r="D138"/>
  <c r="C138"/>
  <c r="D137"/>
  <c r="C137"/>
  <c r="D136"/>
  <c r="C136"/>
  <c r="D135"/>
  <c r="C135"/>
  <c r="D134"/>
  <c r="C134"/>
  <c r="D132"/>
  <c r="C132"/>
  <c r="D131"/>
  <c r="C131"/>
  <c r="D127"/>
  <c r="C127"/>
  <c r="D126"/>
  <c r="C126"/>
  <c r="D124"/>
  <c r="C124"/>
  <c r="D122"/>
  <c r="C122"/>
  <c r="D121"/>
  <c r="C121"/>
  <c r="D120"/>
  <c r="C120"/>
  <c r="D119"/>
  <c r="C119"/>
  <c r="D118"/>
  <c r="C118"/>
  <c r="D117"/>
  <c r="C117"/>
  <c r="D113"/>
  <c r="C113"/>
  <c r="D111"/>
  <c r="C111"/>
  <c r="D109"/>
  <c r="C109"/>
  <c r="D105"/>
  <c r="C105"/>
  <c r="D104"/>
  <c r="C104"/>
  <c r="D102"/>
  <c r="C102"/>
  <c r="D100"/>
  <c r="C100"/>
  <c r="D98"/>
  <c r="C98"/>
  <c r="D96"/>
  <c r="C96"/>
  <c r="D94"/>
  <c r="C94"/>
  <c r="D93"/>
  <c r="C93"/>
  <c r="D92"/>
  <c r="C92"/>
  <c r="D91"/>
  <c r="C91"/>
  <c r="D89"/>
  <c r="C89"/>
  <c r="D87"/>
  <c r="C87"/>
  <c r="D86"/>
  <c r="C86"/>
  <c r="D84"/>
  <c r="C84"/>
  <c r="D83"/>
  <c r="C83"/>
  <c r="D82"/>
  <c r="C82"/>
  <c r="D81"/>
  <c r="C81"/>
  <c r="D80"/>
  <c r="C80"/>
  <c r="D78"/>
  <c r="C78"/>
  <c r="D77"/>
  <c r="C77"/>
  <c r="D76"/>
  <c r="C76"/>
  <c r="D75"/>
  <c r="C75"/>
  <c r="D74"/>
  <c r="C74"/>
  <c r="D73"/>
  <c r="C73"/>
  <c r="D70"/>
  <c r="C70"/>
  <c r="D67"/>
  <c r="C67"/>
  <c r="D66"/>
  <c r="C66"/>
  <c r="D65"/>
  <c r="C65"/>
  <c r="D64"/>
  <c r="C64"/>
  <c r="D63"/>
  <c r="C63"/>
  <c r="D61"/>
  <c r="C61"/>
  <c r="D60"/>
  <c r="C60"/>
  <c r="D58"/>
  <c r="C58"/>
  <c r="D57"/>
  <c r="C57"/>
  <c r="D56"/>
  <c r="C56"/>
  <c r="D55"/>
  <c r="C55"/>
  <c r="D54"/>
  <c r="C54"/>
  <c r="D53"/>
  <c r="C53"/>
  <c r="D52"/>
  <c r="C52"/>
  <c r="D49"/>
  <c r="C49"/>
  <c r="D48"/>
  <c r="C48"/>
  <c r="D46"/>
  <c r="C46"/>
  <c r="D45"/>
  <c r="C45"/>
  <c r="D43"/>
  <c r="C43"/>
  <c r="D41"/>
  <c r="C41"/>
  <c r="D40"/>
  <c r="C40"/>
  <c r="D37"/>
  <c r="C37"/>
  <c r="D35"/>
  <c r="C35"/>
  <c r="D34"/>
  <c r="C34"/>
  <c r="D32"/>
  <c r="C32"/>
  <c r="D29"/>
  <c r="C29"/>
  <c r="D28"/>
  <c r="C28"/>
  <c r="D26"/>
  <c r="C26"/>
  <c r="D24"/>
  <c r="C24"/>
  <c r="D22"/>
  <c r="C22"/>
  <c r="D21"/>
  <c r="C21"/>
  <c r="D20"/>
  <c r="C20"/>
  <c r="D14"/>
  <c r="C14"/>
  <c r="D13"/>
  <c r="C13"/>
  <c r="D12"/>
  <c r="C12"/>
  <c r="C130" l="1"/>
  <c r="C129" s="1"/>
  <c r="C170" s="1"/>
  <c r="D170"/>
</calcChain>
</file>

<file path=xl/sharedStrings.xml><?xml version="1.0" encoding="utf-8"?>
<sst xmlns="http://schemas.openxmlformats.org/spreadsheetml/2006/main" count="329" uniqueCount="325">
  <si>
    <t>к решению Думы города Урай</t>
  </si>
  <si>
    <t>от 3 декабря 2021 года  № 29</t>
  </si>
  <si>
    <t xml:space="preserve">Доходы бюджета городского округа Урай </t>
  </si>
  <si>
    <t>на плановый период 2023 - 2024 годов</t>
  </si>
  <si>
    <t>(тыс. рублей)</t>
  </si>
  <si>
    <t>Наименование показателя</t>
  </si>
  <si>
    <t>Код бюджетной классификации</t>
  </si>
  <si>
    <t xml:space="preserve">Сумма </t>
  </si>
  <si>
    <t>2023 год</t>
  </si>
  <si>
    <t>2024 год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</si>
  <si>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</si>
  <si>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</si>
  <si>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</si>
  <si>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</si>
  <si>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</si>
  <si>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</si>
  <si>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</si>
  <si>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</si>
  <si>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</si>
  <si>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</si>
  <si>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</si>
  <si>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</si>
  <si>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</si>
  <si>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</si>
  <si>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</si>
  <si>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000 1 01 02080 01 0000 110
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</si>
  <si>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</si>
  <si>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</si>
  <si>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</si>
  <si>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</si>
  <si>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</si>
  <si>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</si>
  <si>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</si>
  <si>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000 1 03 02231 01 0000 110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</si>
  <si>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</si>
  <si>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</si>
  <si>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</si>
  <si>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</si>
  <si>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</si>
  <si>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</si>
  <si>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</si>
  <si>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</si>
  <si>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</si>
  <si>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</si>
  <si>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</si>
  <si>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</si>
  <si>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</si>
  <si>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</si>
  <si>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</si>
  <si>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</si>
  <si>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</si>
  <si>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</si>
  <si>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</si>
  <si>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</si>
  <si>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</si>
  <si>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</si>
  <si>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</si>
  <si>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</si>
  <si>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</si>
  <si>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</si>
  <si>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</si>
  <si>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</si>
  <si>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</si>
  <si>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</si>
  <si>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</si>
  <si>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</si>
  <si>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</si>
  <si>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</si>
  <si>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 с организаций</t>
  </si>
  <si>
    <t>000 1 06 06030 00 0000 110</t>
  </si>
  <si>
    <t xml:space="preserve"> - 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</si>
  <si>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</si>
  <si>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</si>
  <si>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</si>
  <si>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 xml:space="preserve"> -земельный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</si>
  <si>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</si>
  <si>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</si>
  <si>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</si>
  <si>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</si>
  <si>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</si>
  <si>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</si>
  <si>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</si>
  <si>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</si>
  <si>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</si>
  <si>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</si>
  <si>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</si>
  <si>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</si>
  <si>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</si>
  <si>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 за   выдачу   органом  местного   самоуправления   городского    округа специального   разрешения   на движение по автомобильным  дорогам   транспортных   средств,  осуществляющих перевозки  опасных,  тяжеловесных и (или) крупногабаритных грузов,  зачисляемая  в бюджеты городских округов</t>
  </si>
  <si>
    <t xml:space="preserve">   000  1 08 07173 01 0000 110
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</si>
  <si>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</si>
  <si>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</si>
  <si>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</si>
  <si>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000 1 11 01000 00 0000 120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</si>
  <si>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</si>
  <si>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</si>
  <si>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</si>
  <si>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</si>
  <si>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</si>
  <si>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</si>
  <si>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</si>
  <si>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</si>
  <si>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</si>
  <si>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000 1 11 05020 00 0000 120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</si>
  <si>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</t>
  </si>
  <si>
    <t>000 1 11 05024 04 0000 120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</si>
  <si>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</si>
  <si>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000 1 11 05300 00 0000 120
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</si>
  <si>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</si>
  <si>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 xml:space="preserve">000 1 11 05320 00 0000 120
</t>
  </si>
  <si>
    <t xml:space="preserve"> -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</si>
  <si>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 xml:space="preserve">000 1 11 05324 04 0000 120
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</si>
  <si>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</si>
  <si>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</si>
  <si>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</si>
  <si>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</si>
  <si>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</si>
  <si>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</si>
  <si>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</si>
  <si>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</si>
  <si>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</si>
  <si>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</si>
  <si>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 xml:space="preserve"> -плата за выбросы загрязняющих веществ в атмосферный воздух стационарными объектами</t>
  </si>
  <si>
    <t>000 1 12 01010 01 0000 120</t>
  </si>
  <si>
    <t xml:space="preserve"> - 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</si>
  <si>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</si>
  <si>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</si>
  <si>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</si>
  <si>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 xml:space="preserve"> - плата за размещение отходов производства</t>
  </si>
  <si>
    <t>000 1 12 01041 01 0000 120</t>
  </si>
  <si>
    <t xml:space="preserve"> - плата за размещение твердых коммунальных отходов</t>
  </si>
  <si>
    <t>000 1 12 01042 01 0000 120</t>
  </si>
  <si>
    <t>ДОХОДЫ ОТ ОКАЗАНИЯ ПЛАТНЫХ УСЛУГ И КОМПЕНСАЦИИ ЗАТРАТ 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</si>
  <si>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</si>
  <si>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</si>
  <si>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</si>
  <si>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 (работ)</t>
  </si>
  <si>
    <t>000 1 13 01990 00 0000 130</t>
  </si>
  <si>
    <t xml:space="preserve"> - 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</si>
  <si>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</si>
  <si>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</si>
  <si>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</si>
  <si>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</si>
  <si>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000 1 13 02 060 00 0000 130</t>
  </si>
  <si>
    <t xml:space="preserve"> - доходы, поступающие в порядке возмещения расходов, понесенных в связи с эксплуатацией имущества городских округов</t>
  </si>
  <si>
    <t>000 1 13 02 064 04 0000 130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</si>
  <si>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</si>
  <si>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</si>
  <si>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</si>
  <si>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</si>
  <si>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</si>
  <si>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</si>
  <si>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</si>
  <si>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</si>
  <si>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</si>
  <si>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</si>
  <si>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</si>
  <si>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000 1 14 02043 04 0000 410</t>
  </si>
  <si>
    <t xml:space="preserve">Доходы от продажи земельных участков , находящихся в государственной и муниципальной собственности 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</si>
  <si>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</si>
  <si>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</si>
  <si>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</si>
  <si>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</si>
  <si>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</si>
  <si>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</si>
  <si>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</si>
  <si>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 xml:space="preserve"> -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</si>
  <si>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</si>
  <si>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</si>
  <si>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</si>
  <si>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</si>
  <si>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</si>
  <si>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</si>
  <si>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</si>
  <si>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</si>
  <si>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</si>
  <si>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</si>
  <si>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</si>
  <si>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</si>
  <si>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</si>
  <si>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</si>
  <si>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</si>
  <si>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</si>
  <si>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</si>
  <si>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</si>
  <si>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</si>
  <si>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</si>
  <si>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000 1 16 01082 01 0000 140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</si>
  <si>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</si>
  <si>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</si>
  <si>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</si>
  <si>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000 1 16 01092 01 0000 140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</si>
  <si>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</si>
  <si>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000 1 16 01140 01 0000 140
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</si>
  <si>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</si>
  <si>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000 1 16 01110 01 0000 140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</si>
  <si>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</si>
  <si>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000 1 16 01113 01 0000 140
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</si>
  <si>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</si>
  <si>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 xml:space="preserve">000 1 16 01142 01 0000 140
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</si>
  <si>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</si>
  <si>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000 1 16 01143 01 0000 140
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</si>
  <si>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</si>
  <si>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000 1 16 01150 01 0000 140
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</si>
  <si>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</si>
  <si>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000 1 16 01153 01 0000 140
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</si>
  <si>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</si>
  <si>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000 1 16 01170 01 0000 140
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</si>
  <si>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</si>
  <si>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000 1 16 01173 01 0000 140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</si>
  <si>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</si>
  <si>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</si>
  <si>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</si>
  <si>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000 1 16 01192 01 0000 140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</si>
  <si>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</si>
  <si>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</si>
  <si>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</si>
  <si>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000 1 16 01194 01 0000 140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</si>
  <si>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</si>
  <si>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</si>
  <si>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</si>
  <si>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</si>
  <si>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</si>
  <si>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</si>
  <si>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</si>
  <si>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000 1 16 02010 02 0000 140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</si>
  <si>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</si>
  <si>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</si>
  <si>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</si>
  <si>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</si>
  <si>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</si>
  <si>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000 1 16 07090 04 0000 140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</si>
  <si>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</si>
  <si>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 xml:space="preserve">000 1 16 09000 00 0000 140
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</si>
  <si>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</si>
  <si>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000 1 16 09040 04 0000 140</t>
  </si>
  <si>
    <t>Платежи, уплачиваемые в целях возмещения вреда, причиняемого автомобильным дорогам</t>
  </si>
  <si>
    <t>000 1 16 11060 01 0000 140</t>
  </si>
  <si>
    <t xml:space="preserve"> Платежи, уплачиваемые в целях возмещения вреда, причиняемого автомобильным дорогам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</si>
  <si>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 </t>
  </si>
  <si>
    <t>000 1 16 11064 01 0000 140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</si>
  <si>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</si>
  <si>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</si>
  <si>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</si>
  <si>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</si>
  <si>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</si>
  <si>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</si>
  <si>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</si>
  <si>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</si>
  <si>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 xml:space="preserve"> - дотации бюджетам городских округов на выравнивание бюджетной обеспеченности из бюджета субъекта Российской Федерации</t>
  </si>
  <si>
    <t>000 2 02 15001 04 0000 150</t>
  </si>
  <si>
    <t xml:space="preserve">СУБСИДИИ БЮДЖЕТАМ БЮДЖЕТНОЙ СИСТЕМЫ РОССИЙСКОЙ ФЕДЕРАЦИИ (МЕЖБЮДЖЕТНЫЕ СУБСИДИИ)               </t>
  </si>
  <si>
    <t>000 2 02 20000 00 0000 150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</si>
  <si>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</si>
  <si>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000 2 02 20077 00 0000 150
</t>
  </si>
  <si>
    <t xml:space="preserve"> -субсидии бюджетам городских округов на софинансирование капитальных вложений в объекты муниципальной собственности
</t>
  </si>
  <si>
    <t xml:space="preserve">000 2 02 20077 04 0000 150
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</si>
  <si>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</si>
  <si>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</si>
  <si>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 xml:space="preserve"> -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</si>
  <si>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000 2 02 25304 04 0000 150</t>
  </si>
  <si>
    <t xml:space="preserve">Субсидии бюджетам на создание новых мест в общеобразовательных организациях в связи с ростом числа обучающихся, вызванным демографическим фактором
</t>
  </si>
  <si>
    <t xml:space="preserve">000 2 02 25305 00 0000 150
</t>
  </si>
  <si>
    <t xml:space="preserve"> -субсидии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
</t>
  </si>
  <si>
    <t xml:space="preserve">000 2 02 25305 04 0000 150
</t>
  </si>
  <si>
    <t xml:space="preserve">Субсидии бюджетам на реализацию мероприятий по обеспечению жильем молодых семей
</t>
  </si>
  <si>
    <t>000 2 02 25497 00 0000 150</t>
  </si>
  <si>
    <t xml:space="preserve"> - субсидии бюджетам городских округов на реализацию мероприятий по обеспечению жильем молодых семей</t>
  </si>
  <si>
    <t>000 2 02 25497 04 0000 150</t>
  </si>
  <si>
    <t>Субсидии бюджетам на поддержку отрасли культуры</t>
  </si>
  <si>
    <t>000 2 02 25519 00 0000 150</t>
  </si>
  <si>
    <t xml:space="preserve"> - субсидии бюджетам городских округов на поддержку отрасли культуры
</t>
  </si>
  <si>
    <t>Субсидии бюджетам на реализацию программ формирования современной городской среды</t>
  </si>
  <si>
    <t>000 2 02 25555 00 0000 150</t>
  </si>
  <si>
    <t xml:space="preserve"> - субсидии бюджетам городских округов на реализацию программ формирования современной городской среды</t>
  </si>
  <si>
    <t>000 2 02 25555 04 0000 150</t>
  </si>
  <si>
    <t>Прочие субсидии</t>
  </si>
  <si>
    <t>000 2 02 29999 00 0000 150</t>
  </si>
  <si>
    <t xml:space="preserve"> - прочие субсидии бюджетам городских округов</t>
  </si>
  <si>
    <t>000 2 02 29999 04 0000 150</t>
  </si>
  <si>
    <t xml:space="preserve">СУБВЕНЦИИ БЮДЖЕТАМ БЮДЖЕТНОЙ СИСТЕМЫ РОССИЙСКОЙ ФЕДЕРАЦИИ           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</si>
  <si>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</si>
  <si>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</si>
  <si>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</si>
  <si>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- субвенции бюджетам городских округов на выполнение передаваемых полномочий субъектов Российской Федерации</t>
  </si>
  <si>
    <t>000 2 02 30024 04 0000 150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</si>
  <si>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</si>
  <si>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>000 2 02 30029 00 0000 150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</si>
  <si>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</si>
  <si>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</si>
  <si>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</si>
  <si>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000 2 02 35082 00 0000 150</t>
  </si>
  <si>
    <t xml:space="preserve"> -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</si>
  <si>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000 2 02 35082 04 0000 150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</si>
  <si>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 Федерации           </t>
  </si>
  <si>
    <t>000 2 02 35120 00 0000 150</t>
  </si>
  <si>
    <t xml:space="preserve"> -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</si>
  <si>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</si>
  <si>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 xml:space="preserve"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
</t>
  </si>
  <si>
    <t xml:space="preserve">000 2 02 35135 00 0000 150
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</si>
  <si>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</si>
  <si>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 xml:space="preserve">000 2 02 35135 04 0000 150
</t>
  </si>
  <si>
    <t>Субвенции бюджетам на государственную регистрацию актов гражданского состояния</t>
  </si>
  <si>
    <t>000 2 02 35930 00 0000 150</t>
  </si>
  <si>
    <t xml:space="preserve"> - субвенции бюджетам городских округов на государственную регистрацию актов гражданского  состояния</t>
  </si>
  <si>
    <t>000 2 02 35930 04 0000 150</t>
  </si>
  <si>
    <t>ИНЫЕ МЕЖБЮДЖЕТНЫЕ ТРАНСФЕРТЫ</t>
  </si>
  <si>
    <t>000 2 02 40000 00 0000 150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</si>
  <si>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</si>
  <si>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000 202 45303 00 0000 150</t>
  </si>
  <si>
    <t xml:space="preserve"> -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</si>
  <si>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000 202 45303 04 0000 150</t>
  </si>
  <si>
    <t>Прочие межбюджетные трансферты, передаваемые бюджетам</t>
  </si>
  <si>
    <t>000 2 02 49999 00 0000 150</t>
  </si>
  <si>
    <t xml:space="preserve"> - прочие межбюджетные трансферты, передаваемые бюджетам городских округов</t>
  </si>
  <si>
    <t>000 2 02 49999 04 0000 150</t>
  </si>
  <si>
    <t>ПРОЧИЕ БЕЗВОЗМЕЗДНЫЕ ПОСТУПЛЕНИЯ</t>
  </si>
  <si>
    <t>000 2 07 00000 00 0000 150</t>
  </si>
  <si>
    <t>Прочие безвозмездные поступления в бюджеты городских округов</t>
  </si>
  <si>
    <t>000 2 07 04000 04 0000 150</t>
  </si>
  <si>
    <t xml:space="preserve"> -прочие безвозмездные поступления в бюджеты городских округов</t>
  </si>
  <si>
    <t>000 2 07 04050 04 0000 150</t>
  </si>
  <si>
    <t>ИТОГО ДОХОДОВ</t>
  </si>
  <si>
    <t>Приложение 2</t>
  </si>
  <si>
    <t xml:space="preserve">(в ред.решений Думы города Урай от 01.07.2022 № 73, от 26.12.2022 № 135)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</si>
</sst>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&quot;&quot;###,##0.00"/>
  </numFmts>
  <fonts count="18">
    <font>
      <sz val="10"/>
      <name val="Arial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u/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color rgb="FFFF0000"/>
      <name val="Arial"/>
      <family val="2"/>
      <charset val="204"/>
    </font>
    <font>
      <b/>
      <sz val="10"/>
      <color rgb="FFFF0000"/>
      <name val="Arial Cyr"/>
      <charset val="204"/>
    </font>
    <font>
      <sz val="11"/>
      <color rgb="FF0000F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3" fillId="0" borderId="0"/>
    <xf numFmtId="0" fontId="1" fillId="3" borderId="3">
      <alignment horizontal="left" vertical="top" wrapText="1"/>
    </xf>
    <xf numFmtId="0" fontId="3" fillId="0" borderId="0"/>
  </cellStyleXfs>
  <cellXfs count="75">
    <xf numFmtId="0" fontId="0" fillId="0" borderId="0" xfId="0"/>
    <xf numFmtId="0" fontId="1" fillId="2" borderId="0" xfId="0" applyFont="1" applyFill="1" applyAlignment="1">
      <alignment horizontal="right" wrapText="1"/>
    </xf>
    <xf numFmtId="0" fontId="2" fillId="2" borderId="0" xfId="0" applyFont="1" applyFill="1" applyBorder="1" applyAlignment="1">
      <alignment vertical="top"/>
    </xf>
    <xf numFmtId="0" fontId="3" fillId="2" borderId="0" xfId="0" applyFont="1" applyFill="1"/>
    <xf numFmtId="0" fontId="1" fillId="2" borderId="0" xfId="0" applyFont="1" applyFill="1" applyAlignment="1">
      <alignment wrapText="1"/>
    </xf>
    <xf numFmtId="0" fontId="4" fillId="2" borderId="0" xfId="0" applyFont="1" applyFill="1" applyAlignment="1">
      <alignment vertical="top"/>
    </xf>
    <xf numFmtId="164" fontId="4" fillId="2" borderId="0" xfId="0" applyNumberFormat="1" applyFont="1" applyFill="1" applyAlignment="1">
      <alignment horizontal="right" vertical="top"/>
    </xf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/>
    </xf>
    <xf numFmtId="164" fontId="7" fillId="2" borderId="0" xfId="0" applyNumberFormat="1" applyFont="1" applyFill="1" applyBorder="1" applyAlignment="1">
      <alignment horizontal="right" vertical="top"/>
    </xf>
    <xf numFmtId="0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/>
    <xf numFmtId="0" fontId="9" fillId="2" borderId="0" xfId="0" applyFont="1" applyFill="1"/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right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2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right" vertical="center"/>
    </xf>
    <xf numFmtId="0" fontId="13" fillId="2" borderId="0" xfId="0" applyFont="1" applyFill="1" applyBorder="1"/>
    <xf numFmtId="0" fontId="13" fillId="2" borderId="0" xfId="0" applyFont="1" applyFill="1"/>
    <xf numFmtId="0" fontId="14" fillId="2" borderId="0" xfId="0" applyFont="1" applyFill="1" applyBorder="1"/>
    <xf numFmtId="0" fontId="14" fillId="2" borderId="0" xfId="0" applyFont="1" applyFill="1"/>
    <xf numFmtId="0" fontId="6" fillId="2" borderId="1" xfId="2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/>
    <xf numFmtId="49" fontId="12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 applyBorder="1"/>
    <xf numFmtId="0" fontId="12" fillId="2" borderId="0" xfId="0" applyFont="1" applyFill="1"/>
    <xf numFmtId="0" fontId="12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wrapText="1"/>
    </xf>
    <xf numFmtId="165" fontId="12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top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right"/>
    </xf>
    <xf numFmtId="164" fontId="16" fillId="2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0" fontId="10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top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top"/>
    </xf>
    <xf numFmtId="0" fontId="17" fillId="2" borderId="0" xfId="0" applyFont="1" applyFill="1" applyBorder="1" applyAlignment="1">
      <alignment horizontal="center" vertical="top"/>
    </xf>
  </cellXfs>
  <cellStyles count="4">
    <cellStyle name="Обычный" xfId="0" builtinId="0"/>
    <cellStyle name="Обычный 2 2" xfId="3"/>
    <cellStyle name="Обычный_tmp" xfId="1"/>
    <cellStyle name="Элементы осей" xfId="2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2"/>
  <sheetViews>
    <sheetView tabSelected="1" zoomScaleNormal="100" workbookViewId="0">
      <selection activeCell="G16" sqref="G16"/>
    </sheetView>
  </sheetViews>
  <sheetFormatPr defaultRowHeight="12.75"/>
  <cols>
    <col min="1" max="1" width="65" style="4" customWidth="1"/>
    <col min="2" max="2" width="28" style="65" customWidth="1"/>
    <col min="3" max="3" width="14.7109375" style="66" customWidth="1"/>
    <col min="4" max="4" width="14" style="66" customWidth="1"/>
    <col min="5" max="5" width="9.42578125" style="8" customWidth="1"/>
    <col min="6" max="16384" width="9.140625" style="3"/>
  </cols>
  <sheetData>
    <row r="1" spans="1:5" ht="15">
      <c r="A1" s="1"/>
      <c r="B1" s="69" t="s">
        <v>323</v>
      </c>
      <c r="C1" s="69"/>
      <c r="D1" s="69"/>
      <c r="E1" s="2"/>
    </row>
    <row r="2" spans="1:5" ht="15">
      <c r="B2" s="69" t="s">
        <v>0</v>
      </c>
      <c r="C2" s="69"/>
      <c r="D2" s="69"/>
      <c r="E2" s="2"/>
    </row>
    <row r="3" spans="1:5" ht="15">
      <c r="B3" s="69" t="s">
        <v>1</v>
      </c>
      <c r="C3" s="69"/>
      <c r="D3" s="69"/>
      <c r="E3" s="2"/>
    </row>
    <row r="4" spans="1:5" ht="9" customHeight="1">
      <c r="B4" s="5"/>
      <c r="C4" s="6"/>
      <c r="D4" s="6"/>
      <c r="E4" s="7"/>
    </row>
    <row r="5" spans="1:5" s="8" customFormat="1" ht="18" customHeight="1">
      <c r="A5" s="70" t="s">
        <v>2</v>
      </c>
      <c r="B5" s="70"/>
      <c r="C5" s="70"/>
      <c r="D5" s="70"/>
    </row>
    <row r="6" spans="1:5" s="8" customFormat="1" ht="16.5" customHeight="1">
      <c r="A6" s="71" t="s">
        <v>3</v>
      </c>
      <c r="B6" s="71"/>
      <c r="C6" s="71"/>
      <c r="D6" s="71"/>
      <c r="E6" s="9"/>
    </row>
    <row r="7" spans="1:5" s="8" customFormat="1" ht="16.5" customHeight="1">
      <c r="A7" s="74" t="s">
        <v>324</v>
      </c>
      <c r="B7" s="74"/>
      <c r="C7" s="74"/>
      <c r="D7" s="74"/>
      <c r="E7" s="9"/>
    </row>
    <row r="8" spans="1:5" ht="15" customHeight="1">
      <c r="A8" s="10"/>
      <c r="B8" s="11"/>
      <c r="C8" s="12"/>
      <c r="D8" s="12" t="s">
        <v>4</v>
      </c>
    </row>
    <row r="9" spans="1:5" ht="15" customHeight="1">
      <c r="A9" s="72" t="s">
        <v>5</v>
      </c>
      <c r="B9" s="72" t="s">
        <v>6</v>
      </c>
      <c r="C9" s="73" t="s">
        <v>7</v>
      </c>
      <c r="D9" s="73"/>
    </row>
    <row r="10" spans="1:5" ht="26.25" customHeight="1">
      <c r="A10" s="72"/>
      <c r="B10" s="72"/>
      <c r="C10" s="13" t="s">
        <v>8</v>
      </c>
      <c r="D10" s="13" t="s">
        <v>9</v>
      </c>
    </row>
    <row r="11" spans="1:5" s="17" customFormat="1" ht="12">
      <c r="A11" s="14">
        <v>1</v>
      </c>
      <c r="B11" s="14">
        <v>2</v>
      </c>
      <c r="C11" s="15">
        <v>3</v>
      </c>
      <c r="D11" s="15">
        <v>4</v>
      </c>
      <c r="E11" s="16"/>
    </row>
    <row r="12" spans="1:5">
      <c r="A12" s="18" t="s">
        <v>10</v>
      </c>
      <c r="B12" s="19" t="s">
        <v>11</v>
      </c>
      <c r="C12" s="20">
        <f>C13+C28+C34+C45+C52+C66+C73+C82+C91+C20</f>
        <v>1077260.8000000003</v>
      </c>
      <c r="D12" s="20">
        <f>D13+D28+D34+D45+D52+D66+D73+D82+D91+D20</f>
        <v>1089821.8999999999</v>
      </c>
    </row>
    <row r="13" spans="1:5">
      <c r="A13" s="21" t="s">
        <v>12</v>
      </c>
      <c r="B13" s="19" t="s">
        <v>13</v>
      </c>
      <c r="C13" s="20">
        <f>C14</f>
        <v>709664.3</v>
      </c>
      <c r="D13" s="20">
        <f>D14</f>
        <v>721757</v>
      </c>
    </row>
    <row r="14" spans="1:5">
      <c r="A14" s="21" t="s">
        <v>14</v>
      </c>
      <c r="B14" s="19" t="s">
        <v>15</v>
      </c>
      <c r="C14" s="20">
        <f>SUM(C15:C19)</f>
        <v>709664.3</v>
      </c>
      <c r="D14" s="20">
        <f>SUM(D15:D19)</f>
        <v>721757</v>
      </c>
    </row>
    <row r="15" spans="1:5" ht="55.5" customHeight="1">
      <c r="A15" s="22" t="s">
        <v>16</v>
      </c>
      <c r="B15" s="23" t="s">
        <v>17</v>
      </c>
      <c r="C15" s="24">
        <v>680305.3</v>
      </c>
      <c r="D15" s="24">
        <v>692027.2</v>
      </c>
      <c r="E15" s="67"/>
    </row>
    <row r="16" spans="1:5" ht="78.75" customHeight="1">
      <c r="A16" s="22" t="s">
        <v>18</v>
      </c>
      <c r="B16" s="23" t="s">
        <v>19</v>
      </c>
      <c r="C16" s="24">
        <v>8516</v>
      </c>
      <c r="D16" s="24">
        <v>8661.1</v>
      </c>
      <c r="E16" s="67"/>
    </row>
    <row r="17" spans="1:5" ht="38.25">
      <c r="A17" s="22" t="s">
        <v>20</v>
      </c>
      <c r="B17" s="25" t="s">
        <v>21</v>
      </c>
      <c r="C17" s="24">
        <v>4258</v>
      </c>
      <c r="D17" s="24">
        <v>4330.5</v>
      </c>
      <c r="E17" s="67"/>
    </row>
    <row r="18" spans="1:5" ht="71.25" customHeight="1">
      <c r="A18" s="22" t="s">
        <v>22</v>
      </c>
      <c r="B18" s="23" t="s">
        <v>23</v>
      </c>
      <c r="C18" s="24">
        <v>4967.6000000000004</v>
      </c>
      <c r="D18" s="24">
        <v>5052.3</v>
      </c>
      <c r="E18" s="67"/>
    </row>
    <row r="19" spans="1:5" ht="69.75" customHeight="1">
      <c r="A19" s="26" t="s">
        <v>24</v>
      </c>
      <c r="B19" s="27" t="s">
        <v>25</v>
      </c>
      <c r="C19" s="24">
        <v>11617.4</v>
      </c>
      <c r="D19" s="24">
        <v>11685.9</v>
      </c>
      <c r="E19" s="67"/>
    </row>
    <row r="20" spans="1:5" ht="25.5">
      <c r="A20" s="21" t="s">
        <v>26</v>
      </c>
      <c r="B20" s="19" t="s">
        <v>27</v>
      </c>
      <c r="C20" s="20">
        <f>C21</f>
        <v>14114.400000000001</v>
      </c>
      <c r="D20" s="20">
        <f>D21</f>
        <v>14114.400000000001</v>
      </c>
    </row>
    <row r="21" spans="1:5" ht="28.5" customHeight="1">
      <c r="A21" s="26" t="s">
        <v>28</v>
      </c>
      <c r="B21" s="23" t="s">
        <v>29</v>
      </c>
      <c r="C21" s="24">
        <f>C22+C24+C26</f>
        <v>14114.400000000001</v>
      </c>
      <c r="D21" s="24">
        <f>D22+D24+D26</f>
        <v>14114.400000000001</v>
      </c>
      <c r="E21" s="28"/>
    </row>
    <row r="22" spans="1:5" ht="53.25" customHeight="1">
      <c r="A22" s="26" t="s">
        <v>30</v>
      </c>
      <c r="B22" s="23" t="s">
        <v>31</v>
      </c>
      <c r="C22" s="24">
        <f>C23</f>
        <v>5732.2</v>
      </c>
      <c r="D22" s="24">
        <f>D23</f>
        <v>5732.2</v>
      </c>
    </row>
    <row r="23" spans="1:5" s="33" customFormat="1" ht="76.5">
      <c r="A23" s="29" t="s">
        <v>32</v>
      </c>
      <c r="B23" s="30" t="s">
        <v>33</v>
      </c>
      <c r="C23" s="31">
        <v>5732.2</v>
      </c>
      <c r="D23" s="31">
        <v>5732.2</v>
      </c>
      <c r="E23" s="32"/>
    </row>
    <row r="24" spans="1:5" ht="63.75">
      <c r="A24" s="26" t="s">
        <v>34</v>
      </c>
      <c r="B24" s="23" t="s">
        <v>35</v>
      </c>
      <c r="C24" s="24">
        <f>C25</f>
        <v>50</v>
      </c>
      <c r="D24" s="24">
        <f>D25</f>
        <v>50</v>
      </c>
    </row>
    <row r="25" spans="1:5" s="33" customFormat="1" ht="89.25">
      <c r="A25" s="29" t="s">
        <v>36</v>
      </c>
      <c r="B25" s="30" t="s">
        <v>37</v>
      </c>
      <c r="C25" s="31">
        <v>50</v>
      </c>
      <c r="D25" s="31">
        <v>50</v>
      </c>
      <c r="E25" s="32"/>
    </row>
    <row r="26" spans="1:5" ht="51">
      <c r="A26" s="26" t="s">
        <v>38</v>
      </c>
      <c r="B26" s="23" t="s">
        <v>39</v>
      </c>
      <c r="C26" s="24">
        <f>C27</f>
        <v>8332.2000000000007</v>
      </c>
      <c r="D26" s="24">
        <f>D27</f>
        <v>8332.2000000000007</v>
      </c>
    </row>
    <row r="27" spans="1:5" s="33" customFormat="1" ht="76.5">
      <c r="A27" s="29" t="s">
        <v>40</v>
      </c>
      <c r="B27" s="30" t="s">
        <v>41</v>
      </c>
      <c r="C27" s="31">
        <v>8332.2000000000007</v>
      </c>
      <c r="D27" s="31">
        <v>8332.2000000000007</v>
      </c>
      <c r="E27" s="32"/>
    </row>
    <row r="28" spans="1:5">
      <c r="A28" s="21" t="s">
        <v>42</v>
      </c>
      <c r="B28" s="19" t="s">
        <v>43</v>
      </c>
      <c r="C28" s="20">
        <f>C29+C32</f>
        <v>151731.29999999999</v>
      </c>
      <c r="D28" s="20">
        <f>D29+D32</f>
        <v>153723.1</v>
      </c>
    </row>
    <row r="29" spans="1:5" s="35" customFormat="1" ht="25.5">
      <c r="A29" s="21" t="s">
        <v>44</v>
      </c>
      <c r="B29" s="19" t="s">
        <v>45</v>
      </c>
      <c r="C29" s="20">
        <f>C30+C31</f>
        <v>145531.29999999999</v>
      </c>
      <c r="D29" s="20">
        <f>D30+D31</f>
        <v>147423.1</v>
      </c>
      <c r="E29" s="34"/>
    </row>
    <row r="30" spans="1:5" ht="25.5">
      <c r="A30" s="22" t="s">
        <v>46</v>
      </c>
      <c r="B30" s="23" t="s">
        <v>47</v>
      </c>
      <c r="C30" s="24">
        <v>102719.5</v>
      </c>
      <c r="D30" s="24">
        <v>104054.8</v>
      </c>
    </row>
    <row r="31" spans="1:5" ht="51">
      <c r="A31" s="22" t="s">
        <v>48</v>
      </c>
      <c r="B31" s="23" t="s">
        <v>49</v>
      </c>
      <c r="C31" s="24">
        <v>42811.8</v>
      </c>
      <c r="D31" s="24">
        <v>43368.3</v>
      </c>
    </row>
    <row r="32" spans="1:5" s="35" customFormat="1" ht="25.5">
      <c r="A32" s="36" t="s">
        <v>50</v>
      </c>
      <c r="B32" s="37" t="s">
        <v>51</v>
      </c>
      <c r="C32" s="20">
        <f>C33</f>
        <v>6200</v>
      </c>
      <c r="D32" s="20">
        <f>D33</f>
        <v>6300</v>
      </c>
      <c r="E32" s="34"/>
    </row>
    <row r="33" spans="1:5" s="35" customFormat="1" ht="25.5">
      <c r="A33" s="38" t="s">
        <v>52</v>
      </c>
      <c r="B33" s="39" t="s">
        <v>53</v>
      </c>
      <c r="C33" s="24">
        <v>6200</v>
      </c>
      <c r="D33" s="24">
        <v>6300</v>
      </c>
      <c r="E33" s="34"/>
    </row>
    <row r="34" spans="1:5">
      <c r="A34" s="21" t="s">
        <v>54</v>
      </c>
      <c r="B34" s="19" t="s">
        <v>55</v>
      </c>
      <c r="C34" s="20">
        <f>C35+C37+C40</f>
        <v>50548.3</v>
      </c>
      <c r="D34" s="20">
        <f>D35+D37+D40</f>
        <v>51261.600000000006</v>
      </c>
    </row>
    <row r="35" spans="1:5" s="35" customFormat="1">
      <c r="A35" s="21" t="s">
        <v>56</v>
      </c>
      <c r="B35" s="19" t="s">
        <v>57</v>
      </c>
      <c r="C35" s="20">
        <f>C36</f>
        <v>17220</v>
      </c>
      <c r="D35" s="20">
        <f>D36</f>
        <v>17600</v>
      </c>
      <c r="E35" s="34"/>
    </row>
    <row r="36" spans="1:5" ht="27.75" customHeight="1">
      <c r="A36" s="22" t="s">
        <v>58</v>
      </c>
      <c r="B36" s="23" t="s">
        <v>59</v>
      </c>
      <c r="C36" s="24">
        <v>17220</v>
      </c>
      <c r="D36" s="24">
        <v>17600</v>
      </c>
    </row>
    <row r="37" spans="1:5">
      <c r="A37" s="21" t="s">
        <v>60</v>
      </c>
      <c r="B37" s="19" t="s">
        <v>61</v>
      </c>
      <c r="C37" s="20">
        <f>C38+C39</f>
        <v>13456.3</v>
      </c>
      <c r="D37" s="20">
        <f>D38+D39</f>
        <v>13590.9</v>
      </c>
      <c r="E37" s="28"/>
    </row>
    <row r="38" spans="1:5">
      <c r="A38" s="22" t="s">
        <v>62</v>
      </c>
      <c r="B38" s="23" t="s">
        <v>63</v>
      </c>
      <c r="C38" s="24">
        <v>5128.2</v>
      </c>
      <c r="D38" s="24">
        <v>5146</v>
      </c>
    </row>
    <row r="39" spans="1:5">
      <c r="A39" s="22" t="s">
        <v>64</v>
      </c>
      <c r="B39" s="23" t="s">
        <v>65</v>
      </c>
      <c r="C39" s="24">
        <v>8328.1</v>
      </c>
      <c r="D39" s="24">
        <v>8444.9</v>
      </c>
    </row>
    <row r="40" spans="1:5">
      <c r="A40" s="21" t="s">
        <v>66</v>
      </c>
      <c r="B40" s="19" t="s">
        <v>67</v>
      </c>
      <c r="C40" s="20">
        <f>C41+C43</f>
        <v>19872</v>
      </c>
      <c r="D40" s="20">
        <f>D41+D43</f>
        <v>20070.7</v>
      </c>
    </row>
    <row r="41" spans="1:5">
      <c r="A41" s="22" t="s">
        <v>68</v>
      </c>
      <c r="B41" s="23" t="s">
        <v>69</v>
      </c>
      <c r="C41" s="24">
        <f>C42</f>
        <v>12900</v>
      </c>
      <c r="D41" s="24">
        <f>D42</f>
        <v>13000</v>
      </c>
    </row>
    <row r="42" spans="1:5" ht="25.5">
      <c r="A42" s="29" t="s">
        <v>70</v>
      </c>
      <c r="B42" s="30" t="s">
        <v>71</v>
      </c>
      <c r="C42" s="31">
        <v>12900</v>
      </c>
      <c r="D42" s="31">
        <v>13000</v>
      </c>
    </row>
    <row r="43" spans="1:5">
      <c r="A43" s="22" t="s">
        <v>72</v>
      </c>
      <c r="B43" s="23" t="s">
        <v>73</v>
      </c>
      <c r="C43" s="24">
        <f>SUM(C44)</f>
        <v>6972</v>
      </c>
      <c r="D43" s="24">
        <f>SUM(D44)</f>
        <v>7070.7</v>
      </c>
    </row>
    <row r="44" spans="1:5" ht="25.5">
      <c r="A44" s="29" t="s">
        <v>74</v>
      </c>
      <c r="B44" s="30" t="s">
        <v>75</v>
      </c>
      <c r="C44" s="31">
        <v>6972</v>
      </c>
      <c r="D44" s="31">
        <v>7070.7</v>
      </c>
    </row>
    <row r="45" spans="1:5">
      <c r="A45" s="21" t="s">
        <v>76</v>
      </c>
      <c r="B45" s="19" t="s">
        <v>77</v>
      </c>
      <c r="C45" s="20">
        <f>C46+C48</f>
        <v>6700</v>
      </c>
      <c r="D45" s="20">
        <f>D46+D48</f>
        <v>6760</v>
      </c>
    </row>
    <row r="46" spans="1:5" ht="25.5">
      <c r="A46" s="22" t="s">
        <v>78</v>
      </c>
      <c r="B46" s="23" t="s">
        <v>79</v>
      </c>
      <c r="C46" s="24">
        <f>C47</f>
        <v>6395</v>
      </c>
      <c r="D46" s="24">
        <f>D47</f>
        <v>6445</v>
      </c>
    </row>
    <row r="47" spans="1:5" ht="38.25">
      <c r="A47" s="29" t="s">
        <v>80</v>
      </c>
      <c r="B47" s="30" t="s">
        <v>81</v>
      </c>
      <c r="C47" s="31">
        <v>6395</v>
      </c>
      <c r="D47" s="31">
        <v>6445</v>
      </c>
    </row>
    <row r="48" spans="1:5" ht="25.5">
      <c r="A48" s="22" t="s">
        <v>82</v>
      </c>
      <c r="B48" s="23" t="s">
        <v>83</v>
      </c>
      <c r="C48" s="24">
        <f>C49</f>
        <v>305</v>
      </c>
      <c r="D48" s="24">
        <f>D49</f>
        <v>315</v>
      </c>
    </row>
    <row r="49" spans="1:5" ht="38.25">
      <c r="A49" s="22" t="s">
        <v>84</v>
      </c>
      <c r="B49" s="23" t="s">
        <v>85</v>
      </c>
      <c r="C49" s="24">
        <f>C51+C50</f>
        <v>305</v>
      </c>
      <c r="D49" s="24">
        <f>D51+D50</f>
        <v>315</v>
      </c>
    </row>
    <row r="50" spans="1:5" ht="25.5">
      <c r="A50" s="29" t="s">
        <v>86</v>
      </c>
      <c r="B50" s="30" t="s">
        <v>87</v>
      </c>
      <c r="C50" s="31">
        <v>5</v>
      </c>
      <c r="D50" s="31">
        <v>5</v>
      </c>
      <c r="E50" s="40"/>
    </row>
    <row r="51" spans="1:5" ht="63.75">
      <c r="A51" s="29" t="s">
        <v>88</v>
      </c>
      <c r="B51" s="41" t="s">
        <v>89</v>
      </c>
      <c r="C51" s="31">
        <v>300</v>
      </c>
      <c r="D51" s="31">
        <v>310</v>
      </c>
      <c r="E51" s="28"/>
    </row>
    <row r="52" spans="1:5" ht="25.5">
      <c r="A52" s="21" t="s">
        <v>90</v>
      </c>
      <c r="B52" s="19" t="s">
        <v>91</v>
      </c>
      <c r="C52" s="20">
        <f>SUM(C55+C63+C53)</f>
        <v>99086.9</v>
      </c>
      <c r="D52" s="20">
        <f>SUM(D55+D63+D53)</f>
        <v>98402.9</v>
      </c>
    </row>
    <row r="53" spans="1:5" s="44" customFormat="1" ht="51">
      <c r="A53" s="22" t="s">
        <v>92</v>
      </c>
      <c r="B53" s="42" t="s">
        <v>93</v>
      </c>
      <c r="C53" s="24">
        <f>C54</f>
        <v>176.6</v>
      </c>
      <c r="D53" s="24">
        <f>D54</f>
        <v>176.6</v>
      </c>
      <c r="E53" s="43"/>
    </row>
    <row r="54" spans="1:5" s="47" customFormat="1" ht="38.25">
      <c r="A54" s="29" t="s">
        <v>94</v>
      </c>
      <c r="B54" s="45" t="s">
        <v>95</v>
      </c>
      <c r="C54" s="31">
        <f>230-53.4</f>
        <v>176.6</v>
      </c>
      <c r="D54" s="31">
        <f>230-53.4</f>
        <v>176.6</v>
      </c>
      <c r="E54" s="46"/>
    </row>
    <row r="55" spans="1:5" ht="63.75">
      <c r="A55" s="22" t="s">
        <v>96</v>
      </c>
      <c r="B55" s="23" t="s">
        <v>97</v>
      </c>
      <c r="C55" s="24">
        <f>SUM(C56+C58+C60)</f>
        <v>72410.7</v>
      </c>
      <c r="D55" s="24">
        <f>SUM(D56+D58+D60)</f>
        <v>73590.799999999988</v>
      </c>
    </row>
    <row r="56" spans="1:5" ht="51">
      <c r="A56" s="22" t="s">
        <v>98</v>
      </c>
      <c r="B56" s="23" t="s">
        <v>99</v>
      </c>
      <c r="C56" s="24">
        <f>SUM(C57)</f>
        <v>69955.5</v>
      </c>
      <c r="D56" s="24">
        <f>SUM(D57)</f>
        <v>71187.099999999991</v>
      </c>
    </row>
    <row r="57" spans="1:5" ht="63.75">
      <c r="A57" s="29" t="s">
        <v>100</v>
      </c>
      <c r="B57" s="30" t="s">
        <v>101</v>
      </c>
      <c r="C57" s="31">
        <f>69767+188.5</f>
        <v>69955.5</v>
      </c>
      <c r="D57" s="31">
        <f>70990.2+196.9</f>
        <v>71187.099999999991</v>
      </c>
    </row>
    <row r="58" spans="1:5" ht="51">
      <c r="A58" s="22" t="s">
        <v>102</v>
      </c>
      <c r="B58" s="23" t="s">
        <v>103</v>
      </c>
      <c r="C58" s="24">
        <f>C59</f>
        <v>2454.1999999999998</v>
      </c>
      <c r="D58" s="24">
        <f>D59</f>
        <v>2402.6999999999998</v>
      </c>
    </row>
    <row r="59" spans="1:5" s="50" customFormat="1" ht="51">
      <c r="A59" s="48" t="s">
        <v>104</v>
      </c>
      <c r="B59" s="30" t="s">
        <v>105</v>
      </c>
      <c r="C59" s="31">
        <v>2454.1999999999998</v>
      </c>
      <c r="D59" s="31">
        <v>2402.6999999999998</v>
      </c>
      <c r="E59" s="49"/>
    </row>
    <row r="60" spans="1:5" s="50" customFormat="1" ht="25.5">
      <c r="A60" s="26" t="s">
        <v>106</v>
      </c>
      <c r="B60" s="51" t="s">
        <v>107</v>
      </c>
      <c r="C60" s="52">
        <f>C61</f>
        <v>1</v>
      </c>
      <c r="D60" s="52">
        <f>D61</f>
        <v>1</v>
      </c>
      <c r="E60" s="49"/>
    </row>
    <row r="61" spans="1:5" s="50" customFormat="1" ht="25.5">
      <c r="A61" s="26" t="s">
        <v>108</v>
      </c>
      <c r="B61" s="41" t="s">
        <v>109</v>
      </c>
      <c r="C61" s="52">
        <f>C62</f>
        <v>1</v>
      </c>
      <c r="D61" s="52">
        <f>D62</f>
        <v>1</v>
      </c>
      <c r="E61" s="49"/>
    </row>
    <row r="62" spans="1:5" s="50" customFormat="1" ht="63.75">
      <c r="A62" s="48" t="s">
        <v>110</v>
      </c>
      <c r="B62" s="41" t="s">
        <v>111</v>
      </c>
      <c r="C62" s="52">
        <v>1</v>
      </c>
      <c r="D62" s="52">
        <v>1</v>
      </c>
      <c r="E62" s="49"/>
    </row>
    <row r="63" spans="1:5" ht="52.5" customHeight="1">
      <c r="A63" s="22" t="s">
        <v>112</v>
      </c>
      <c r="B63" s="23" t="s">
        <v>113</v>
      </c>
      <c r="C63" s="24">
        <f>C64</f>
        <v>26499.599999999999</v>
      </c>
      <c r="D63" s="24">
        <f>D64</f>
        <v>24635.5</v>
      </c>
    </row>
    <row r="64" spans="1:5" ht="54" customHeight="1">
      <c r="A64" s="22" t="s">
        <v>114</v>
      </c>
      <c r="B64" s="23" t="s">
        <v>115</v>
      </c>
      <c r="C64" s="24">
        <f>C65</f>
        <v>26499.599999999999</v>
      </c>
      <c r="D64" s="24">
        <f>D65</f>
        <v>24635.5</v>
      </c>
    </row>
    <row r="65" spans="1:5" ht="63.75">
      <c r="A65" s="29" t="s">
        <v>116</v>
      </c>
      <c r="B65" s="30" t="s">
        <v>117</v>
      </c>
      <c r="C65" s="31">
        <f>21915.1+4004+580.5</f>
        <v>26499.599999999999</v>
      </c>
      <c r="D65" s="31">
        <f>20049.5+4005+581</f>
        <v>24635.5</v>
      </c>
    </row>
    <row r="66" spans="1:5">
      <c r="A66" s="21" t="s">
        <v>118</v>
      </c>
      <c r="B66" s="19" t="s">
        <v>119</v>
      </c>
      <c r="C66" s="20">
        <f>C67</f>
        <v>1337.4</v>
      </c>
      <c r="D66" s="20">
        <f>D67</f>
        <v>1337.4</v>
      </c>
      <c r="E66" s="68"/>
    </row>
    <row r="67" spans="1:5">
      <c r="A67" s="22" t="s">
        <v>120</v>
      </c>
      <c r="B67" s="23" t="s">
        <v>121</v>
      </c>
      <c r="C67" s="24">
        <f>C68+C69+C70</f>
        <v>1337.4</v>
      </c>
      <c r="D67" s="24">
        <f>D68+D69+D70</f>
        <v>1337.4</v>
      </c>
      <c r="E67" s="68"/>
    </row>
    <row r="68" spans="1:5" s="33" customFormat="1" ht="25.5">
      <c r="A68" s="29" t="s">
        <v>122</v>
      </c>
      <c r="B68" s="30" t="s">
        <v>123</v>
      </c>
      <c r="C68" s="31">
        <v>91</v>
      </c>
      <c r="D68" s="31">
        <v>91</v>
      </c>
      <c r="E68" s="68"/>
    </row>
    <row r="69" spans="1:5">
      <c r="A69" s="29" t="s">
        <v>124</v>
      </c>
      <c r="B69" s="30" t="s">
        <v>125</v>
      </c>
      <c r="C69" s="24">
        <v>414.7</v>
      </c>
      <c r="D69" s="24">
        <v>414.7</v>
      </c>
      <c r="E69" s="68"/>
    </row>
    <row r="70" spans="1:5">
      <c r="A70" s="22" t="s">
        <v>126</v>
      </c>
      <c r="B70" s="23" t="s">
        <v>127</v>
      </c>
      <c r="C70" s="24">
        <f>C71+C72</f>
        <v>831.7</v>
      </c>
      <c r="D70" s="24">
        <f>D71+D72</f>
        <v>831.7</v>
      </c>
      <c r="E70" s="68"/>
    </row>
    <row r="71" spans="1:5" s="33" customFormat="1">
      <c r="A71" s="29" t="s">
        <v>128</v>
      </c>
      <c r="B71" s="30" t="s">
        <v>129</v>
      </c>
      <c r="C71" s="31">
        <v>608.20000000000005</v>
      </c>
      <c r="D71" s="31">
        <v>608.20000000000005</v>
      </c>
      <c r="E71" s="68"/>
    </row>
    <row r="72" spans="1:5" s="33" customFormat="1">
      <c r="A72" s="29" t="s">
        <v>130</v>
      </c>
      <c r="B72" s="30" t="s">
        <v>131</v>
      </c>
      <c r="C72" s="31">
        <v>223.5</v>
      </c>
      <c r="D72" s="31">
        <v>223.5</v>
      </c>
      <c r="E72" s="68"/>
    </row>
    <row r="73" spans="1:5" ht="25.5">
      <c r="A73" s="21" t="s">
        <v>132</v>
      </c>
      <c r="B73" s="19" t="s">
        <v>133</v>
      </c>
      <c r="C73" s="20">
        <f>C74+C77</f>
        <v>3032.5</v>
      </c>
      <c r="D73" s="20">
        <f>D74+D77</f>
        <v>2820.6000000000004</v>
      </c>
    </row>
    <row r="74" spans="1:5">
      <c r="A74" s="22" t="s">
        <v>134</v>
      </c>
      <c r="B74" s="23" t="s">
        <v>135</v>
      </c>
      <c r="C74" s="24">
        <f>C75</f>
        <v>238.8</v>
      </c>
      <c r="D74" s="24">
        <f>D75</f>
        <v>238.8</v>
      </c>
    </row>
    <row r="75" spans="1:5">
      <c r="A75" s="22" t="s">
        <v>136</v>
      </c>
      <c r="B75" s="23" t="s">
        <v>137</v>
      </c>
      <c r="C75" s="24">
        <f>C76</f>
        <v>238.8</v>
      </c>
      <c r="D75" s="24">
        <f>D76</f>
        <v>238.8</v>
      </c>
    </row>
    <row r="76" spans="1:5" ht="25.5">
      <c r="A76" s="29" t="s">
        <v>138</v>
      </c>
      <c r="B76" s="30" t="s">
        <v>139</v>
      </c>
      <c r="C76" s="31">
        <f>60+178.8</f>
        <v>238.8</v>
      </c>
      <c r="D76" s="31">
        <f>60+178.8</f>
        <v>238.8</v>
      </c>
    </row>
    <row r="77" spans="1:5">
      <c r="A77" s="22" t="s">
        <v>140</v>
      </c>
      <c r="B77" s="23" t="s">
        <v>141</v>
      </c>
      <c r="C77" s="24">
        <f>C78+C80</f>
        <v>2793.7</v>
      </c>
      <c r="D77" s="24">
        <f>D78+D80</f>
        <v>2581.8000000000002</v>
      </c>
    </row>
    <row r="78" spans="1:5" ht="25.5">
      <c r="A78" s="53" t="s">
        <v>142</v>
      </c>
      <c r="B78" s="23" t="s">
        <v>143</v>
      </c>
      <c r="C78" s="24">
        <f>C79</f>
        <v>642.20000000000005</v>
      </c>
      <c r="D78" s="24">
        <f>D79</f>
        <v>430.3</v>
      </c>
    </row>
    <row r="79" spans="1:5" ht="25.5">
      <c r="A79" s="48" t="s">
        <v>144</v>
      </c>
      <c r="B79" s="54" t="s">
        <v>145</v>
      </c>
      <c r="C79" s="52">
        <v>642.20000000000005</v>
      </c>
      <c r="D79" s="52">
        <v>430.3</v>
      </c>
    </row>
    <row r="80" spans="1:5">
      <c r="A80" s="22" t="s">
        <v>146</v>
      </c>
      <c r="B80" s="23" t="s">
        <v>147</v>
      </c>
      <c r="C80" s="24">
        <f>SUM(C81)</f>
        <v>2151.5</v>
      </c>
      <c r="D80" s="24">
        <f>SUM(D81)</f>
        <v>2151.5</v>
      </c>
    </row>
    <row r="81" spans="1:5" s="33" customFormat="1">
      <c r="A81" s="29" t="s">
        <v>148</v>
      </c>
      <c r="B81" s="30" t="s">
        <v>149</v>
      </c>
      <c r="C81" s="31">
        <f>2067.1+84.4</f>
        <v>2151.5</v>
      </c>
      <c r="D81" s="31">
        <f>2067.1+84.4</f>
        <v>2151.5</v>
      </c>
      <c r="E81" s="32"/>
    </row>
    <row r="82" spans="1:5" ht="25.5">
      <c r="A82" s="21" t="s">
        <v>150</v>
      </c>
      <c r="B82" s="19" t="s">
        <v>151</v>
      </c>
      <c r="C82" s="20">
        <f>C83+C86</f>
        <v>38119.1</v>
      </c>
      <c r="D82" s="20">
        <f>D83+D86</f>
        <v>36715.4</v>
      </c>
    </row>
    <row r="83" spans="1:5" ht="51">
      <c r="A83" s="22" t="s">
        <v>152</v>
      </c>
      <c r="B83" s="23" t="s">
        <v>153</v>
      </c>
      <c r="C83" s="24">
        <f>C84</f>
        <v>34908.699999999997</v>
      </c>
      <c r="D83" s="24">
        <f>D84</f>
        <v>33505</v>
      </c>
    </row>
    <row r="84" spans="1:5" ht="63.75">
      <c r="A84" s="22" t="s">
        <v>154</v>
      </c>
      <c r="B84" s="23" t="s">
        <v>155</v>
      </c>
      <c r="C84" s="24">
        <f>C85</f>
        <v>34908.699999999997</v>
      </c>
      <c r="D84" s="24">
        <f>D85</f>
        <v>33505</v>
      </c>
    </row>
    <row r="85" spans="1:5" ht="66.75" customHeight="1">
      <c r="A85" s="29" t="s">
        <v>156</v>
      </c>
      <c r="B85" s="30" t="s">
        <v>157</v>
      </c>
      <c r="C85" s="31">
        <v>34908.699999999997</v>
      </c>
      <c r="D85" s="31">
        <v>33505</v>
      </c>
    </row>
    <row r="86" spans="1:5" ht="25.5">
      <c r="A86" s="22" t="s">
        <v>158</v>
      </c>
      <c r="B86" s="23" t="s">
        <v>159</v>
      </c>
      <c r="C86" s="24">
        <f>C87+C89</f>
        <v>3210.3999999999996</v>
      </c>
      <c r="D86" s="24">
        <f>D87+D89</f>
        <v>3210.3999999999996</v>
      </c>
    </row>
    <row r="87" spans="1:5" ht="25.5">
      <c r="A87" s="22" t="s">
        <v>160</v>
      </c>
      <c r="B87" s="23" t="s">
        <v>161</v>
      </c>
      <c r="C87" s="24">
        <f>C88</f>
        <v>3121.7</v>
      </c>
      <c r="D87" s="24">
        <f>D88</f>
        <v>3121.7</v>
      </c>
    </row>
    <row r="88" spans="1:5" ht="38.25">
      <c r="A88" s="29" t="s">
        <v>162</v>
      </c>
      <c r="B88" s="30" t="s">
        <v>163</v>
      </c>
      <c r="C88" s="31">
        <v>3121.7</v>
      </c>
      <c r="D88" s="31">
        <v>3121.7</v>
      </c>
    </row>
    <row r="89" spans="1:5" ht="51">
      <c r="A89" s="22" t="s">
        <v>164</v>
      </c>
      <c r="B89" s="23" t="s">
        <v>165</v>
      </c>
      <c r="C89" s="24">
        <f>C90</f>
        <v>88.7</v>
      </c>
      <c r="D89" s="24">
        <f>D90</f>
        <v>88.7</v>
      </c>
    </row>
    <row r="90" spans="1:5" ht="63.75">
      <c r="A90" s="29" t="s">
        <v>166</v>
      </c>
      <c r="B90" s="30" t="s">
        <v>167</v>
      </c>
      <c r="C90" s="31">
        <v>88.7</v>
      </c>
      <c r="D90" s="31">
        <v>88.7</v>
      </c>
    </row>
    <row r="91" spans="1:5">
      <c r="A91" s="21" t="s">
        <v>168</v>
      </c>
      <c r="B91" s="19" t="s">
        <v>169</v>
      </c>
      <c r="C91" s="20">
        <f>C92+C119+C121+C126+C124</f>
        <v>2926.6</v>
      </c>
      <c r="D91" s="20">
        <f>D92+D119+D121+D126+D124</f>
        <v>2929.5</v>
      </c>
    </row>
    <row r="92" spans="1:5" ht="25.5">
      <c r="A92" s="21" t="s">
        <v>170</v>
      </c>
      <c r="B92" s="19" t="s">
        <v>171</v>
      </c>
      <c r="C92" s="20">
        <f>C93</f>
        <v>1511.1</v>
      </c>
      <c r="D92" s="20">
        <f>D93</f>
        <v>1514</v>
      </c>
    </row>
    <row r="93" spans="1:5" ht="25.5">
      <c r="A93" s="22" t="s">
        <v>170</v>
      </c>
      <c r="B93" s="23" t="s">
        <v>171</v>
      </c>
      <c r="C93" s="24">
        <f>C94+C96+C98+C102+C113+C117+C104+C109+C111+C100+C105</f>
        <v>1511.1</v>
      </c>
      <c r="D93" s="24">
        <f>D94+D96+D98+D102+D113+D117+D104+D109+D111+D100+D105</f>
        <v>1514</v>
      </c>
    </row>
    <row r="94" spans="1:5" ht="38.25">
      <c r="A94" s="22" t="s">
        <v>172</v>
      </c>
      <c r="B94" s="23" t="s">
        <v>173</v>
      </c>
      <c r="C94" s="24">
        <f>C95</f>
        <v>18.5</v>
      </c>
      <c r="D94" s="24">
        <f>D95</f>
        <v>18.5</v>
      </c>
    </row>
    <row r="95" spans="1:5" s="33" customFormat="1" ht="63.75">
      <c r="A95" s="29" t="s">
        <v>174</v>
      </c>
      <c r="B95" s="30" t="s">
        <v>175</v>
      </c>
      <c r="C95" s="31">
        <v>18.5</v>
      </c>
      <c r="D95" s="31">
        <v>18.5</v>
      </c>
      <c r="E95" s="32"/>
    </row>
    <row r="96" spans="1:5" ht="51">
      <c r="A96" s="22" t="s">
        <v>176</v>
      </c>
      <c r="B96" s="23" t="s">
        <v>177</v>
      </c>
      <c r="C96" s="24">
        <f>C97</f>
        <v>44.4</v>
      </c>
      <c r="D96" s="24">
        <f>D97</f>
        <v>44.4</v>
      </c>
    </row>
    <row r="97" spans="1:5" s="33" customFormat="1" ht="76.5">
      <c r="A97" s="29" t="s">
        <v>178</v>
      </c>
      <c r="B97" s="30" t="s">
        <v>179</v>
      </c>
      <c r="C97" s="31">
        <v>44.4</v>
      </c>
      <c r="D97" s="31">
        <v>44.4</v>
      </c>
      <c r="E97" s="32"/>
    </row>
    <row r="98" spans="1:5" ht="38.25">
      <c r="A98" s="26" t="s">
        <v>180</v>
      </c>
      <c r="B98" s="42" t="s">
        <v>181</v>
      </c>
      <c r="C98" s="24">
        <f>C99</f>
        <v>11.4</v>
      </c>
      <c r="D98" s="24">
        <f>D99</f>
        <v>11.4</v>
      </c>
    </row>
    <row r="99" spans="1:5" s="33" customFormat="1" ht="63.75">
      <c r="A99" s="29" t="s">
        <v>182</v>
      </c>
      <c r="B99" s="41" t="s">
        <v>183</v>
      </c>
      <c r="C99" s="31">
        <v>11.4</v>
      </c>
      <c r="D99" s="31">
        <v>11.4</v>
      </c>
      <c r="E99" s="32"/>
    </row>
    <row r="100" spans="1:5" s="33" customFormat="1" ht="51">
      <c r="A100" s="22" t="s">
        <v>184</v>
      </c>
      <c r="B100" s="51" t="s">
        <v>185</v>
      </c>
      <c r="C100" s="24">
        <f>C101</f>
        <v>260.5</v>
      </c>
      <c r="D100" s="24">
        <f>D101</f>
        <v>260.5</v>
      </c>
      <c r="E100" s="55"/>
    </row>
    <row r="101" spans="1:5" s="33" customFormat="1" ht="76.5">
      <c r="A101" s="29" t="s">
        <v>186</v>
      </c>
      <c r="B101" s="41" t="s">
        <v>187</v>
      </c>
      <c r="C101" s="31">
        <v>260.5</v>
      </c>
      <c r="D101" s="31">
        <v>260.5</v>
      </c>
      <c r="E101" s="32"/>
    </row>
    <row r="102" spans="1:5" ht="38.25">
      <c r="A102" s="22" t="s">
        <v>188</v>
      </c>
      <c r="B102" s="51" t="s">
        <v>189</v>
      </c>
      <c r="C102" s="24">
        <f>C103</f>
        <v>25</v>
      </c>
      <c r="D102" s="24">
        <f>D103</f>
        <v>25.9</v>
      </c>
    </row>
    <row r="103" spans="1:5" ht="76.5">
      <c r="A103" s="29" t="s">
        <v>190</v>
      </c>
      <c r="B103" s="41" t="s">
        <v>191</v>
      </c>
      <c r="C103" s="31">
        <v>25</v>
      </c>
      <c r="D103" s="31">
        <v>25.9</v>
      </c>
    </row>
    <row r="104" spans="1:5" ht="63.75">
      <c r="A104" s="22" t="s">
        <v>192</v>
      </c>
      <c r="B104" s="51" t="s">
        <v>193</v>
      </c>
      <c r="C104" s="24">
        <f>C108+C107</f>
        <v>305.5</v>
      </c>
      <c r="D104" s="24">
        <f>D108+D107</f>
        <v>305.5</v>
      </c>
    </row>
    <row r="105" spans="1:5" ht="38.25">
      <c r="A105" s="22" t="s">
        <v>194</v>
      </c>
      <c r="B105" s="51" t="s">
        <v>195</v>
      </c>
      <c r="C105" s="24">
        <f>C106</f>
        <v>1</v>
      </c>
      <c r="D105" s="24">
        <f>D106</f>
        <v>1</v>
      </c>
    </row>
    <row r="106" spans="1:5" ht="54.75" customHeight="1">
      <c r="A106" s="29" t="s">
        <v>196</v>
      </c>
      <c r="B106" s="41" t="s">
        <v>197</v>
      </c>
      <c r="C106" s="31">
        <v>1</v>
      </c>
      <c r="D106" s="31">
        <v>1</v>
      </c>
    </row>
    <row r="107" spans="1:5" ht="83.25" customHeight="1">
      <c r="A107" s="29" t="s">
        <v>198</v>
      </c>
      <c r="B107" s="41" t="s">
        <v>199</v>
      </c>
      <c r="C107" s="24">
        <v>300</v>
      </c>
      <c r="D107" s="24">
        <v>300</v>
      </c>
      <c r="E107" s="40"/>
    </row>
    <row r="108" spans="1:5" ht="76.5">
      <c r="A108" s="29" t="s">
        <v>200</v>
      </c>
      <c r="B108" s="41" t="s">
        <v>201</v>
      </c>
      <c r="C108" s="31">
        <v>5.5</v>
      </c>
      <c r="D108" s="31">
        <v>5.5</v>
      </c>
    </row>
    <row r="109" spans="1:5" ht="51">
      <c r="A109" s="22" t="s">
        <v>202</v>
      </c>
      <c r="B109" s="51" t="s">
        <v>203</v>
      </c>
      <c r="C109" s="24">
        <f>C110</f>
        <v>24.9</v>
      </c>
      <c r="D109" s="24">
        <f>D110</f>
        <v>24.9</v>
      </c>
    </row>
    <row r="110" spans="1:5" ht="80.25" customHeight="1">
      <c r="A110" s="29" t="s">
        <v>204</v>
      </c>
      <c r="B110" s="41" t="s">
        <v>205</v>
      </c>
      <c r="C110" s="31">
        <v>24.9</v>
      </c>
      <c r="D110" s="31">
        <v>24.9</v>
      </c>
    </row>
    <row r="111" spans="1:5" ht="38.25">
      <c r="A111" s="22" t="s">
        <v>206</v>
      </c>
      <c r="B111" s="51" t="s">
        <v>207</v>
      </c>
      <c r="C111" s="24">
        <f>C112</f>
        <v>4</v>
      </c>
      <c r="D111" s="24">
        <f>D112</f>
        <v>4</v>
      </c>
    </row>
    <row r="112" spans="1:5" ht="63.75">
      <c r="A112" s="29" t="s">
        <v>208</v>
      </c>
      <c r="B112" s="41" t="s">
        <v>209</v>
      </c>
      <c r="C112" s="31">
        <v>4</v>
      </c>
      <c r="D112" s="31">
        <v>4</v>
      </c>
    </row>
    <row r="113" spans="1:5" ht="38.25">
      <c r="A113" s="26" t="s">
        <v>210</v>
      </c>
      <c r="B113" s="51" t="s">
        <v>211</v>
      </c>
      <c r="C113" s="24">
        <f>C115+C116+C114</f>
        <v>97.6</v>
      </c>
      <c r="D113" s="24">
        <f>D115+D116+D114</f>
        <v>99.6</v>
      </c>
    </row>
    <row r="114" spans="1:5" ht="69.75" customHeight="1">
      <c r="A114" s="48" t="s">
        <v>212</v>
      </c>
      <c r="B114" s="41" t="s">
        <v>213</v>
      </c>
      <c r="C114" s="31">
        <v>14</v>
      </c>
      <c r="D114" s="31">
        <v>16</v>
      </c>
    </row>
    <row r="115" spans="1:5" ht="63.75">
      <c r="A115" s="29" t="s">
        <v>214</v>
      </c>
      <c r="B115" s="41" t="s">
        <v>215</v>
      </c>
      <c r="C115" s="31">
        <v>57.1</v>
      </c>
      <c r="D115" s="31">
        <v>57.1</v>
      </c>
    </row>
    <row r="116" spans="1:5" s="33" customFormat="1" ht="51">
      <c r="A116" s="29" t="s">
        <v>216</v>
      </c>
      <c r="B116" s="41" t="s">
        <v>217</v>
      </c>
      <c r="C116" s="31">
        <v>26.5</v>
      </c>
      <c r="D116" s="31">
        <v>26.5</v>
      </c>
      <c r="E116" s="32"/>
    </row>
    <row r="117" spans="1:5" ht="51">
      <c r="A117" s="22" t="s">
        <v>218</v>
      </c>
      <c r="B117" s="51" t="s">
        <v>219</v>
      </c>
      <c r="C117" s="24">
        <f>C118</f>
        <v>718.3</v>
      </c>
      <c r="D117" s="24">
        <f>D118</f>
        <v>718.3</v>
      </c>
    </row>
    <row r="118" spans="1:5" s="33" customFormat="1" ht="63.75">
      <c r="A118" s="29" t="s">
        <v>220</v>
      </c>
      <c r="B118" s="45" t="s">
        <v>221</v>
      </c>
      <c r="C118" s="31">
        <f>4+2+707.9+4.4</f>
        <v>718.3</v>
      </c>
      <c r="D118" s="31">
        <f>4+2+707.9+4.4</f>
        <v>718.3</v>
      </c>
      <c r="E118" s="32"/>
    </row>
    <row r="119" spans="1:5" ht="25.5">
      <c r="A119" s="21" t="s">
        <v>222</v>
      </c>
      <c r="B119" s="56" t="s">
        <v>223</v>
      </c>
      <c r="C119" s="20">
        <f>C120</f>
        <v>110.4</v>
      </c>
      <c r="D119" s="20">
        <f>D120</f>
        <v>110.4</v>
      </c>
    </row>
    <row r="120" spans="1:5" s="33" customFormat="1" ht="51">
      <c r="A120" s="29" t="s">
        <v>224</v>
      </c>
      <c r="B120" s="45" t="s">
        <v>225</v>
      </c>
      <c r="C120" s="31">
        <f>107.4+3</f>
        <v>110.4</v>
      </c>
      <c r="D120" s="31">
        <f>107.4+3</f>
        <v>110.4</v>
      </c>
      <c r="E120" s="32"/>
    </row>
    <row r="121" spans="1:5" ht="76.5">
      <c r="A121" s="18" t="s">
        <v>226</v>
      </c>
      <c r="B121" s="57" t="s">
        <v>227</v>
      </c>
      <c r="C121" s="58">
        <f>C122</f>
        <v>400</v>
      </c>
      <c r="D121" s="58">
        <f>D122</f>
        <v>400</v>
      </c>
    </row>
    <row r="122" spans="1:5" ht="51">
      <c r="A122" s="59" t="s">
        <v>228</v>
      </c>
      <c r="B122" s="23" t="s">
        <v>229</v>
      </c>
      <c r="C122" s="24">
        <f>C123</f>
        <v>400</v>
      </c>
      <c r="D122" s="24">
        <f>D123</f>
        <v>400</v>
      </c>
    </row>
    <row r="123" spans="1:5" ht="51">
      <c r="A123" s="29" t="s">
        <v>230</v>
      </c>
      <c r="B123" s="30" t="s">
        <v>231</v>
      </c>
      <c r="C123" s="31">
        <v>400</v>
      </c>
      <c r="D123" s="31">
        <v>400</v>
      </c>
    </row>
    <row r="124" spans="1:5" ht="51">
      <c r="A124" s="21" t="s">
        <v>232</v>
      </c>
      <c r="B124" s="57" t="s">
        <v>233</v>
      </c>
      <c r="C124" s="20">
        <f>C125</f>
        <v>200</v>
      </c>
      <c r="D124" s="20">
        <f>D125</f>
        <v>200</v>
      </c>
    </row>
    <row r="125" spans="1:5" ht="38.25">
      <c r="A125" s="22" t="s">
        <v>234</v>
      </c>
      <c r="B125" s="51" t="s">
        <v>235</v>
      </c>
      <c r="C125" s="24">
        <v>200</v>
      </c>
      <c r="D125" s="24">
        <v>200</v>
      </c>
    </row>
    <row r="126" spans="1:5" s="61" customFormat="1" ht="25.5">
      <c r="A126" s="18" t="s">
        <v>236</v>
      </c>
      <c r="B126" s="57" t="s">
        <v>237</v>
      </c>
      <c r="C126" s="58">
        <f>C127</f>
        <v>705.1</v>
      </c>
      <c r="D126" s="58">
        <f>D127</f>
        <v>705.1</v>
      </c>
      <c r="E126" s="60"/>
    </row>
    <row r="127" spans="1:5" ht="25.5">
      <c r="A127" s="22" t="s">
        <v>238</v>
      </c>
      <c r="B127" s="23" t="s">
        <v>237</v>
      </c>
      <c r="C127" s="24">
        <f>C128</f>
        <v>705.1</v>
      </c>
      <c r="D127" s="24">
        <f>D128</f>
        <v>705.1</v>
      </c>
    </row>
    <row r="128" spans="1:5" s="33" customFormat="1" ht="51">
      <c r="A128" s="29" t="s">
        <v>239</v>
      </c>
      <c r="B128" s="30" t="s">
        <v>240</v>
      </c>
      <c r="C128" s="31">
        <v>705.1</v>
      </c>
      <c r="D128" s="31">
        <v>705.1</v>
      </c>
      <c r="E128" s="28"/>
    </row>
    <row r="129" spans="1:4" ht="19.5" customHeight="1">
      <c r="A129" s="18" t="s">
        <v>241</v>
      </c>
      <c r="B129" s="19" t="s">
        <v>242</v>
      </c>
      <c r="C129" s="20">
        <f>C130+C167</f>
        <v>2974584.4</v>
      </c>
      <c r="D129" s="20">
        <f>D130+D167</f>
        <v>3377908.1999999997</v>
      </c>
    </row>
    <row r="130" spans="1:4" ht="30.75" customHeight="1">
      <c r="A130" s="22" t="s">
        <v>243</v>
      </c>
      <c r="B130" s="23" t="s">
        <v>244</v>
      </c>
      <c r="C130" s="24">
        <f>C131+C134+C149+C162</f>
        <v>2922734.4</v>
      </c>
      <c r="D130" s="24">
        <f>D131+D134+D149+D162</f>
        <v>3326058.1999999997</v>
      </c>
    </row>
    <row r="131" spans="1:4" ht="25.5">
      <c r="A131" s="21" t="s">
        <v>245</v>
      </c>
      <c r="B131" s="19" t="s">
        <v>246</v>
      </c>
      <c r="C131" s="20">
        <f>C132</f>
        <v>383046.8</v>
      </c>
      <c r="D131" s="20">
        <f>D132</f>
        <v>404660.8</v>
      </c>
    </row>
    <row r="132" spans="1:4">
      <c r="A132" s="22" t="s">
        <v>247</v>
      </c>
      <c r="B132" s="23" t="s">
        <v>248</v>
      </c>
      <c r="C132" s="24">
        <f>C133</f>
        <v>383046.8</v>
      </c>
      <c r="D132" s="24">
        <f>D133</f>
        <v>404660.8</v>
      </c>
    </row>
    <row r="133" spans="1:4" ht="25.5">
      <c r="A133" s="29" t="s">
        <v>249</v>
      </c>
      <c r="B133" s="30" t="s">
        <v>250</v>
      </c>
      <c r="C133" s="31">
        <v>383046.8</v>
      </c>
      <c r="D133" s="31">
        <v>404660.8</v>
      </c>
    </row>
    <row r="134" spans="1:4" ht="25.5">
      <c r="A134" s="21" t="s">
        <v>251</v>
      </c>
      <c r="B134" s="19" t="s">
        <v>252</v>
      </c>
      <c r="C134" s="20">
        <f>C137+C141+C143+C145+C147+C135+C139</f>
        <v>874835.79999999993</v>
      </c>
      <c r="D134" s="20">
        <f>D137+D141+D143+D145+D147+D135+D139</f>
        <v>1273547.7000000002</v>
      </c>
    </row>
    <row r="135" spans="1:4" ht="38.25">
      <c r="A135" s="22" t="s">
        <v>253</v>
      </c>
      <c r="B135" s="51" t="s">
        <v>254</v>
      </c>
      <c r="C135" s="24">
        <f>C136</f>
        <v>714576.7</v>
      </c>
      <c r="D135" s="24">
        <f>D136</f>
        <v>817865.60000000009</v>
      </c>
    </row>
    <row r="136" spans="1:4" ht="38.25">
      <c r="A136" s="29" t="s">
        <v>255</v>
      </c>
      <c r="B136" s="41" t="s">
        <v>256</v>
      </c>
      <c r="C136" s="31">
        <f>618055.5+96521.2</f>
        <v>714576.7</v>
      </c>
      <c r="D136" s="31">
        <f>670453.4+147412.2</f>
        <v>817865.60000000009</v>
      </c>
    </row>
    <row r="137" spans="1:4" ht="38.25">
      <c r="A137" s="22" t="s">
        <v>257</v>
      </c>
      <c r="B137" s="23" t="s">
        <v>258</v>
      </c>
      <c r="C137" s="24">
        <f>C138</f>
        <v>31714.9</v>
      </c>
      <c r="D137" s="24">
        <f>D138</f>
        <v>32605.599999999999</v>
      </c>
    </row>
    <row r="138" spans="1:4" ht="43.5" customHeight="1">
      <c r="A138" s="29" t="s">
        <v>259</v>
      </c>
      <c r="B138" s="30" t="s">
        <v>260</v>
      </c>
      <c r="C138" s="31">
        <f>17443.2+14271.7</f>
        <v>31714.9</v>
      </c>
      <c r="D138" s="31">
        <f>17970.2+14702.9-37.1-30.4</f>
        <v>32605.599999999999</v>
      </c>
    </row>
    <row r="139" spans="1:4" ht="43.5" customHeight="1">
      <c r="A139" s="22" t="s">
        <v>261</v>
      </c>
      <c r="B139" s="51" t="s">
        <v>262</v>
      </c>
      <c r="C139" s="24">
        <f>C140</f>
        <v>34217.5</v>
      </c>
      <c r="D139" s="24">
        <f>D140</f>
        <v>305325.69999999995</v>
      </c>
    </row>
    <row r="140" spans="1:4" ht="43.5" customHeight="1">
      <c r="A140" s="29" t="s">
        <v>263</v>
      </c>
      <c r="B140" s="41" t="s">
        <v>264</v>
      </c>
      <c r="C140" s="31">
        <f>20872.7+13344.8</f>
        <v>34217.5</v>
      </c>
      <c r="D140" s="31">
        <f>187853.3-1604.6+119077</f>
        <v>305325.69999999995</v>
      </c>
    </row>
    <row r="141" spans="1:4" ht="27.75" customHeight="1">
      <c r="A141" s="22" t="s">
        <v>265</v>
      </c>
      <c r="B141" s="23" t="s">
        <v>266</v>
      </c>
      <c r="C141" s="31">
        <f>C142</f>
        <v>22194</v>
      </c>
      <c r="D141" s="31">
        <f>D142</f>
        <v>22113.9</v>
      </c>
    </row>
    <row r="142" spans="1:4" ht="25.5">
      <c r="A142" s="29" t="s">
        <v>267</v>
      </c>
      <c r="B142" s="30" t="s">
        <v>268</v>
      </c>
      <c r="C142" s="31">
        <f>20666+1528</f>
        <v>22194</v>
      </c>
      <c r="D142" s="31">
        <f>20666+1447.9</f>
        <v>22113.9</v>
      </c>
    </row>
    <row r="143" spans="1:4">
      <c r="A143" s="22" t="s">
        <v>269</v>
      </c>
      <c r="B143" s="23" t="s">
        <v>270</v>
      </c>
      <c r="C143" s="24">
        <f>C144</f>
        <v>744.80000000000007</v>
      </c>
      <c r="D143" s="24">
        <f>D144</f>
        <v>165.6</v>
      </c>
    </row>
    <row r="144" spans="1:4" ht="18.75" customHeight="1">
      <c r="A144" s="29" t="s">
        <v>271</v>
      </c>
      <c r="B144" s="30" t="s">
        <v>270</v>
      </c>
      <c r="C144" s="31">
        <f>91.1+74.5+318.6+260.6</f>
        <v>744.80000000000007</v>
      </c>
      <c r="D144" s="31">
        <f>91.1+74.5</f>
        <v>165.6</v>
      </c>
    </row>
    <row r="145" spans="1:5" ht="25.5">
      <c r="A145" s="22" t="s">
        <v>272</v>
      </c>
      <c r="B145" s="23" t="s">
        <v>273</v>
      </c>
      <c r="C145" s="24">
        <f>C146</f>
        <v>15328.2</v>
      </c>
      <c r="D145" s="24">
        <f>D146</f>
        <v>17031.3</v>
      </c>
    </row>
    <row r="146" spans="1:5" ht="25.5">
      <c r="A146" s="29" t="s">
        <v>274</v>
      </c>
      <c r="B146" s="30" t="s">
        <v>275</v>
      </c>
      <c r="C146" s="31">
        <f>9350.2+5978</f>
        <v>15328.2</v>
      </c>
      <c r="D146" s="31">
        <f>10389.1+6642.2</f>
        <v>17031.3</v>
      </c>
    </row>
    <row r="147" spans="1:5">
      <c r="A147" s="22" t="s">
        <v>276</v>
      </c>
      <c r="B147" s="23" t="s">
        <v>277</v>
      </c>
      <c r="C147" s="24">
        <f>C148</f>
        <v>56059.700000000004</v>
      </c>
      <c r="D147" s="24">
        <f>D148</f>
        <v>78440</v>
      </c>
    </row>
    <row r="148" spans="1:5">
      <c r="A148" s="29" t="s">
        <v>278</v>
      </c>
      <c r="B148" s="30" t="s">
        <v>279</v>
      </c>
      <c r="C148" s="31">
        <f>6335.7+103+388.7+35609.9+8946.8+1003.4+3672.2</f>
        <v>56059.700000000004</v>
      </c>
      <c r="D148" s="31">
        <f>21624.9+102.3+386.6+41526.1+8946.8+394+5459.3</f>
        <v>78440</v>
      </c>
    </row>
    <row r="149" spans="1:5" ht="25.5">
      <c r="A149" s="21" t="s">
        <v>280</v>
      </c>
      <c r="B149" s="19" t="s">
        <v>281</v>
      </c>
      <c r="C149" s="20">
        <f>C150+C152+C154+C156+C158+C160</f>
        <v>1621695.2</v>
      </c>
      <c r="D149" s="20">
        <f>D150+D152+D154+D156+D158+D160</f>
        <v>1610341.2999999998</v>
      </c>
    </row>
    <row r="150" spans="1:5" ht="25.5">
      <c r="A150" s="22" t="s">
        <v>282</v>
      </c>
      <c r="B150" s="23" t="s">
        <v>283</v>
      </c>
      <c r="C150" s="24">
        <f>SUM(C151)</f>
        <v>1537591.4000000001</v>
      </c>
      <c r="D150" s="24">
        <f>SUM(D151)</f>
        <v>1539566.9999999998</v>
      </c>
    </row>
    <row r="151" spans="1:5" ht="25.5">
      <c r="A151" s="29" t="s">
        <v>284</v>
      </c>
      <c r="B151" s="30" t="s">
        <v>285</v>
      </c>
      <c r="C151" s="31">
        <f>1288029.3+89516+10591.7+74993.3+18570.1+5667.5+1741.3+1533.4+370.6+2640.1+11.4+5911.7+35718.2+1374.3+94+828.5</f>
        <v>1537591.4000000001</v>
      </c>
      <c r="D151" s="31">
        <f>1285775.2+89516+10591.7+74993.3+18570.1+5667.5+1741.3+1533.4+374.4+2749.1+11.4+10000+35718.2+1402.9+94+828.5</f>
        <v>1539566.9999999998</v>
      </c>
    </row>
    <row r="152" spans="1:5" ht="51">
      <c r="A152" s="22" t="s">
        <v>286</v>
      </c>
      <c r="B152" s="23" t="s">
        <v>287</v>
      </c>
      <c r="C152" s="24">
        <f>C153</f>
        <v>32622</v>
      </c>
      <c r="D152" s="24">
        <f>D153</f>
        <v>32622</v>
      </c>
    </row>
    <row r="153" spans="1:5" ht="51">
      <c r="A153" s="29" t="s">
        <v>288</v>
      </c>
      <c r="B153" s="30" t="s">
        <v>289</v>
      </c>
      <c r="C153" s="31">
        <v>32622</v>
      </c>
      <c r="D153" s="31">
        <v>32622</v>
      </c>
    </row>
    <row r="154" spans="1:5" ht="51">
      <c r="A154" s="22" t="s">
        <v>290</v>
      </c>
      <c r="B154" s="23" t="s">
        <v>291</v>
      </c>
      <c r="C154" s="24">
        <f>C155</f>
        <v>43880.9</v>
      </c>
      <c r="D154" s="24">
        <f>D155</f>
        <v>30525.8</v>
      </c>
    </row>
    <row r="155" spans="1:5" ht="51">
      <c r="A155" s="29" t="s">
        <v>292</v>
      </c>
      <c r="B155" s="30" t="s">
        <v>293</v>
      </c>
      <c r="C155" s="31">
        <v>43880.9</v>
      </c>
      <c r="D155" s="31">
        <v>30525.8</v>
      </c>
    </row>
    <row r="156" spans="1:5" ht="38.25">
      <c r="A156" s="22" t="s">
        <v>294</v>
      </c>
      <c r="B156" s="23" t="s">
        <v>295</v>
      </c>
      <c r="C156" s="24">
        <f>C157</f>
        <v>5.7</v>
      </c>
      <c r="D156" s="24">
        <f>D157</f>
        <v>31.3</v>
      </c>
    </row>
    <row r="157" spans="1:5" ht="38.25">
      <c r="A157" s="29" t="s">
        <v>296</v>
      </c>
      <c r="B157" s="30" t="s">
        <v>297</v>
      </c>
      <c r="C157" s="31">
        <v>5.7</v>
      </c>
      <c r="D157" s="31">
        <v>31.3</v>
      </c>
    </row>
    <row r="158" spans="1:5" ht="51">
      <c r="A158" s="22" t="s">
        <v>298</v>
      </c>
      <c r="B158" s="51" t="s">
        <v>299</v>
      </c>
      <c r="C158" s="24">
        <f>C159</f>
        <v>1030.3</v>
      </c>
      <c r="D158" s="24">
        <f>D159</f>
        <v>1030.3</v>
      </c>
      <c r="E158" s="62"/>
    </row>
    <row r="159" spans="1:5" ht="38.25">
      <c r="A159" s="29" t="s">
        <v>300</v>
      </c>
      <c r="B159" s="41" t="s">
        <v>301</v>
      </c>
      <c r="C159" s="31">
        <v>1030.3</v>
      </c>
      <c r="D159" s="31">
        <v>1030.3</v>
      </c>
    </row>
    <row r="160" spans="1:5" ht="25.5">
      <c r="A160" s="22" t="s">
        <v>302</v>
      </c>
      <c r="B160" s="23" t="s">
        <v>303</v>
      </c>
      <c r="C160" s="24">
        <f>C161</f>
        <v>6564.9</v>
      </c>
      <c r="D160" s="24">
        <f>D161</f>
        <v>6564.9</v>
      </c>
    </row>
    <row r="161" spans="1:4" ht="25.5">
      <c r="A161" s="29" t="s">
        <v>304</v>
      </c>
      <c r="B161" s="30" t="s">
        <v>305</v>
      </c>
      <c r="C161" s="31">
        <f>1485.9+5079</f>
        <v>6564.9</v>
      </c>
      <c r="D161" s="31">
        <f>1485.9+5079</f>
        <v>6564.9</v>
      </c>
    </row>
    <row r="162" spans="1:4">
      <c r="A162" s="21" t="s">
        <v>306</v>
      </c>
      <c r="B162" s="19" t="s">
        <v>307</v>
      </c>
      <c r="C162" s="20">
        <f>C165+C163</f>
        <v>43156.600000000006</v>
      </c>
      <c r="D162" s="20">
        <f>D165+D163</f>
        <v>37508.399999999994</v>
      </c>
    </row>
    <row r="163" spans="1:4" ht="38.25">
      <c r="A163" s="22" t="s">
        <v>308</v>
      </c>
      <c r="B163" s="51" t="s">
        <v>309</v>
      </c>
      <c r="C163" s="24">
        <f>C164</f>
        <v>34060.300000000003</v>
      </c>
      <c r="D163" s="24">
        <f>D164</f>
        <v>34060.299999999996</v>
      </c>
    </row>
    <row r="164" spans="1:4" ht="51">
      <c r="A164" s="48" t="s">
        <v>310</v>
      </c>
      <c r="B164" s="41" t="s">
        <v>311</v>
      </c>
      <c r="C164" s="31">
        <v>34060.300000000003</v>
      </c>
      <c r="D164" s="31">
        <f>35622.7-1562.4</f>
        <v>34060.299999999996</v>
      </c>
    </row>
    <row r="165" spans="1:4" ht="23.25" customHeight="1">
      <c r="A165" s="26" t="s">
        <v>312</v>
      </c>
      <c r="B165" s="23" t="s">
        <v>313</v>
      </c>
      <c r="C165" s="24">
        <f>SUM(C166)</f>
        <v>9096.2999999999993</v>
      </c>
      <c r="D165" s="24">
        <f>SUM(D166)</f>
        <v>3448.1</v>
      </c>
    </row>
    <row r="166" spans="1:4" ht="25.5">
      <c r="A166" s="48" t="s">
        <v>314</v>
      </c>
      <c r="B166" s="30" t="s">
        <v>315</v>
      </c>
      <c r="C166" s="31">
        <f>3736.7+5106.3+145.4+107.9</f>
        <v>9096.2999999999993</v>
      </c>
      <c r="D166" s="31">
        <f>2226.4+996.8+145.4+79.5</f>
        <v>3448.1</v>
      </c>
    </row>
    <row r="167" spans="1:4" ht="23.25" customHeight="1">
      <c r="A167" s="21" t="s">
        <v>316</v>
      </c>
      <c r="B167" s="19" t="s">
        <v>317</v>
      </c>
      <c r="C167" s="20">
        <f>C168</f>
        <v>51850</v>
      </c>
      <c r="D167" s="20">
        <f>D168</f>
        <v>51850</v>
      </c>
    </row>
    <row r="168" spans="1:4" ht="23.25" customHeight="1">
      <c r="A168" s="22" t="s">
        <v>318</v>
      </c>
      <c r="B168" s="23" t="s">
        <v>319</v>
      </c>
      <c r="C168" s="24">
        <f>C169</f>
        <v>51850</v>
      </c>
      <c r="D168" s="24">
        <f>D169</f>
        <v>51850</v>
      </c>
    </row>
    <row r="169" spans="1:4" ht="30.75" customHeight="1">
      <c r="A169" s="29" t="s">
        <v>320</v>
      </c>
      <c r="B169" s="30" t="s">
        <v>321</v>
      </c>
      <c r="C169" s="31">
        <v>51850</v>
      </c>
      <c r="D169" s="31">
        <v>51850</v>
      </c>
    </row>
    <row r="170" spans="1:4" ht="21.6" customHeight="1">
      <c r="A170" s="18" t="s">
        <v>322</v>
      </c>
      <c r="B170" s="19"/>
      <c r="C170" s="20">
        <f>C12+C129</f>
        <v>4051845.2</v>
      </c>
      <c r="D170" s="20">
        <f>D12+D129</f>
        <v>4467730.0999999996</v>
      </c>
    </row>
    <row r="172" spans="1:4">
      <c r="B172" s="63"/>
      <c r="C172" s="64"/>
      <c r="D172" s="64"/>
    </row>
  </sheetData>
  <mergeCells count="11">
    <mergeCell ref="E15:E19"/>
    <mergeCell ref="E66:E72"/>
    <mergeCell ref="B1:D1"/>
    <mergeCell ref="B2:D2"/>
    <mergeCell ref="B3:D3"/>
    <mergeCell ref="A5:D5"/>
    <mergeCell ref="A6:D6"/>
    <mergeCell ref="A9:A10"/>
    <mergeCell ref="B9:B10"/>
    <mergeCell ref="C9:D9"/>
    <mergeCell ref="A7:D7"/>
  </mergeCells>
  <pageMargins left="0.78740157480314965" right="0.39370078740157483" top="0.39370078740157483" bottom="0.39370078740157483" header="0.31496062992125984" footer="0.31496062992125984"/>
  <pageSetup paperSize="9" scale="75" firstPageNumber="1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2-2023-2024 годы</vt:lpstr>
      <vt:lpstr>'Приложение 2-2023-2024 годы'!Заголовки_для_печати</vt:lpstr>
      <vt:lpstr>'Приложение 2-2023-2024 годы'!Область_печати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Фатеева</dc:creator>
  <cp:lastModifiedBy>Зорина</cp:lastModifiedBy>
  <dcterms:created xsi:type="dcterms:W3CDTF">2022-12-29T11:55:39Z</dcterms:created>
  <dcterms:modified xsi:type="dcterms:W3CDTF">2023-01-11T11:26:16Z</dcterms:modified>
</cp:coreProperties>
</file>