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Print_Titles" localSheetId="0">'таблица 2'!$4:$6</definedName>
    <definedName name="_xlnm.Print_Area" localSheetId="0">'таблица 2'!$A$1:$I$107</definedName>
  </definedNames>
  <calcPr calcId="125725"/>
</workbook>
</file>

<file path=xl/calcChain.xml><?xml version="1.0" encoding="utf-8"?>
<calcChain xmlns="http://schemas.openxmlformats.org/spreadsheetml/2006/main">
  <c r="G79" i="51"/>
  <c r="F41"/>
  <c r="F89"/>
  <c r="B89"/>
  <c r="B98"/>
  <c r="F92"/>
  <c r="B88"/>
  <c r="F75"/>
  <c r="G75"/>
  <c r="H75"/>
  <c r="I75"/>
  <c r="E75"/>
  <c r="F99"/>
  <c r="H99"/>
  <c r="I99"/>
  <c r="E99"/>
  <c r="F74"/>
  <c r="B74" s="1"/>
  <c r="F96"/>
  <c r="B97"/>
  <c r="B96"/>
  <c r="F95"/>
  <c r="F31"/>
  <c r="F27"/>
  <c r="F62"/>
  <c r="G62"/>
  <c r="H62"/>
  <c r="I62"/>
  <c r="E62"/>
  <c r="B65"/>
  <c r="F30"/>
  <c r="G30"/>
  <c r="H30"/>
  <c r="I30"/>
  <c r="E30"/>
  <c r="B32"/>
  <c r="F83"/>
  <c r="B77"/>
  <c r="F15"/>
  <c r="G15"/>
  <c r="H15"/>
  <c r="I15"/>
  <c r="E15"/>
  <c r="B16"/>
  <c r="B15" s="1"/>
  <c r="B105"/>
  <c r="F67"/>
  <c r="B63"/>
  <c r="B64"/>
  <c r="G89"/>
  <c r="H89"/>
  <c r="I89"/>
  <c r="E89"/>
  <c r="B95"/>
  <c r="B31"/>
  <c r="B30" s="1"/>
  <c r="G26"/>
  <c r="H26"/>
  <c r="I26"/>
  <c r="E26"/>
  <c r="F26"/>
  <c r="F13"/>
  <c r="F34"/>
  <c r="G34"/>
  <c r="I34"/>
  <c r="E34"/>
  <c r="C33"/>
  <c r="H36"/>
  <c r="B36" s="1"/>
  <c r="B34" s="1"/>
  <c r="F82"/>
  <c r="G70"/>
  <c r="H70"/>
  <c r="I70"/>
  <c r="E70"/>
  <c r="F70"/>
  <c r="G28"/>
  <c r="H28"/>
  <c r="I28"/>
  <c r="E28"/>
  <c r="F29"/>
  <c r="F28" s="1"/>
  <c r="B62" l="1"/>
  <c r="B73"/>
  <c r="B27"/>
  <c r="B26" s="1"/>
  <c r="B29"/>
  <c r="B28" s="1"/>
  <c r="H9" l="1"/>
  <c r="G54"/>
  <c r="H54"/>
  <c r="I54"/>
  <c r="E54"/>
  <c r="B61"/>
  <c r="F24"/>
  <c r="F23" s="1"/>
  <c r="G24"/>
  <c r="G23" s="1"/>
  <c r="I24"/>
  <c r="I23" s="1"/>
  <c r="E24"/>
  <c r="E23" s="1"/>
  <c r="B94"/>
  <c r="F93"/>
  <c r="F87"/>
  <c r="B87" s="1"/>
  <c r="F86"/>
  <c r="F60"/>
  <c r="B60" s="1"/>
  <c r="F59"/>
  <c r="B59" s="1"/>
  <c r="F49"/>
  <c r="G49"/>
  <c r="H49"/>
  <c r="I49"/>
  <c r="E49"/>
  <c r="B52"/>
  <c r="B53"/>
  <c r="F40"/>
  <c r="G40"/>
  <c r="I40"/>
  <c r="E40"/>
  <c r="B48"/>
  <c r="B47"/>
  <c r="F58"/>
  <c r="B58" s="1"/>
  <c r="B51"/>
  <c r="B46"/>
  <c r="I37"/>
  <c r="F37"/>
  <c r="G37"/>
  <c r="E37"/>
  <c r="H38"/>
  <c r="B38" s="1"/>
  <c r="B37" s="1"/>
  <c r="B33" s="1"/>
  <c r="H35"/>
  <c r="H34" s="1"/>
  <c r="H25"/>
  <c r="B25" s="1"/>
  <c r="B24" s="1"/>
  <c r="B23" s="1"/>
  <c r="B86" l="1"/>
  <c r="F81"/>
  <c r="B93"/>
  <c r="H24"/>
  <c r="H23" s="1"/>
  <c r="F54"/>
  <c r="H37"/>
  <c r="F17"/>
  <c r="G17"/>
  <c r="H17"/>
  <c r="I17"/>
  <c r="E17"/>
  <c r="B20"/>
  <c r="F21"/>
  <c r="G21"/>
  <c r="H21"/>
  <c r="I21"/>
  <c r="E21"/>
  <c r="B22"/>
  <c r="B21" s="1"/>
  <c r="B19"/>
  <c r="G13"/>
  <c r="H13"/>
  <c r="I13"/>
  <c r="E13"/>
  <c r="B14"/>
  <c r="B13" s="1"/>
  <c r="F8"/>
  <c r="F7" s="1"/>
  <c r="G8"/>
  <c r="G7" s="1"/>
  <c r="H8"/>
  <c r="H7" s="1"/>
  <c r="I8"/>
  <c r="I7" s="1"/>
  <c r="E8"/>
  <c r="E7" s="1"/>
  <c r="B18"/>
  <c r="B17" s="1"/>
  <c r="B12"/>
  <c r="B11"/>
  <c r="B10"/>
  <c r="B9"/>
  <c r="B8" s="1"/>
  <c r="B7" l="1"/>
  <c r="B92"/>
  <c r="I33" l="1"/>
  <c r="H33"/>
  <c r="G33"/>
  <c r="F33"/>
  <c r="E33"/>
  <c r="B102" l="1"/>
  <c r="B90" l="1"/>
  <c r="C81"/>
  <c r="C68"/>
  <c r="H44"/>
  <c r="H40" s="1"/>
  <c r="B56"/>
  <c r="B76"/>
  <c r="B75" s="1"/>
  <c r="B85"/>
  <c r="B72"/>
  <c r="B84"/>
  <c r="B101"/>
  <c r="C78"/>
  <c r="I78"/>
  <c r="H78"/>
  <c r="F78"/>
  <c r="E78"/>
  <c r="B79"/>
  <c r="B103"/>
  <c r="B91"/>
  <c r="G80" l="1"/>
  <c r="G78" s="1"/>
  <c r="I68" l="1"/>
  <c r="H68"/>
  <c r="G68"/>
  <c r="F68"/>
  <c r="E68"/>
  <c r="B69"/>
  <c r="I81"/>
  <c r="H81"/>
  <c r="G81"/>
  <c r="E81"/>
  <c r="B100"/>
  <c r="B83"/>
  <c r="B80"/>
  <c r="B78" s="1"/>
  <c r="B71"/>
  <c r="B70" s="1"/>
  <c r="B67"/>
  <c r="B57"/>
  <c r="B55"/>
  <c r="B50"/>
  <c r="B49" s="1"/>
  <c r="B42"/>
  <c r="B41"/>
  <c r="B45"/>
  <c r="B43"/>
  <c r="B44"/>
  <c r="C34"/>
  <c r="B82"/>
  <c r="B81" s="1"/>
  <c r="B54" l="1"/>
  <c r="B40"/>
  <c r="B68"/>
  <c r="G104" l="1"/>
  <c r="G99" s="1"/>
  <c r="I66"/>
  <c r="H66"/>
  <c r="H39" s="1"/>
  <c r="G66"/>
  <c r="F66"/>
  <c r="E66"/>
  <c r="E39" s="1"/>
  <c r="C99"/>
  <c r="C89"/>
  <c r="C75"/>
  <c r="C70"/>
  <c r="C66"/>
  <c r="C54"/>
  <c r="C49"/>
  <c r="C40"/>
  <c r="I39" l="1"/>
  <c r="F39"/>
  <c r="C39"/>
  <c r="C106" s="1"/>
  <c r="E106"/>
  <c r="H106"/>
  <c r="F106"/>
  <c r="I106"/>
  <c r="B104"/>
  <c r="B99" s="1"/>
  <c r="B66"/>
  <c r="G39" l="1"/>
  <c r="G106" s="1"/>
  <c r="B39"/>
  <c r="B106" s="1"/>
</calcChain>
</file>

<file path=xl/sharedStrings.xml><?xml version="1.0" encoding="utf-8"?>
<sst xmlns="http://schemas.openxmlformats.org/spreadsheetml/2006/main" count="213" uniqueCount="197">
  <si>
    <t>таблица 2 к пояснительной записке</t>
  </si>
  <si>
    <t>№ п/п</t>
  </si>
  <si>
    <t>На какие цели</t>
  </si>
  <si>
    <t>Администрация города Урай</t>
  </si>
  <si>
    <t>Итого расходов</t>
  </si>
  <si>
    <t>Местный бюджет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</si>
  <si>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                                                    </t>
  </si>
  <si>
    <t>1.</t>
  </si>
  <si>
    <t>1.1.</t>
  </si>
  <si>
    <t>1.1.1.</t>
  </si>
  <si>
    <t>Главный распорядитель</t>
  </si>
  <si>
    <t>(тыс.рублей)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</si>
  <si>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</si>
  <si>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«Совершенствование и развитие муниципального управления в городе Урай» на 2018-2030 годы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</si>
  <si>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</si>
  <si>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Муниципальная программа «Развитие образования и молодежной политики в городе Урай» на 2019-2030 годы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</si>
  <si>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</si>
  <si>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Муниципальная программа «Формирование современной городской среды муниципального образования город Урай» на 2018-2022 годы</t>
  </si>
  <si>
    <t>Муниципальная программа «Обеспечение градостроительной деятельности на территории города Урай» на  2018-2030 годы</t>
  </si>
  <si>
    <t xml:space="preserve">Непрограммные направления </t>
  </si>
  <si>
    <t>Управление образования администрации города Урай</t>
  </si>
  <si>
    <t>Дума города Урай</t>
  </si>
  <si>
    <t xml:space="preserve">Контрольно-счетная палата города Урай </t>
  </si>
  <si>
    <t>Комитет по финансам</t>
  </si>
  <si>
    <t>2.</t>
  </si>
  <si>
    <t xml:space="preserve">Муниципальная программа «Культура города Урай»  </t>
  </si>
  <si>
    <t>Муниципальная программа «Информационное общество – Урай» на 2019-2030 годы</t>
  </si>
  <si>
    <t xml:space="preserve">Муниципальная программа «Управление муниципальными финансами в городе Урай» </t>
  </si>
  <si>
    <t xml:space="preserve">Сумма корректировки </t>
  </si>
  <si>
    <t xml:space="preserve">на 2022 год </t>
  </si>
  <si>
    <t xml:space="preserve">на 2024 год </t>
  </si>
  <si>
    <t>Иные межбюджетные трансферты, в том числе:</t>
  </si>
  <si>
    <t>Муниципальная программа "Развитие образования и молодежной политики в городе Урай" на 2019-2030 годы</t>
  </si>
  <si>
    <t>Уменьшение ассигнований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(ФБ)</t>
  </si>
  <si>
    <t>Уменьшение доли софинансирования субсидии на организацию бесплатного горячего питания обучающихся 1-4 классов (экономия по причине болезни детей, иные карантинные мероприятия)</t>
  </si>
  <si>
    <t>Экономия по фактически сложившимся расходам (проведенные мероприятия)</t>
  </si>
  <si>
    <t>Экономия средств по фактически заключенным договорам об обучении детей (ПФДО)</t>
  </si>
  <si>
    <t xml:space="preserve">Экономия средств по фактически сложившимся расходам по итогам каникулярного отдыха </t>
  </si>
  <si>
    <t>Экономия средств за счет больничных листов и уменьшения среднесписочной численности педагогов доп.образования (МБ ДОУ "ДШИ")</t>
  </si>
  <si>
    <t>Экономия по фактически сложившимся затратам (аппарат Думы города Урай)</t>
  </si>
  <si>
    <t>Высвобождение средств по обслуживанию муниципального долга (отсутствие долговых обязательств у МО)</t>
  </si>
  <si>
    <t>Экономия по текущему содержанию Комитета по финансам администрации города Урай</t>
  </si>
  <si>
    <t>2.1.</t>
  </si>
  <si>
    <t>2.1.1.</t>
  </si>
  <si>
    <t>Увеличение ассигнований на текущее содержание МКУ "УМТО" (оплата кредиторской задолженности по начислениям на выплаты по оплате труда)</t>
  </si>
  <si>
    <t>Возврат средств в резервный фонд администрации г.Урай (УЖКХ, администрация)</t>
  </si>
  <si>
    <t>Экономия по факту выполненных работ (благоустройство дворовых территорий, территории мкр.1 вдоль ул.Ленина "Бульвар Содружества", зона отдыха по ул.Механиков)</t>
  </si>
  <si>
    <t>Экономия по факту выполненных работ (снос гаражей на территории стационара, инженерные сети и проезды мкр.Южный (район Орбиты), инженерные сети и проезды мкр.Солнечный, инженерные сети тепло- и водоснабжения к дому №39 мкр.1А)</t>
  </si>
  <si>
    <t>Экономия по факту выполненных работ (капитальный ремонт МБОУ Гимназия им.А.И.Яковлева, МБОУ СОШ №6)</t>
  </si>
  <si>
    <t>Увеличение ассигнований МАУ СШ "Старт" (оплата кредиторской задолженности по начислениям на выплаты по оплате труда)</t>
  </si>
  <si>
    <t>Увеличение ассигнований МАУ "Культура" (оплата кредиторской задолженности по начислениям на выплаты по оплате труда)</t>
  </si>
  <si>
    <t>Увеличение ассигнований на текущее содержание администрации города Урай (оплата кредиторской задолженности по начислениям на выплаты по оплате труда)</t>
  </si>
  <si>
    <t>Экономия по фактически сложившимся затратам (приобретение баннера и плакатов для проведения рейтингового голосования)</t>
  </si>
  <si>
    <t>Экономия средств по факту проведенных мероприятий (день города, Масленица, ремонт здания под кафе "Паровозик")</t>
  </si>
  <si>
    <t>Уменьшение ассигнований на реализацию мероприятий по содействию трудоустройству граждан в связи с большим количеством больничных листов, увольнением сотрудников раньше срока окончания договора (подростки, общественные работы)</t>
  </si>
  <si>
    <t>Экономия по факту выполненных работ (капитальный ремонт кровли нежилого помещения - часть дома под спец.цех по адресу: г.Урай мкр.Западный, д.13)</t>
  </si>
  <si>
    <t>Текущее содержание Контрольно-счетной палаты г.Урай (компенсация за неиспользованный отпуск при увольнении сотрудника)</t>
  </si>
  <si>
    <t>В связи с отсутствием потребности (дезинфекция жилых помещений, санитарно-эпидемиологических экспертиз, лабораторных исследований и инструментальных замеров), возврат средств в резервный фонд администрации г.Урай</t>
  </si>
  <si>
    <t>Экономия средств по ремонту проезжей части автомобильной дороги в районе моста через реку Колосья; кап. ремонту жилого дома по ул.Нагорная д.34, возврат средств в резервный фонд администрации г.Урай</t>
  </si>
  <si>
    <t xml:space="preserve">Экономия по результатам проведения конкурсной процедуры в рамках реализации  инициативного проекта «От мечты до реальности один шаг!» </t>
  </si>
  <si>
    <t>Оплата кредиторской задолженности по начислениям на выплаты по оплате труда)</t>
  </si>
  <si>
    <t xml:space="preserve">Экономия по факту потребления энергоресурсов </t>
  </si>
  <si>
    <t>3.</t>
  </si>
  <si>
    <t>3.1.</t>
  </si>
  <si>
    <t>3.1.1.</t>
  </si>
  <si>
    <t>Уменьшение ассигнований по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</si>
  <si>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Уменьшение ассигнований по соц.поддержке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</si>
  <si>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уменьшение ассигнований на организацию и обеспечение отдыха и оздоровления детей, в том числе в этнической среде (по фактически оказанным услугам)</t>
  </si>
  <si>
    <t>Уменьшение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</si>
  <si>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1.1.2.</t>
  </si>
  <si>
    <t>1.1.3.</t>
  </si>
  <si>
    <t>1.1.4.</t>
  </si>
  <si>
    <t>1.2.</t>
  </si>
  <si>
    <t>1.2.1.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</si>
  <si>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</si>
  <si>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 xml:space="preserve">Уменьшение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часть квартир было приобретено для г.Урай Департаментом имущества ХМАО-Югры </t>
  </si>
  <si>
    <t>1.3.</t>
  </si>
  <si>
    <t>1.3.1.</t>
  </si>
  <si>
    <t>Уменьшение ассигнований на осуществление деятельности по опеке и попечительству согласно ожидаемых фактических затрат для выплат, связанных с исполнением трудовых прав и гарантий сотрудников в связи с передачей полномочий на региональный уровень с 01.01.2023 года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</si>
  <si>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</si>
  <si>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1.4.</t>
  </si>
  <si>
    <t>Уменьшение ассигнований по субвенции (ОБ) на поддержку и развитие малых форм хозяйствования</t>
  </si>
  <si>
    <t>Субвенции ОБ, в том числе:</t>
  </si>
  <si>
    <t>Увеличение ассигнований на осуществление переданного полномочия на государственную регистрацию актов гражданского состояния (ОБ)</t>
  </si>
  <si>
    <t>1.4.1.</t>
  </si>
  <si>
    <t>Субсидии ФБ,ОБ всего, в том числе:</t>
  </si>
  <si>
    <t>Уменьшение ассигнований по субсидии (ФБ, ОБ) на организацию бесплатного горячего питания обучающихся 1-4 классов в связи с карантинными мероприятиями кол-во д/дней уменьшается</t>
  </si>
  <si>
    <t>Иные межбюджетные трансферты на реализацию мероприятий по содействию трудоустройству граждан</t>
  </si>
  <si>
    <t>3.2.</t>
  </si>
  <si>
    <t>3.2.1.</t>
  </si>
  <si>
    <t>4.</t>
  </si>
  <si>
    <t>4.1.</t>
  </si>
  <si>
    <t>4.2.</t>
  </si>
  <si>
    <t>4.3.</t>
  </si>
  <si>
    <t>4.1.1.</t>
  </si>
  <si>
    <t>4.1.2.</t>
  </si>
  <si>
    <t>4.1.3.</t>
  </si>
  <si>
    <t>4.1.4.</t>
  </si>
  <si>
    <t>4.1.5.</t>
  </si>
  <si>
    <t>4.1.6.</t>
  </si>
  <si>
    <t>4.2.1.</t>
  </si>
  <si>
    <t>4.2.2.</t>
  </si>
  <si>
    <t>4.3.1.</t>
  </si>
  <si>
    <t>4.3.2.</t>
  </si>
  <si>
    <t>4.3.3.</t>
  </si>
  <si>
    <t>4.3.4.</t>
  </si>
  <si>
    <t>4.4.</t>
  </si>
  <si>
    <t>4.4.1.</t>
  </si>
  <si>
    <t>4.5.</t>
  </si>
  <si>
    <t>4.5.1.</t>
  </si>
  <si>
    <t>4.6.</t>
  </si>
  <si>
    <t>4.7.</t>
  </si>
  <si>
    <t>4.7.1.</t>
  </si>
  <si>
    <t>4.8.</t>
  </si>
  <si>
    <t>4.8.1.</t>
  </si>
  <si>
    <t>4.8.2.</t>
  </si>
  <si>
    <t>4.9.</t>
  </si>
  <si>
    <t>4.9.1.</t>
  </si>
  <si>
    <t>4.9.2.</t>
  </si>
  <si>
    <t>4.10.</t>
  </si>
  <si>
    <t>4.10.1.</t>
  </si>
  <si>
    <t>4.10.2.</t>
  </si>
  <si>
    <t>4.10.3.</t>
  </si>
  <si>
    <t>4.11.</t>
  </si>
  <si>
    <t>4.11.1.</t>
  </si>
  <si>
    <t>4.11.2.</t>
  </si>
  <si>
    <t>4.11.3.</t>
  </si>
  <si>
    <t>4.11.4.</t>
  </si>
  <si>
    <t>4.11.5.</t>
  </si>
  <si>
    <t>4.1.7.</t>
  </si>
  <si>
    <t>4.1.8.</t>
  </si>
  <si>
    <t>4.2.3.</t>
  </si>
  <si>
    <t>4.2.4.</t>
  </si>
  <si>
    <t>4.3.5.</t>
  </si>
  <si>
    <t>4.3.6.</t>
  </si>
  <si>
    <t>4.10.4.</t>
  </si>
  <si>
    <t>4.10.5.</t>
  </si>
  <si>
    <t>4.3.7.</t>
  </si>
  <si>
    <t xml:space="preserve">Уменьшение ассигнований 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гос.полномочий в области образования (школы, сады, изменение комплектования классов, групп в связи с уменьшением кол-ва детей на 01.09.2022) </t>
  </si>
  <si>
    <t>2.2.</t>
  </si>
  <si>
    <t>2.2.1.</t>
  </si>
  <si>
    <t>3.1.2.</t>
  </si>
  <si>
    <t>Перераспределение средств в рамках реализации полномочий в области градостроительной деятельности, строительства и жилищных отношений (единая субсидия) на мероприятие по сносу аварийных жилых домов</t>
  </si>
  <si>
    <t>2.3.</t>
  </si>
  <si>
    <t>2.3.1.</t>
  </si>
  <si>
    <t>Перераспределение средств в рамках реализации полномочий в области градостроительной деятельности, строительства и жилищных отношений (единая субсидия) мероприятие снос аварийных жилых домов</t>
  </si>
  <si>
    <t>2.4.</t>
  </si>
  <si>
    <t>2.4.1.</t>
  </si>
  <si>
    <t>4.10.6.</t>
  </si>
  <si>
    <t xml:space="preserve">Уменьшение ассигнований (замена источника финансирования)  в связи с выделением дотации на рост тарифов с 1 декабря 2022 г. </t>
  </si>
  <si>
    <t>Увеличение ассигнований в связи с учетом индексации тарифов с 1 декабря 2022 г. (дотация)</t>
  </si>
  <si>
    <t>Перераспределение средств в части обеспечения доли софинансирования местного бюджета в рамках  реализации полномочий в области градостроительной деятельности, строительства и жилищных отношений (единая субсидия) мероприятие снос аварийных жилых домов</t>
  </si>
  <si>
    <t>Увеличение доли софинансирования местного бюджета на получение субсидии молодой семье на приобретение жилья</t>
  </si>
  <si>
    <t>4.4.2.</t>
  </si>
  <si>
    <t>4..6.1.</t>
  </si>
  <si>
    <t>4.7.2.</t>
  </si>
  <si>
    <t>4.7.3.</t>
  </si>
  <si>
    <t>4.11.6.</t>
  </si>
  <si>
    <t>4.12.</t>
  </si>
  <si>
    <t>4.12.1.</t>
  </si>
  <si>
    <t>4.12.2.</t>
  </si>
  <si>
    <t>4.12.3.</t>
  </si>
  <si>
    <t>4.12.4.</t>
  </si>
  <si>
    <t>4.12.5.</t>
  </si>
  <si>
    <t xml:space="preserve">Экономия средств по результатам проведенных торгов (оказание услуг по предоставлению доступа к системе мониторинга датчиков задымления)           </t>
  </si>
  <si>
    <t>оплата неустойки за несвоевременное исполнение обязательств заказчиком (поставка рулонных школ на объект "Капитальный ремонт МБОУ СОШ №6"</t>
  </si>
  <si>
    <t>Муниципальная программа «Профилактика правонарушений на территории города Урай» на 2018-2030 годы</t>
  </si>
  <si>
    <t>Увеличение ассигнований на осуществление отдельного гос.полномочия по созданию административной комиссии</t>
  </si>
  <si>
    <t>1.4.2.</t>
  </si>
  <si>
    <t>1.4.3.</t>
  </si>
  <si>
    <t>1.5.</t>
  </si>
  <si>
    <t>1.5.1.</t>
  </si>
  <si>
    <t>2.4.2.</t>
  </si>
  <si>
    <t>увеличение ассигнований на реализацию полномочий в сфере жилищно-коммунального комплекса (ОЗП)</t>
  </si>
  <si>
    <t>4.4.3.</t>
  </si>
  <si>
    <t>Уменьшение ассигнований в части обеспечения доли софинансирования местного бюджета в рамках  реализации полномочий в области градостроительной деятельности, строительства и жилищных отношений (единая субсидия) выкупная стоимость за изымаемые помещения (отсутствие потребности)</t>
  </si>
  <si>
    <t>4.11.7.</t>
  </si>
  <si>
    <t>4.7.4.</t>
  </si>
  <si>
    <t>Уменьшение ассигнований в связи с фактическим выполнением работ по капитальному ремонту МКД, содержанию объектов внешнего благоустройства, содержанию мест захоронения (кладбища)</t>
  </si>
  <si>
    <t>4.12.6.</t>
  </si>
  <si>
    <t>4.10.7.</t>
  </si>
  <si>
    <t>Увеличение ассигнований на оплату коммунальных услуг в период простоя муниципального жилищного фонда</t>
  </si>
  <si>
    <t>Увеличение ассигнований в связи с учетом индексации тарифов с 1 декабря 2022 г. (дотация) (МКУ УМТО, МКУ ЦБУ, оплата по простоям мун.квартир)</t>
  </si>
  <si>
    <t>4.11.8.</t>
  </si>
  <si>
    <t>4.11.9.</t>
  </si>
  <si>
    <t>Обеспечение доли софинансирования работ по капитальному ремонту инженерных сетей для подготовки к ОЗП (доп.объем)</t>
  </si>
  <si>
    <t>Уменьшение ассигнований согласно фактически выполненных работ на объекте "Благоустройство общественной территории  "Рекреационная зона в районе ДС "Звезды Югры"</t>
  </si>
  <si>
    <t>Увеличение ассигнований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РФ</t>
  </si>
  <si>
    <t>Уменьшение ассигнований согласно фактически выполненных работ объект "Благоустройство общественной территории  "Рекреационная зона в районе ДС "Звезды Югры" (доля софинансирования м/б)</t>
  </si>
  <si>
    <t xml:space="preserve">Реконструкция канализационных очистных сооружений в г.Урай (МК на корректировку ПСД расторгнут, Подрядчик внесен в РНП, повторное объявление аукциона не планируется в связи со значительным увеличением начальной максимальной цены контракта согласно полученным КП) </t>
  </si>
  <si>
    <t>Уменьшение ассигнований в связи с отсутствием потребности в установке дорожных знаков (замена в случае поломки)</t>
  </si>
  <si>
    <t>Увеличение целевого показателя по заработной плате отдельных категорий работников (МАУ СШ "Старт" с 74 200,0 руб. до 78007,2 руб.)</t>
  </si>
  <si>
    <t>Увеличение целевого показателя по заработной плате отдельных категорий работников (с 74 200,0 руб. до 78 007,2 руб.) МБУ ДО "ЦМДО"</t>
  </si>
  <si>
    <t>Увеличение целевого показателя по заработной плате отдельных категорий работников (МБОУ ДО "ДШИ с 74 200,0 руб. до 78 007,2 руб., МАУ "Культура" с 72547,1  руб. до 76 675,0 руб.)</t>
  </si>
  <si>
    <t>Уменьшение ассигнований в связи с отменой мероприятия "Общегородской форум "Урай-наш общий дом"</t>
  </si>
  <si>
    <t>Уменьшение ассигнований в связи с фактически выполненными работами по обустройству снежных городков</t>
  </si>
  <si>
    <t>Уменьшение ассигнований в связи с экономией средств по текущему содержанию МКУ "УКС" (льготный проезд)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</si>
</sst>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0000000"/>
    <numFmt numFmtId="169" formatCode="0.0"/>
  </numFmts>
  <fonts count="2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14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15" fillId="3" borderId="0" xfId="0" applyFont="1" applyFill="1"/>
    <xf numFmtId="165" fontId="15" fillId="3" borderId="0" xfId="0" applyNumberFormat="1" applyFont="1" applyFill="1"/>
    <xf numFmtId="165" fontId="15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/>
    <xf numFmtId="0" fontId="16" fillId="3" borderId="2" xfId="0" applyFont="1" applyFill="1" applyBorder="1" applyAlignment="1">
      <alignment horizontal="center"/>
    </xf>
    <xf numFmtId="0" fontId="9" fillId="3" borderId="0" xfId="0" applyFont="1" applyFill="1"/>
    <xf numFmtId="0" fontId="8" fillId="3" borderId="2" xfId="0" applyFont="1" applyFill="1" applyBorder="1" applyAlignment="1">
      <alignment horizontal="left" wrapText="1"/>
    </xf>
    <xf numFmtId="167" fontId="9" fillId="3" borderId="2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top" wrapText="1"/>
    </xf>
    <xf numFmtId="0" fontId="8" fillId="3" borderId="0" xfId="0" applyFont="1" applyFill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 applyProtection="1">
      <alignment wrapText="1"/>
      <protection hidden="1"/>
    </xf>
    <xf numFmtId="0" fontId="8" fillId="0" borderId="0" xfId="0" applyFont="1" applyFill="1"/>
    <xf numFmtId="0" fontId="9" fillId="0" borderId="0" xfId="0" applyFont="1" applyFill="1"/>
    <xf numFmtId="0" fontId="18" fillId="0" borderId="2" xfId="0" applyNumberFormat="1" applyFont="1" applyFill="1" applyBorder="1" applyAlignment="1" applyProtection="1">
      <alignment horizontal="left" wrapText="1"/>
      <protection hidden="1"/>
    </xf>
    <xf numFmtId="166" fontId="18" fillId="0" borderId="2" xfId="0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Fill="1"/>
    <xf numFmtId="0" fontId="18" fillId="0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167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18" fillId="3" borderId="4" xfId="8" applyNumberFormat="1" applyFont="1" applyFill="1" applyBorder="1" applyAlignment="1">
      <alignment wrapText="1"/>
    </xf>
    <xf numFmtId="166" fontId="8" fillId="3" borderId="5" xfId="24" applyNumberFormat="1" applyFont="1" applyFill="1" applyBorder="1" applyAlignment="1" applyProtection="1">
      <alignment wrapText="1"/>
      <protection hidden="1"/>
    </xf>
    <xf numFmtId="167" fontId="18" fillId="0" borderId="2" xfId="0" applyNumberFormat="1" applyFont="1" applyFill="1" applyBorder="1" applyAlignment="1">
      <alignment horizontal="center"/>
    </xf>
    <xf numFmtId="0" fontId="20" fillId="3" borderId="0" xfId="0" applyFont="1" applyFill="1"/>
    <xf numFmtId="0" fontId="18" fillId="3" borderId="0" xfId="0" applyFont="1" applyFill="1" applyAlignment="1">
      <alignment horizontal="right"/>
    </xf>
    <xf numFmtId="0" fontId="18" fillId="3" borderId="0" xfId="0" applyFont="1" applyFill="1"/>
    <xf numFmtId="0" fontId="21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/>
    </xf>
    <xf numFmtId="167" fontId="17" fillId="0" borderId="2" xfId="0" applyNumberFormat="1" applyFont="1" applyFill="1" applyBorder="1" applyAlignment="1">
      <alignment horizontal="center"/>
    </xf>
    <xf numFmtId="167" fontId="18" fillId="3" borderId="2" xfId="0" applyNumberFormat="1" applyFont="1" applyFill="1" applyBorder="1" applyAlignment="1">
      <alignment horizontal="center"/>
    </xf>
    <xf numFmtId="167" fontId="18" fillId="3" borderId="2" xfId="0" applyNumberFormat="1" applyFont="1" applyFill="1" applyBorder="1"/>
    <xf numFmtId="167" fontId="18" fillId="0" borderId="4" xfId="0" applyNumberFormat="1" applyFont="1" applyFill="1" applyBorder="1" applyAlignment="1">
      <alignment horizontal="center"/>
    </xf>
    <xf numFmtId="167" fontId="17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23" fillId="3" borderId="0" xfId="0" applyNumberFormat="1" applyFont="1" applyFill="1" applyAlignment="1">
      <alignment wrapText="1"/>
    </xf>
    <xf numFmtId="167" fontId="24" fillId="0" borderId="2" xfId="0" applyNumberFormat="1" applyFont="1" applyFill="1" applyBorder="1" applyAlignment="1">
      <alignment horizontal="center"/>
    </xf>
    <xf numFmtId="165" fontId="18" fillId="3" borderId="0" xfId="0" applyNumberFormat="1" applyFont="1" applyFill="1"/>
    <xf numFmtId="0" fontId="8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8" fillId="3" borderId="2" xfId="0" applyFont="1" applyFill="1" applyBorder="1" applyAlignment="1">
      <alignment wrapText="1"/>
    </xf>
    <xf numFmtId="168" fontId="18" fillId="0" borderId="2" xfId="0" applyNumberFormat="1" applyFont="1" applyFill="1" applyBorder="1" applyAlignment="1" applyProtection="1">
      <alignment wrapText="1"/>
      <protection hidden="1"/>
    </xf>
    <xf numFmtId="166" fontId="8" fillId="3" borderId="2" xfId="0" applyNumberFormat="1" applyFont="1" applyFill="1" applyBorder="1" applyAlignment="1" applyProtection="1">
      <alignment horizontal="left" wrapText="1"/>
      <protection hidden="1"/>
    </xf>
    <xf numFmtId="0" fontId="9" fillId="4" borderId="2" xfId="0" applyFont="1" applyFill="1" applyBorder="1" applyAlignment="1">
      <alignment horizontal="center"/>
    </xf>
    <xf numFmtId="169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/>
    <xf numFmtId="167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2" xfId="8" applyFont="1" applyFill="1" applyBorder="1" applyAlignment="1">
      <alignment horizontal="left" wrapText="1"/>
    </xf>
    <xf numFmtId="169" fontId="8" fillId="3" borderId="2" xfId="0" applyNumberFormat="1" applyFont="1" applyFill="1" applyBorder="1" applyAlignment="1">
      <alignment horizontal="center"/>
    </xf>
    <xf numFmtId="167" fontId="8" fillId="3" borderId="2" xfId="23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9" fontId="18" fillId="3" borderId="2" xfId="0" applyNumberFormat="1" applyFont="1" applyFill="1" applyBorder="1" applyAlignment="1">
      <alignment horizontal="center"/>
    </xf>
    <xf numFmtId="0" fontId="18" fillId="3" borderId="2" xfId="8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center"/>
    </xf>
    <xf numFmtId="167" fontId="9" fillId="5" borderId="2" xfId="0" applyNumberFormat="1" applyFont="1" applyFill="1" applyBorder="1" applyAlignment="1">
      <alignment horizontal="center"/>
    </xf>
    <xf numFmtId="167" fontId="9" fillId="5" borderId="2" xfId="0" applyNumberFormat="1" applyFont="1" applyFill="1" applyBorder="1" applyAlignment="1">
      <alignment horizontal="left"/>
    </xf>
    <xf numFmtId="0" fontId="8" fillId="3" borderId="5" xfId="8" applyFont="1" applyFill="1" applyBorder="1" applyAlignment="1">
      <alignment wrapText="1"/>
    </xf>
    <xf numFmtId="0" fontId="9" fillId="5" borderId="8" xfId="8" applyFont="1" applyFill="1" applyBorder="1" applyAlignment="1"/>
    <xf numFmtId="165" fontId="18" fillId="3" borderId="2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left" wrapText="1"/>
    </xf>
    <xf numFmtId="0" fontId="18" fillId="3" borderId="0" xfId="0" applyFont="1" applyFill="1" applyAlignment="1">
      <alignment horizontal="righ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/>
    </xf>
    <xf numFmtId="167" fontId="25" fillId="3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168" fontId="26" fillId="0" borderId="2" xfId="0" applyNumberFormat="1" applyFont="1" applyFill="1" applyBorder="1" applyAlignment="1" applyProtection="1">
      <alignment wrapText="1"/>
      <protection hidden="1"/>
    </xf>
    <xf numFmtId="0" fontId="25" fillId="6" borderId="2" xfId="0" applyFont="1" applyFill="1" applyBorder="1" applyAlignment="1">
      <alignment horizontal="center"/>
    </xf>
    <xf numFmtId="167" fontId="26" fillId="6" borderId="2" xfId="0" applyNumberFormat="1" applyFont="1" applyFill="1" applyBorder="1" applyAlignment="1">
      <alignment horizontal="center" wrapText="1"/>
    </xf>
    <xf numFmtId="167" fontId="25" fillId="6" borderId="2" xfId="0" applyNumberFormat="1" applyFont="1" applyFill="1" applyBorder="1" applyAlignment="1">
      <alignment horizontal="center"/>
    </xf>
    <xf numFmtId="0" fontId="26" fillId="6" borderId="2" xfId="0" applyFont="1" applyFill="1" applyBorder="1" applyAlignment="1">
      <alignment horizontal="left" wrapText="1"/>
    </xf>
    <xf numFmtId="168" fontId="26" fillId="6" borderId="2" xfId="0" applyNumberFormat="1" applyFont="1" applyFill="1" applyBorder="1" applyAlignment="1" applyProtection="1">
      <alignment wrapText="1"/>
      <protection hidden="1"/>
    </xf>
    <xf numFmtId="0" fontId="9" fillId="6" borderId="2" xfId="0" applyFont="1" applyFill="1" applyBorder="1" applyAlignment="1">
      <alignment horizontal="center"/>
    </xf>
    <xf numFmtId="167" fontId="9" fillId="6" borderId="2" xfId="0" applyNumberFormat="1" applyFont="1" applyFill="1" applyBorder="1" applyAlignment="1">
      <alignment horizontal="center"/>
    </xf>
    <xf numFmtId="0" fontId="17" fillId="6" borderId="2" xfId="0" applyFont="1" applyFill="1" applyBorder="1" applyAlignment="1">
      <alignment horizontal="left" wrapText="1"/>
    </xf>
    <xf numFmtId="168" fontId="17" fillId="6" borderId="2" xfId="0" applyNumberFormat="1" applyFont="1" applyFill="1" applyBorder="1" applyAlignment="1" applyProtection="1">
      <alignment wrapText="1"/>
      <protection hidden="1"/>
    </xf>
    <xf numFmtId="168" fontId="26" fillId="3" borderId="2" xfId="0" applyNumberFormat="1" applyFont="1" applyFill="1" applyBorder="1" applyAlignment="1" applyProtection="1">
      <alignment wrapText="1"/>
      <protection hidden="1"/>
    </xf>
    <xf numFmtId="167" fontId="27" fillId="6" borderId="2" xfId="0" applyNumberFormat="1" applyFont="1" applyFill="1" applyBorder="1" applyAlignment="1">
      <alignment horizontal="center"/>
    </xf>
    <xf numFmtId="167" fontId="27" fillId="6" borderId="2" xfId="23" applyNumberFormat="1" applyFont="1" applyFill="1" applyBorder="1" applyAlignment="1">
      <alignment horizontal="center"/>
    </xf>
    <xf numFmtId="166" fontId="25" fillId="6" borderId="5" xfId="24" applyNumberFormat="1" applyFont="1" applyFill="1" applyBorder="1" applyAlignment="1" applyProtection="1">
      <alignment wrapText="1"/>
      <protection hidden="1"/>
    </xf>
    <xf numFmtId="169" fontId="25" fillId="6" borderId="2" xfId="0" applyNumberFormat="1" applyFont="1" applyFill="1" applyBorder="1" applyAlignment="1">
      <alignment horizontal="center"/>
    </xf>
    <xf numFmtId="167" fontId="25" fillId="6" borderId="2" xfId="23" applyNumberFormat="1" applyFont="1" applyFill="1" applyBorder="1" applyAlignment="1">
      <alignment horizontal="center"/>
    </xf>
    <xf numFmtId="0" fontId="25" fillId="6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center"/>
    </xf>
    <xf numFmtId="167" fontId="26" fillId="3" borderId="2" xfId="0" applyNumberFormat="1" applyFont="1" applyFill="1" applyBorder="1" applyAlignment="1">
      <alignment horizontal="center"/>
    </xf>
    <xf numFmtId="167" fontId="26" fillId="6" borderId="2" xfId="0" applyNumberFormat="1" applyFont="1" applyFill="1" applyBorder="1" applyAlignment="1">
      <alignment horizontal="center"/>
    </xf>
  </cellXfs>
  <cellStyles count="25">
    <cellStyle name="Обычный" xfId="0" builtinId="0"/>
    <cellStyle name="Обычный 2" xfId="1"/>
    <cellStyle name="Обычный 2 2" xfId="8"/>
    <cellStyle name="Обычный 2 3" xfId="20"/>
    <cellStyle name="Обычный 2 4" xfId="19"/>
    <cellStyle name="Обычный 3" xfId="2"/>
    <cellStyle name="Обычный 3 2" xfId="9"/>
    <cellStyle name="Обычный 3 3" xfId="13"/>
    <cellStyle name="Обычный 3 3 2" xfId="21"/>
    <cellStyle name="Обычный 4" xfId="6"/>
    <cellStyle name="Обычный 5" xfId="7"/>
    <cellStyle name="Обычный 5 2" xfId="18"/>
    <cellStyle name="Обычный_tmp 2" xfId="24"/>
    <cellStyle name="Финансовый" xfId="23" builtinId="3"/>
    <cellStyle name="Финансовый 2" xfId="3"/>
    <cellStyle name="Финансовый 2 2" xfId="11"/>
    <cellStyle name="Финансовый 2 2 2" xfId="16"/>
    <cellStyle name="Финансовый 3" xfId="4"/>
    <cellStyle name="Финансовый 3 2" xfId="12"/>
    <cellStyle name="Финансовый 3 2 2" xfId="17"/>
    <cellStyle name="Финансовый 4" xfId="10"/>
    <cellStyle name="Финансовый 4 2" xfId="15"/>
    <cellStyle name="Финансовый 5" xfId="14"/>
    <cellStyle name="Финансовый 6" xfId="22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80" zoomScaleNormal="80" zoomScaleSheetLayoutView="80" workbookViewId="0">
      <pane xSplit="2" ySplit="6" topLeftCell="C95" activePane="bottomRight" state="frozen"/>
      <selection pane="topRight" activeCell="E1" sqref="E1"/>
      <selection pane="bottomLeft" activeCell="A7" sqref="A7"/>
      <selection pane="bottomRight" activeCell="I102" sqref="I102"/>
    </sheetView>
  </sheetViews>
  <sheetFormatPr defaultRowHeight="15.75"/>
  <cols>
    <col min="1" max="1" width="7.42578125" style="50" customWidth="1"/>
    <col min="2" max="3" width="14.7109375" style="5" customWidth="1"/>
    <col min="4" max="4" width="66.5703125" style="5" customWidth="1"/>
    <col min="5" max="5" width="13.85546875" style="5" customWidth="1"/>
    <col min="6" max="6" width="16.85546875" style="36" customWidth="1"/>
    <col min="7" max="7" width="13.7109375" style="36" customWidth="1"/>
    <col min="8" max="8" width="16.28515625" style="36" customWidth="1"/>
    <col min="9" max="9" width="16" style="36" customWidth="1"/>
    <col min="10" max="10" width="20.5703125" style="1" customWidth="1"/>
    <col min="11" max="16384" width="9.140625" style="1"/>
  </cols>
  <sheetData>
    <row r="1" spans="1:10" s="2" customFormat="1">
      <c r="A1" s="49"/>
      <c r="B1" s="4"/>
      <c r="C1" s="4"/>
      <c r="D1" s="4"/>
      <c r="E1" s="4"/>
      <c r="F1" s="34"/>
      <c r="G1" s="76" t="s">
        <v>0</v>
      </c>
      <c r="H1" s="76"/>
      <c r="I1" s="76"/>
      <c r="J1" s="16"/>
    </row>
    <row r="2" spans="1:10" s="9" customFormat="1" ht="40.5" customHeight="1">
      <c r="A2" s="79" t="s">
        <v>6</v>
      </c>
      <c r="B2" s="79"/>
      <c r="C2" s="79"/>
      <c r="D2" s="79"/>
      <c r="E2" s="79"/>
      <c r="F2" s="79"/>
      <c r="G2" s="79"/>
      <c r="H2" s="79"/>
      <c r="I2" s="79"/>
    </row>
    <row r="3" spans="1:10" s="2" customFormat="1">
      <c r="A3" s="49"/>
      <c r="B3" s="4"/>
      <c r="C3" s="4"/>
      <c r="D3" s="4"/>
      <c r="E3" s="4"/>
      <c r="F3" s="36"/>
      <c r="G3" s="34"/>
      <c r="H3" s="36"/>
      <c r="I3" s="35" t="s">
        <v>11</v>
      </c>
    </row>
    <row r="4" spans="1:10" s="2" customFormat="1" ht="18.75" customHeight="1">
      <c r="A4" s="77" t="s">
        <v>1</v>
      </c>
      <c r="B4" s="83" t="s">
        <v>28</v>
      </c>
      <c r="C4" s="83"/>
      <c r="D4" s="77" t="s">
        <v>2</v>
      </c>
      <c r="E4" s="80" t="s">
        <v>10</v>
      </c>
      <c r="F4" s="81"/>
      <c r="G4" s="81"/>
      <c r="H4" s="81"/>
      <c r="I4" s="82"/>
    </row>
    <row r="5" spans="1:10" s="2" customFormat="1" ht="64.5" customHeight="1">
      <c r="A5" s="78"/>
      <c r="B5" s="19" t="s">
        <v>29</v>
      </c>
      <c r="C5" s="18" t="s">
        <v>30</v>
      </c>
      <c r="D5" s="78"/>
      <c r="E5" s="17" t="s">
        <v>21</v>
      </c>
      <c r="F5" s="37" t="s">
        <v>3</v>
      </c>
      <c r="G5" s="37" t="s">
        <v>23</v>
      </c>
      <c r="H5" s="38" t="s">
        <v>20</v>
      </c>
      <c r="I5" s="38" t="s">
        <v>22</v>
      </c>
    </row>
    <row r="6" spans="1:10" s="2" customFormat="1" ht="12.7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39">
        <v>6</v>
      </c>
      <c r="G6" s="39">
        <v>7</v>
      </c>
      <c r="H6" s="39">
        <v>8</v>
      </c>
      <c r="I6" s="39">
        <v>9</v>
      </c>
    </row>
    <row r="7" spans="1:10" s="2" customFormat="1">
      <c r="A7" s="69" t="s">
        <v>7</v>
      </c>
      <c r="B7" s="70">
        <f>B8+B13+B15+B17+B21</f>
        <v>-87005.099999999991</v>
      </c>
      <c r="C7" s="70"/>
      <c r="D7" s="71" t="s">
        <v>82</v>
      </c>
      <c r="E7" s="70">
        <f>E8+E13+E15+E17+E21</f>
        <v>0</v>
      </c>
      <c r="F7" s="70">
        <f t="shared" ref="F7:I7" si="0">F8+F13+F15+F17+F21</f>
        <v>-10655</v>
      </c>
      <c r="G7" s="70">
        <f t="shared" si="0"/>
        <v>0</v>
      </c>
      <c r="H7" s="70">
        <f t="shared" si="0"/>
        <v>-76350.099999999991</v>
      </c>
      <c r="I7" s="70">
        <f t="shared" si="0"/>
        <v>0</v>
      </c>
    </row>
    <row r="8" spans="1:10" s="2" customFormat="1" ht="31.5">
      <c r="A8" s="88" t="s">
        <v>8</v>
      </c>
      <c r="B8" s="89">
        <f>B9+B10+B11+B12</f>
        <v>-76350.099999999991</v>
      </c>
      <c r="C8" s="90"/>
      <c r="D8" s="91" t="s">
        <v>15</v>
      </c>
      <c r="E8" s="90">
        <f>E9+E10+E11+E12</f>
        <v>0</v>
      </c>
      <c r="F8" s="90">
        <f t="shared" ref="F8:I8" si="1">F9+F10+F11+F12</f>
        <v>0</v>
      </c>
      <c r="G8" s="90">
        <f t="shared" si="1"/>
        <v>0</v>
      </c>
      <c r="H8" s="90">
        <f t="shared" si="1"/>
        <v>-76350.099999999991</v>
      </c>
      <c r="I8" s="90">
        <f t="shared" si="1"/>
        <v>0</v>
      </c>
    </row>
    <row r="9" spans="1:10" s="2" customFormat="1" ht="110.25">
      <c r="A9" s="64" t="s">
        <v>9</v>
      </c>
      <c r="B9" s="14">
        <f>E9+F9+G9+H9+I9</f>
        <v>-70855.399999999994</v>
      </c>
      <c r="C9" s="14"/>
      <c r="D9" s="66" t="s">
        <v>138</v>
      </c>
      <c r="E9" s="14"/>
      <c r="F9" s="41"/>
      <c r="G9" s="41"/>
      <c r="H9" s="41">
        <f>-108437.9+37582.5</f>
        <v>-70855.399999999994</v>
      </c>
      <c r="I9" s="41"/>
    </row>
    <row r="10" spans="1:10" s="2" customFormat="1" ht="94.5">
      <c r="A10" s="64" t="s">
        <v>69</v>
      </c>
      <c r="B10" s="14">
        <f>E10+F10+G10+H10+I10</f>
        <v>-2171.5</v>
      </c>
      <c r="C10" s="14"/>
      <c r="D10" s="67" t="s">
        <v>66</v>
      </c>
      <c r="E10" s="14"/>
      <c r="F10" s="41"/>
      <c r="G10" s="41"/>
      <c r="H10" s="41">
        <v>-2171.5</v>
      </c>
      <c r="I10" s="41"/>
    </row>
    <row r="11" spans="1:10" s="2" customFormat="1" ht="63">
      <c r="A11" s="64" t="s">
        <v>70</v>
      </c>
      <c r="B11" s="14">
        <f>E11+F11+G11+H11+I11</f>
        <v>-3000</v>
      </c>
      <c r="C11" s="14"/>
      <c r="D11" s="12" t="s">
        <v>65</v>
      </c>
      <c r="E11" s="14"/>
      <c r="F11" s="41"/>
      <c r="G11" s="41"/>
      <c r="H11" s="41">
        <v>-3000</v>
      </c>
      <c r="I11" s="41"/>
    </row>
    <row r="12" spans="1:10" s="2" customFormat="1" ht="47.25">
      <c r="A12" s="64" t="s">
        <v>71</v>
      </c>
      <c r="B12" s="14">
        <f>E12+F12+G12+H12+I12</f>
        <v>-323.2</v>
      </c>
      <c r="C12" s="14"/>
      <c r="D12" s="12" t="s">
        <v>67</v>
      </c>
      <c r="E12" s="14"/>
      <c r="F12" s="41"/>
      <c r="G12" s="41"/>
      <c r="H12" s="41">
        <v>-323.2</v>
      </c>
      <c r="I12" s="41"/>
    </row>
    <row r="13" spans="1:10" s="2" customFormat="1" ht="47.25">
      <c r="A13" s="88" t="s">
        <v>72</v>
      </c>
      <c r="B13" s="90">
        <f>B14</f>
        <v>-5723.7</v>
      </c>
      <c r="C13" s="90"/>
      <c r="D13" s="92" t="s">
        <v>74</v>
      </c>
      <c r="E13" s="90">
        <f>E14</f>
        <v>0</v>
      </c>
      <c r="F13" s="90">
        <f>SUM(F14:F14)</f>
        <v>-5723.7</v>
      </c>
      <c r="G13" s="90">
        <f t="shared" ref="G13:I13" si="2">G14</f>
        <v>0</v>
      </c>
      <c r="H13" s="90">
        <f t="shared" si="2"/>
        <v>0</v>
      </c>
      <c r="I13" s="90">
        <f t="shared" si="2"/>
        <v>0</v>
      </c>
    </row>
    <row r="14" spans="1:10" s="2" customFormat="1" ht="94.5">
      <c r="A14" s="64" t="s">
        <v>73</v>
      </c>
      <c r="B14" s="14">
        <f t="shared" ref="B14" si="3">E14+F14+G14+H14+I14</f>
        <v>-5723.7</v>
      </c>
      <c r="C14" s="14"/>
      <c r="D14" s="68" t="s">
        <v>75</v>
      </c>
      <c r="E14" s="14"/>
      <c r="F14" s="41">
        <v>-5723.7</v>
      </c>
      <c r="G14" s="41"/>
      <c r="H14" s="41"/>
      <c r="I14" s="41"/>
    </row>
    <row r="15" spans="1:10" s="2" customFormat="1" ht="47.25">
      <c r="A15" s="93" t="s">
        <v>76</v>
      </c>
      <c r="B15" s="94">
        <f>B16</f>
        <v>79</v>
      </c>
      <c r="C15" s="94"/>
      <c r="D15" s="95" t="s">
        <v>166</v>
      </c>
      <c r="E15" s="94">
        <f>E16</f>
        <v>0</v>
      </c>
      <c r="F15" s="94">
        <f t="shared" ref="F15:I15" si="4">F16</f>
        <v>79</v>
      </c>
      <c r="G15" s="94">
        <f t="shared" si="4"/>
        <v>0</v>
      </c>
      <c r="H15" s="94">
        <f t="shared" si="4"/>
        <v>0</v>
      </c>
      <c r="I15" s="94">
        <f t="shared" si="4"/>
        <v>0</v>
      </c>
    </row>
    <row r="16" spans="1:10" s="2" customFormat="1" ht="31.5">
      <c r="A16" s="64" t="s">
        <v>77</v>
      </c>
      <c r="B16" s="14">
        <f>E16+F16+G16+H16+I16</f>
        <v>79</v>
      </c>
      <c r="C16" s="14"/>
      <c r="D16" s="68" t="s">
        <v>167</v>
      </c>
      <c r="E16" s="14"/>
      <c r="F16" s="41">
        <v>79</v>
      </c>
      <c r="G16" s="41"/>
      <c r="H16" s="41"/>
      <c r="I16" s="41"/>
    </row>
    <row r="17" spans="1:9" s="2" customFormat="1" ht="47.25">
      <c r="A17" s="93" t="s">
        <v>80</v>
      </c>
      <c r="B17" s="94">
        <f>B18+B19+B20</f>
        <v>-2314.2000000000003</v>
      </c>
      <c r="C17" s="94"/>
      <c r="D17" s="96" t="s">
        <v>13</v>
      </c>
      <c r="E17" s="94">
        <f>E18+E19+E20</f>
        <v>0</v>
      </c>
      <c r="F17" s="94">
        <f t="shared" ref="F17:I17" si="5">F18+F19+F20</f>
        <v>-2314.2000000000003</v>
      </c>
      <c r="G17" s="94">
        <f t="shared" si="5"/>
        <v>0</v>
      </c>
      <c r="H17" s="94">
        <f t="shared" si="5"/>
        <v>0</v>
      </c>
      <c r="I17" s="94">
        <f t="shared" si="5"/>
        <v>0</v>
      </c>
    </row>
    <row r="18" spans="1:9" s="2" customFormat="1" ht="78.75">
      <c r="A18" s="64" t="s">
        <v>84</v>
      </c>
      <c r="B18" s="14">
        <f t="shared" ref="B18:B29" si="6">E18+F18+G18+H18+I18</f>
        <v>-2538</v>
      </c>
      <c r="C18" s="14"/>
      <c r="D18" s="12" t="s">
        <v>68</v>
      </c>
      <c r="E18" s="14"/>
      <c r="F18" s="41">
        <v>-2538</v>
      </c>
      <c r="G18" s="41"/>
      <c r="H18" s="41"/>
      <c r="I18" s="41"/>
    </row>
    <row r="19" spans="1:9" s="2" customFormat="1" ht="78.75">
      <c r="A19" s="64" t="s">
        <v>168</v>
      </c>
      <c r="B19" s="14">
        <f t="shared" si="6"/>
        <v>-149.80000000000001</v>
      </c>
      <c r="C19" s="14"/>
      <c r="D19" s="68" t="s">
        <v>78</v>
      </c>
      <c r="E19" s="14"/>
      <c r="F19" s="41">
        <v>-149.80000000000001</v>
      </c>
      <c r="G19" s="41"/>
      <c r="H19" s="41"/>
      <c r="I19" s="41"/>
    </row>
    <row r="20" spans="1:9" s="2" customFormat="1" ht="47.25">
      <c r="A20" s="64" t="s">
        <v>169</v>
      </c>
      <c r="B20" s="14">
        <f t="shared" si="6"/>
        <v>373.6</v>
      </c>
      <c r="C20" s="14"/>
      <c r="D20" s="72" t="s">
        <v>83</v>
      </c>
      <c r="E20" s="14"/>
      <c r="F20" s="41">
        <v>373.6</v>
      </c>
      <c r="G20" s="41"/>
      <c r="H20" s="41"/>
      <c r="I20" s="41"/>
    </row>
    <row r="21" spans="1:9" s="2" customFormat="1" ht="47.25">
      <c r="A21" s="93" t="s">
        <v>170</v>
      </c>
      <c r="B21" s="94">
        <f>B22</f>
        <v>-2696.1</v>
      </c>
      <c r="C21" s="94"/>
      <c r="D21" s="96" t="s">
        <v>79</v>
      </c>
      <c r="E21" s="94">
        <f>E22</f>
        <v>0</v>
      </c>
      <c r="F21" s="94">
        <f t="shared" ref="F21:I21" si="7">F22</f>
        <v>-2696.1</v>
      </c>
      <c r="G21" s="94">
        <f t="shared" si="7"/>
        <v>0</v>
      </c>
      <c r="H21" s="94">
        <f t="shared" si="7"/>
        <v>0</v>
      </c>
      <c r="I21" s="94">
        <f t="shared" si="7"/>
        <v>0</v>
      </c>
    </row>
    <row r="22" spans="1:9" s="2" customFormat="1" ht="31.5">
      <c r="A22" s="64" t="s">
        <v>171</v>
      </c>
      <c r="B22" s="14">
        <f t="shared" si="6"/>
        <v>-2696.1</v>
      </c>
      <c r="C22" s="14"/>
      <c r="D22" s="28" t="s">
        <v>81</v>
      </c>
      <c r="E22" s="14"/>
      <c r="F22" s="41">
        <v>-2696.1</v>
      </c>
      <c r="G22" s="41"/>
      <c r="H22" s="41"/>
      <c r="I22" s="41"/>
    </row>
    <row r="23" spans="1:9" s="2" customFormat="1" ht="34.5" customHeight="1">
      <c r="A23" s="69" t="s">
        <v>24</v>
      </c>
      <c r="B23" s="70">
        <f>B24+B26+B28+B30</f>
        <v>2010.8000000000002</v>
      </c>
      <c r="C23" s="70"/>
      <c r="D23" s="73" t="s">
        <v>85</v>
      </c>
      <c r="E23" s="70">
        <f>E24+E26+E28+E30</f>
        <v>0</v>
      </c>
      <c r="F23" s="70">
        <f t="shared" ref="F23:I23" si="8">F24+F26+F28+F30</f>
        <v>2880.8000000000006</v>
      </c>
      <c r="G23" s="70">
        <f t="shared" si="8"/>
        <v>0</v>
      </c>
      <c r="H23" s="70">
        <f t="shared" si="8"/>
        <v>-870</v>
      </c>
      <c r="I23" s="70">
        <f t="shared" si="8"/>
        <v>0</v>
      </c>
    </row>
    <row r="24" spans="1:9" s="2" customFormat="1" ht="39" customHeight="1">
      <c r="A24" s="84" t="s">
        <v>42</v>
      </c>
      <c r="B24" s="85">
        <f>B25</f>
        <v>-870</v>
      </c>
      <c r="C24" s="85"/>
      <c r="D24" s="86" t="s">
        <v>15</v>
      </c>
      <c r="E24" s="85">
        <f>E25</f>
        <v>0</v>
      </c>
      <c r="F24" s="85">
        <f t="shared" ref="F24:I24" si="9">F25</f>
        <v>0</v>
      </c>
      <c r="G24" s="85">
        <f t="shared" si="9"/>
        <v>0</v>
      </c>
      <c r="H24" s="85">
        <f t="shared" si="9"/>
        <v>-870</v>
      </c>
      <c r="I24" s="85">
        <f t="shared" si="9"/>
        <v>0</v>
      </c>
    </row>
    <row r="25" spans="1:9" s="2" customFormat="1" ht="63">
      <c r="A25" s="64" t="s">
        <v>43</v>
      </c>
      <c r="B25" s="14">
        <f t="shared" si="6"/>
        <v>-870</v>
      </c>
      <c r="C25" s="14"/>
      <c r="D25" s="68" t="s">
        <v>86</v>
      </c>
      <c r="E25" s="14"/>
      <c r="F25" s="41"/>
      <c r="G25" s="41"/>
      <c r="H25" s="41">
        <f>-478.5-391.5</f>
        <v>-870</v>
      </c>
      <c r="I25" s="41"/>
    </row>
    <row r="26" spans="1:9" s="2" customFormat="1" ht="47.25">
      <c r="A26" s="84" t="s">
        <v>139</v>
      </c>
      <c r="B26" s="85">
        <f>B27</f>
        <v>-3372.6</v>
      </c>
      <c r="C26" s="85"/>
      <c r="D26" s="87" t="s">
        <v>74</v>
      </c>
      <c r="E26" s="85">
        <f>E27</f>
        <v>0</v>
      </c>
      <c r="F26" s="85">
        <f t="shared" ref="F26:I26" si="10">F27</f>
        <v>-3372.6</v>
      </c>
      <c r="G26" s="85">
        <f t="shared" si="10"/>
        <v>0</v>
      </c>
      <c r="H26" s="85">
        <f t="shared" si="10"/>
        <v>0</v>
      </c>
      <c r="I26" s="85">
        <f t="shared" si="10"/>
        <v>0</v>
      </c>
    </row>
    <row r="27" spans="1:9" s="2" customFormat="1" ht="63">
      <c r="A27" s="64" t="s">
        <v>140</v>
      </c>
      <c r="B27" s="14">
        <f>E27+F27+G27+H27+I27</f>
        <v>-3372.6</v>
      </c>
      <c r="C27" s="14"/>
      <c r="D27" s="68" t="s">
        <v>142</v>
      </c>
      <c r="E27" s="14"/>
      <c r="F27" s="41">
        <f>-3403.9+31.3</f>
        <v>-3372.6</v>
      </c>
      <c r="G27" s="41"/>
      <c r="H27" s="41"/>
      <c r="I27" s="41"/>
    </row>
    <row r="28" spans="1:9" s="2" customFormat="1" ht="47.25">
      <c r="A28" s="84" t="s">
        <v>143</v>
      </c>
      <c r="B28" s="85">
        <f>B29</f>
        <v>-7.7</v>
      </c>
      <c r="C28" s="85"/>
      <c r="D28" s="97" t="s">
        <v>17</v>
      </c>
      <c r="E28" s="85">
        <f>E29</f>
        <v>0</v>
      </c>
      <c r="F28" s="85">
        <f t="shared" ref="F28:I28" si="11">F29</f>
        <v>-7.7</v>
      </c>
      <c r="G28" s="85">
        <f t="shared" si="11"/>
        <v>0</v>
      </c>
      <c r="H28" s="85">
        <f t="shared" si="11"/>
        <v>0</v>
      </c>
      <c r="I28" s="85">
        <f t="shared" si="11"/>
        <v>0</v>
      </c>
    </row>
    <row r="29" spans="1:9" s="2" customFormat="1" ht="47.25">
      <c r="A29" s="64" t="s">
        <v>144</v>
      </c>
      <c r="B29" s="14">
        <f t="shared" si="6"/>
        <v>-7.7</v>
      </c>
      <c r="C29" s="14"/>
      <c r="D29" s="68" t="s">
        <v>186</v>
      </c>
      <c r="E29" s="14"/>
      <c r="F29" s="41">
        <f>-3-4.7</f>
        <v>-7.7</v>
      </c>
      <c r="G29" s="41"/>
      <c r="H29" s="41"/>
      <c r="I29" s="41"/>
    </row>
    <row r="30" spans="1:9" s="2" customFormat="1" ht="47.25">
      <c r="A30" s="84" t="s">
        <v>146</v>
      </c>
      <c r="B30" s="85">
        <f>SUM(B31:B32)</f>
        <v>6261.1</v>
      </c>
      <c r="C30" s="85"/>
      <c r="D30" s="97" t="s">
        <v>12</v>
      </c>
      <c r="E30" s="85">
        <f>SUM(E31:E32)</f>
        <v>0</v>
      </c>
      <c r="F30" s="85">
        <f t="shared" ref="F30:I30" si="12">SUM(F31:F32)</f>
        <v>6261.1</v>
      </c>
      <c r="G30" s="85">
        <f t="shared" si="12"/>
        <v>0</v>
      </c>
      <c r="H30" s="85">
        <f t="shared" si="12"/>
        <v>0</v>
      </c>
      <c r="I30" s="85">
        <f t="shared" si="12"/>
        <v>0</v>
      </c>
    </row>
    <row r="31" spans="1:9" s="2" customFormat="1" ht="63">
      <c r="A31" s="64" t="s">
        <v>147</v>
      </c>
      <c r="B31" s="14">
        <f>E31+F31+G31+H31+I31</f>
        <v>3372.6</v>
      </c>
      <c r="C31" s="14"/>
      <c r="D31" s="68" t="s">
        <v>145</v>
      </c>
      <c r="E31" s="14"/>
      <c r="F31" s="41">
        <f>3403.9-31.3</f>
        <v>3372.6</v>
      </c>
      <c r="G31" s="41"/>
      <c r="H31" s="41"/>
      <c r="I31" s="41"/>
    </row>
    <row r="32" spans="1:9" s="2" customFormat="1" ht="31.5">
      <c r="A32" s="64" t="s">
        <v>172</v>
      </c>
      <c r="B32" s="14">
        <f>E32+F32+G32+H32+I32</f>
        <v>2888.5</v>
      </c>
      <c r="C32" s="14"/>
      <c r="D32" s="68" t="s">
        <v>173</v>
      </c>
      <c r="E32" s="14"/>
      <c r="F32" s="41">
        <v>2888.5</v>
      </c>
      <c r="G32" s="41"/>
      <c r="H32" s="41"/>
      <c r="I32" s="41"/>
    </row>
    <row r="33" spans="1:9" s="2" customFormat="1" ht="24" customHeight="1">
      <c r="A33" s="55" t="s">
        <v>62</v>
      </c>
      <c r="B33" s="56">
        <f>B34+B37</f>
        <v>31.500000000000071</v>
      </c>
      <c r="C33" s="56">
        <f>SUM(C35:C36)</f>
        <v>-1562.4</v>
      </c>
      <c r="D33" s="57" t="s">
        <v>31</v>
      </c>
      <c r="E33" s="56">
        <f>E34+E37</f>
        <v>0</v>
      </c>
      <c r="F33" s="56">
        <f t="shared" ref="F33:I33" si="13">F34+F37</f>
        <v>-66.2</v>
      </c>
      <c r="G33" s="56">
        <f t="shared" si="13"/>
        <v>0</v>
      </c>
      <c r="H33" s="56">
        <f t="shared" si="13"/>
        <v>-1464.6999999999998</v>
      </c>
      <c r="I33" s="56">
        <f t="shared" si="13"/>
        <v>0</v>
      </c>
    </row>
    <row r="34" spans="1:9" s="2" customFormat="1" ht="37.5" customHeight="1">
      <c r="A34" s="88" t="s">
        <v>63</v>
      </c>
      <c r="B34" s="98">
        <f>B35+B36</f>
        <v>100.80000000000007</v>
      </c>
      <c r="C34" s="99">
        <f t="shared" ref="C34" si="14">C35</f>
        <v>-1562.4</v>
      </c>
      <c r="D34" s="100" t="s">
        <v>32</v>
      </c>
      <c r="E34" s="101">
        <f>SUM(E35:E36)</f>
        <v>0</v>
      </c>
      <c r="F34" s="101">
        <f t="shared" ref="F34:I34" si="15">SUM(F35:F36)</f>
        <v>0</v>
      </c>
      <c r="G34" s="101">
        <f t="shared" si="15"/>
        <v>0</v>
      </c>
      <c r="H34" s="101">
        <f t="shared" si="15"/>
        <v>-1461.6</v>
      </c>
      <c r="I34" s="101">
        <f t="shared" si="15"/>
        <v>0</v>
      </c>
    </row>
    <row r="35" spans="1:9" s="2" customFormat="1" ht="63">
      <c r="A35" s="45" t="s">
        <v>64</v>
      </c>
      <c r="B35" s="14">
        <v>-834</v>
      </c>
      <c r="C35" s="62">
        <v>-1562.4</v>
      </c>
      <c r="D35" s="32" t="s">
        <v>33</v>
      </c>
      <c r="E35" s="10"/>
      <c r="F35" s="39"/>
      <c r="G35" s="39"/>
      <c r="H35" s="74">
        <f>-1562.4-834</f>
        <v>-2396.4</v>
      </c>
      <c r="I35" s="39"/>
    </row>
    <row r="36" spans="1:9" s="2" customFormat="1" ht="78.75">
      <c r="A36" s="45" t="s">
        <v>141</v>
      </c>
      <c r="B36" s="14">
        <f>E36+F36+G36+H36+I36</f>
        <v>934.80000000000007</v>
      </c>
      <c r="C36" s="62"/>
      <c r="D36" s="32" t="s">
        <v>187</v>
      </c>
      <c r="E36" s="10"/>
      <c r="F36" s="39"/>
      <c r="G36" s="39"/>
      <c r="H36" s="41">
        <f>570.2+364.6</f>
        <v>934.80000000000007</v>
      </c>
      <c r="I36" s="39"/>
    </row>
    <row r="37" spans="1:9" s="2" customFormat="1" ht="31.5">
      <c r="A37" s="88" t="s">
        <v>88</v>
      </c>
      <c r="B37" s="90">
        <f>B38</f>
        <v>-69.3</v>
      </c>
      <c r="C37" s="102"/>
      <c r="D37" s="92" t="s">
        <v>13</v>
      </c>
      <c r="E37" s="101">
        <f>E38</f>
        <v>0</v>
      </c>
      <c r="F37" s="101">
        <f t="shared" ref="F37:I37" si="16">F38</f>
        <v>-66.2</v>
      </c>
      <c r="G37" s="101">
        <f t="shared" si="16"/>
        <v>0</v>
      </c>
      <c r="H37" s="101">
        <f t="shared" si="16"/>
        <v>-3.1</v>
      </c>
      <c r="I37" s="101">
        <f t="shared" si="16"/>
        <v>0</v>
      </c>
    </row>
    <row r="38" spans="1:9" s="2" customFormat="1" ht="31.5">
      <c r="A38" s="45" t="s">
        <v>89</v>
      </c>
      <c r="B38" s="14">
        <f>E38+F38+G38+H38+I38</f>
        <v>-69.3</v>
      </c>
      <c r="C38" s="62"/>
      <c r="D38" s="68" t="s">
        <v>87</v>
      </c>
      <c r="E38" s="61"/>
      <c r="F38" s="65">
        <v>-66.2</v>
      </c>
      <c r="G38" s="65"/>
      <c r="H38" s="65">
        <f>-3.1</f>
        <v>-3.1</v>
      </c>
      <c r="I38" s="65"/>
    </row>
    <row r="39" spans="1:9" s="11" customFormat="1" ht="27" customHeight="1">
      <c r="A39" s="55" t="s">
        <v>90</v>
      </c>
      <c r="B39" s="58">
        <f>B40+B49+B54+B62+B66+B68+B70+B75+B78+B81+B89+B99</f>
        <v>-26104.700000000004</v>
      </c>
      <c r="C39" s="58">
        <f>C40+C49+C54+C66+C68+C70+C75+C78+C81+C89+C99</f>
        <v>0</v>
      </c>
      <c r="D39" s="59" t="s">
        <v>5</v>
      </c>
      <c r="E39" s="58">
        <f>E40+E49+E54+E62+E66+E68+E70+E75+E78+E81+E89+E99</f>
        <v>-384.9</v>
      </c>
      <c r="F39" s="58">
        <f>F40+F49+F54+F62+F66+F68+F70+F75+F78+F81+F89+F99</f>
        <v>-13986.700000000003</v>
      </c>
      <c r="G39" s="58">
        <f>G40+G49+G54+G62+G66+G68+G70+G75+G78+G81+G89+G99</f>
        <v>-3124.8</v>
      </c>
      <c r="H39" s="58">
        <f>H40+H49+H54+H62+H66+H68+H70+H75+H78+H81+H89+H99</f>
        <v>-8675.0000000000018</v>
      </c>
      <c r="I39" s="58">
        <f>I40+I49+I54+I62+I66+I68+I70+I75+I78+I81+I89+I99</f>
        <v>66.7</v>
      </c>
    </row>
    <row r="40" spans="1:9" s="4" customFormat="1" ht="31.5">
      <c r="A40" s="88" t="s">
        <v>91</v>
      </c>
      <c r="B40" s="90">
        <f>SUM(B41:B48)</f>
        <v>-10768.400000000001</v>
      </c>
      <c r="C40" s="90">
        <f>SUM(C41:C45)</f>
        <v>0</v>
      </c>
      <c r="D40" s="103" t="s">
        <v>15</v>
      </c>
      <c r="E40" s="90">
        <f>SUM(E41:E48)</f>
        <v>0</v>
      </c>
      <c r="F40" s="90">
        <f t="shared" ref="F40:I40" si="17">SUM(F41:F48)</f>
        <v>-2093.4</v>
      </c>
      <c r="G40" s="90">
        <f t="shared" si="17"/>
        <v>0</v>
      </c>
      <c r="H40" s="90">
        <f t="shared" si="17"/>
        <v>-8675.0000000000018</v>
      </c>
      <c r="I40" s="90">
        <f t="shared" si="17"/>
        <v>0</v>
      </c>
    </row>
    <row r="41" spans="1:9" s="4" customFormat="1" ht="31.5">
      <c r="A41" s="45" t="s">
        <v>94</v>
      </c>
      <c r="B41" s="14">
        <f t="shared" ref="B41:B44" si="18">F41+G41+E41+H41+I41</f>
        <v>-2080.3000000000002</v>
      </c>
      <c r="C41" s="13"/>
      <c r="D41" s="31" t="s">
        <v>48</v>
      </c>
      <c r="E41" s="24"/>
      <c r="F41" s="41">
        <f>-2051.3-29</f>
        <v>-2080.3000000000002</v>
      </c>
      <c r="G41" s="41"/>
      <c r="H41" s="41"/>
      <c r="I41" s="41"/>
    </row>
    <row r="42" spans="1:9" s="4" customFormat="1" ht="63">
      <c r="A42" s="45" t="s">
        <v>95</v>
      </c>
      <c r="B42" s="14">
        <f t="shared" si="18"/>
        <v>-112.9</v>
      </c>
      <c r="C42" s="13"/>
      <c r="D42" s="24" t="s">
        <v>34</v>
      </c>
      <c r="E42" s="24"/>
      <c r="F42" s="41"/>
      <c r="G42" s="41"/>
      <c r="H42" s="41">
        <v>-112.9</v>
      </c>
      <c r="I42" s="41"/>
    </row>
    <row r="43" spans="1:9" s="4" customFormat="1" ht="31.5">
      <c r="A43" s="45" t="s">
        <v>96</v>
      </c>
      <c r="B43" s="14">
        <f t="shared" si="18"/>
        <v>-136.19999999999999</v>
      </c>
      <c r="C43" s="13"/>
      <c r="D43" s="28" t="s">
        <v>35</v>
      </c>
      <c r="E43" s="24"/>
      <c r="F43" s="41"/>
      <c r="G43" s="41"/>
      <c r="H43" s="41">
        <v>-136.19999999999999</v>
      </c>
      <c r="I43" s="41"/>
    </row>
    <row r="44" spans="1:9" s="4" customFormat="1" ht="31.5">
      <c r="A44" s="45" t="s">
        <v>97</v>
      </c>
      <c r="B44" s="14">
        <f t="shared" si="18"/>
        <v>-9425.2000000000007</v>
      </c>
      <c r="C44" s="13"/>
      <c r="D44" s="28" t="s">
        <v>36</v>
      </c>
      <c r="E44" s="24"/>
      <c r="F44" s="41"/>
      <c r="G44" s="41"/>
      <c r="H44" s="41">
        <f>-2645.2-7704+924</f>
        <v>-9425.2000000000007</v>
      </c>
      <c r="I44" s="41"/>
    </row>
    <row r="45" spans="1:9" s="4" customFormat="1" ht="31.5">
      <c r="A45" s="45" t="s">
        <v>98</v>
      </c>
      <c r="B45" s="14">
        <f>F45+G45+E45+H45+I45</f>
        <v>-13.1</v>
      </c>
      <c r="C45" s="13"/>
      <c r="D45" s="28" t="s">
        <v>37</v>
      </c>
      <c r="E45" s="12"/>
      <c r="F45" s="41">
        <v>-13.1</v>
      </c>
      <c r="G45" s="41"/>
      <c r="H45" s="41"/>
      <c r="I45" s="41"/>
    </row>
    <row r="46" spans="1:9" s="4" customFormat="1" ht="47.25">
      <c r="A46" s="45" t="s">
        <v>99</v>
      </c>
      <c r="B46" s="14">
        <f>F46+G46+E46+H46+I46</f>
        <v>999.3</v>
      </c>
      <c r="C46" s="13"/>
      <c r="D46" s="75" t="s">
        <v>192</v>
      </c>
      <c r="E46" s="14"/>
      <c r="F46" s="41"/>
      <c r="G46" s="41"/>
      <c r="H46" s="41">
        <v>999.3</v>
      </c>
      <c r="I46" s="41"/>
    </row>
    <row r="47" spans="1:9" s="4" customFormat="1" ht="31.5">
      <c r="A47" s="45" t="s">
        <v>129</v>
      </c>
      <c r="B47" s="14">
        <f>F47+G47+E47+H47+I47</f>
        <v>530.70000000000005</v>
      </c>
      <c r="C47" s="13"/>
      <c r="D47" s="31" t="s">
        <v>150</v>
      </c>
      <c r="E47" s="14"/>
      <c r="F47" s="41"/>
      <c r="G47" s="41"/>
      <c r="H47" s="41">
        <v>530.70000000000005</v>
      </c>
      <c r="I47" s="41"/>
    </row>
    <row r="48" spans="1:9" s="4" customFormat="1" ht="47.25">
      <c r="A48" s="45" t="s">
        <v>130</v>
      </c>
      <c r="B48" s="14">
        <f>F48+G48+E48+H48+I48</f>
        <v>-530.70000000000005</v>
      </c>
      <c r="C48" s="13"/>
      <c r="D48" s="31" t="s">
        <v>149</v>
      </c>
      <c r="E48" s="14"/>
      <c r="F48" s="41"/>
      <c r="G48" s="41"/>
      <c r="H48" s="41">
        <v>-530.70000000000005</v>
      </c>
      <c r="I48" s="41"/>
    </row>
    <row r="49" spans="1:9" s="4" customFormat="1" ht="47.25">
      <c r="A49" s="88" t="s">
        <v>92</v>
      </c>
      <c r="B49" s="90">
        <f>SUM(B50:B53)</f>
        <v>4441.1000000000004</v>
      </c>
      <c r="C49" s="90">
        <f>SUM(C50:C50)</f>
        <v>0</v>
      </c>
      <c r="D49" s="92" t="s">
        <v>16</v>
      </c>
      <c r="E49" s="90">
        <f>SUM(E50:E53)</f>
        <v>0</v>
      </c>
      <c r="F49" s="90">
        <f t="shared" ref="F49:I49" si="19">SUM(F50:F53)</f>
        <v>4441.1000000000004</v>
      </c>
      <c r="G49" s="90">
        <f t="shared" si="19"/>
        <v>0</v>
      </c>
      <c r="H49" s="90">
        <f t="shared" si="19"/>
        <v>0</v>
      </c>
      <c r="I49" s="90">
        <f t="shared" si="19"/>
        <v>0</v>
      </c>
    </row>
    <row r="50" spans="1:9" s="22" customFormat="1" ht="47.25">
      <c r="A50" s="45" t="s">
        <v>100</v>
      </c>
      <c r="B50" s="14">
        <f t="shared" ref="B50:B53" si="20">F50+G50+E50+H50+I50</f>
        <v>3940.8</v>
      </c>
      <c r="C50" s="20"/>
      <c r="D50" s="52" t="s">
        <v>49</v>
      </c>
      <c r="E50" s="21"/>
      <c r="F50" s="33">
        <v>3940.8</v>
      </c>
      <c r="G50" s="40"/>
      <c r="H50" s="40"/>
      <c r="I50" s="40"/>
    </row>
    <row r="51" spans="1:9" s="22" customFormat="1" ht="47.25">
      <c r="A51" s="45" t="s">
        <v>101</v>
      </c>
      <c r="B51" s="14">
        <f t="shared" si="20"/>
        <v>500.3</v>
      </c>
      <c r="C51" s="20"/>
      <c r="D51" s="75" t="s">
        <v>191</v>
      </c>
      <c r="E51" s="14"/>
      <c r="F51" s="41">
        <v>500.3</v>
      </c>
      <c r="G51" s="41"/>
      <c r="H51" s="40"/>
      <c r="I51" s="40"/>
    </row>
    <row r="52" spans="1:9" s="22" customFormat="1" ht="31.5">
      <c r="A52" s="45" t="s">
        <v>131</v>
      </c>
      <c r="B52" s="14">
        <f t="shared" si="20"/>
        <v>51.6</v>
      </c>
      <c r="C52" s="20"/>
      <c r="D52" s="31" t="s">
        <v>150</v>
      </c>
      <c r="E52" s="14"/>
      <c r="F52" s="41">
        <v>51.6</v>
      </c>
      <c r="G52" s="41"/>
      <c r="H52" s="40"/>
      <c r="I52" s="40"/>
    </row>
    <row r="53" spans="1:9" s="22" customFormat="1" ht="47.25">
      <c r="A53" s="45" t="s">
        <v>132</v>
      </c>
      <c r="B53" s="14">
        <f t="shared" si="20"/>
        <v>-51.6</v>
      </c>
      <c r="C53" s="20"/>
      <c r="D53" s="31" t="s">
        <v>149</v>
      </c>
      <c r="E53" s="14"/>
      <c r="F53" s="41">
        <v>-51.6</v>
      </c>
      <c r="G53" s="41"/>
      <c r="H53" s="40"/>
      <c r="I53" s="40"/>
    </row>
    <row r="54" spans="1:9" s="4" customFormat="1" ht="33.75" customHeight="1">
      <c r="A54" s="88" t="s">
        <v>93</v>
      </c>
      <c r="B54" s="90">
        <f>SUM(B55:B61)</f>
        <v>9355.5</v>
      </c>
      <c r="C54" s="90">
        <f t="shared" ref="C54" si="21">SUM(C55:C57)</f>
        <v>0</v>
      </c>
      <c r="D54" s="92" t="s">
        <v>25</v>
      </c>
      <c r="E54" s="90">
        <f>SUM(E55:E61)</f>
        <v>0</v>
      </c>
      <c r="F54" s="90">
        <f t="shared" ref="F54:I54" si="22">SUM(F55:F61)</f>
        <v>9355.5</v>
      </c>
      <c r="G54" s="90">
        <f t="shared" si="22"/>
        <v>0</v>
      </c>
      <c r="H54" s="90">
        <f t="shared" si="22"/>
        <v>0</v>
      </c>
      <c r="I54" s="90">
        <f t="shared" si="22"/>
        <v>0</v>
      </c>
    </row>
    <row r="55" spans="1:9" s="4" customFormat="1" ht="47.25">
      <c r="A55" s="45" t="s">
        <v>102</v>
      </c>
      <c r="B55" s="14">
        <f t="shared" ref="B55:B61" si="23">F55+G55+E55+H55+I55</f>
        <v>-947.8</v>
      </c>
      <c r="C55" s="14"/>
      <c r="D55" s="31" t="s">
        <v>38</v>
      </c>
      <c r="E55" s="24"/>
      <c r="F55" s="41">
        <v>-947.8</v>
      </c>
      <c r="G55" s="41"/>
      <c r="H55" s="41"/>
      <c r="I55" s="41"/>
    </row>
    <row r="56" spans="1:9" s="4" customFormat="1" ht="47.25">
      <c r="A56" s="45" t="s">
        <v>103</v>
      </c>
      <c r="B56" s="14">
        <f t="shared" si="23"/>
        <v>600.1</v>
      </c>
      <c r="C56" s="14"/>
      <c r="D56" s="52" t="s">
        <v>50</v>
      </c>
      <c r="E56" s="24"/>
      <c r="F56" s="41">
        <v>600.1</v>
      </c>
      <c r="G56" s="41"/>
      <c r="H56" s="41"/>
      <c r="I56" s="41"/>
    </row>
    <row r="57" spans="1:9" s="4" customFormat="1" ht="31.5">
      <c r="A57" s="45" t="s">
        <v>104</v>
      </c>
      <c r="B57" s="14">
        <f t="shared" si="23"/>
        <v>-894.3</v>
      </c>
      <c r="C57" s="14"/>
      <c r="D57" s="31" t="s">
        <v>53</v>
      </c>
      <c r="E57" s="24"/>
      <c r="F57" s="41">
        <v>-894.3</v>
      </c>
      <c r="G57" s="41"/>
      <c r="H57" s="41"/>
      <c r="I57" s="41"/>
    </row>
    <row r="58" spans="1:9" s="4" customFormat="1" ht="63">
      <c r="A58" s="45" t="s">
        <v>105</v>
      </c>
      <c r="B58" s="14">
        <f t="shared" si="23"/>
        <v>10713.5</v>
      </c>
      <c r="C58" s="14"/>
      <c r="D58" s="75" t="s">
        <v>193</v>
      </c>
      <c r="E58" s="14"/>
      <c r="F58" s="41">
        <f>8137.9+2575.6</f>
        <v>10713.5</v>
      </c>
      <c r="G58" s="41"/>
      <c r="H58" s="41"/>
      <c r="I58" s="41"/>
    </row>
    <row r="59" spans="1:9" s="4" customFormat="1" ht="31.5">
      <c r="A59" s="45" t="s">
        <v>133</v>
      </c>
      <c r="B59" s="14">
        <f t="shared" si="23"/>
        <v>106.9</v>
      </c>
      <c r="C59" s="14"/>
      <c r="D59" s="31" t="s">
        <v>150</v>
      </c>
      <c r="E59" s="14"/>
      <c r="F59" s="41">
        <f>16.4+90.5</f>
        <v>106.9</v>
      </c>
      <c r="G59" s="41"/>
      <c r="H59" s="41"/>
      <c r="I59" s="41"/>
    </row>
    <row r="60" spans="1:9" s="4" customFormat="1" ht="47.25">
      <c r="A60" s="45" t="s">
        <v>134</v>
      </c>
      <c r="B60" s="14">
        <f t="shared" si="23"/>
        <v>-106.9</v>
      </c>
      <c r="C60" s="14"/>
      <c r="D60" s="31" t="s">
        <v>149</v>
      </c>
      <c r="E60" s="14"/>
      <c r="F60" s="41">
        <f>-16.4-90.5</f>
        <v>-106.9</v>
      </c>
      <c r="G60" s="41"/>
      <c r="H60" s="41"/>
      <c r="I60" s="41"/>
    </row>
    <row r="61" spans="1:9" s="4" customFormat="1" ht="31.5">
      <c r="A61" s="45" t="s">
        <v>137</v>
      </c>
      <c r="B61" s="14">
        <f t="shared" si="23"/>
        <v>-116</v>
      </c>
      <c r="C61" s="14"/>
      <c r="D61" s="31" t="s">
        <v>194</v>
      </c>
      <c r="E61" s="14"/>
      <c r="F61" s="41">
        <v>-116</v>
      </c>
      <c r="G61" s="41"/>
      <c r="H61" s="41"/>
      <c r="I61" s="41"/>
    </row>
    <row r="62" spans="1:9" s="4" customFormat="1" ht="47.25">
      <c r="A62" s="104" t="s">
        <v>106</v>
      </c>
      <c r="B62" s="85">
        <f>SUM(B63:B65)</f>
        <v>-10011.400000000001</v>
      </c>
      <c r="C62" s="85"/>
      <c r="D62" s="87" t="s">
        <v>74</v>
      </c>
      <c r="E62" s="85">
        <f>SUM(E63:E65)</f>
        <v>0</v>
      </c>
      <c r="F62" s="85">
        <f t="shared" ref="F62:I62" si="24">SUM(F63:F65)</f>
        <v>-10011.400000000001</v>
      </c>
      <c r="G62" s="85">
        <f t="shared" si="24"/>
        <v>0</v>
      </c>
      <c r="H62" s="85">
        <f t="shared" si="24"/>
        <v>0</v>
      </c>
      <c r="I62" s="85">
        <f t="shared" si="24"/>
        <v>0</v>
      </c>
    </row>
    <row r="63" spans="1:9" s="4" customFormat="1" ht="78.75">
      <c r="A63" s="45" t="s">
        <v>107</v>
      </c>
      <c r="B63" s="14">
        <f>E63+F63+G63+H63+I63</f>
        <v>-179.2</v>
      </c>
      <c r="C63" s="14"/>
      <c r="D63" s="31" t="s">
        <v>151</v>
      </c>
      <c r="E63" s="14"/>
      <c r="F63" s="41">
        <v>-179.2</v>
      </c>
      <c r="G63" s="41"/>
      <c r="H63" s="41"/>
      <c r="I63" s="41"/>
    </row>
    <row r="64" spans="1:9" s="4" customFormat="1" ht="31.5">
      <c r="A64" s="45" t="s">
        <v>153</v>
      </c>
      <c r="B64" s="14">
        <f>E64+F64+G64+H64+I64</f>
        <v>6</v>
      </c>
      <c r="C64" s="14"/>
      <c r="D64" s="31" t="s">
        <v>152</v>
      </c>
      <c r="E64" s="14"/>
      <c r="F64" s="41">
        <v>6</v>
      </c>
      <c r="G64" s="41"/>
      <c r="H64" s="41"/>
      <c r="I64" s="41"/>
    </row>
    <row r="65" spans="1:9" s="4" customFormat="1" ht="94.5">
      <c r="A65" s="45" t="s">
        <v>174</v>
      </c>
      <c r="B65" s="14">
        <f>E65+F65+G65+H65+I65</f>
        <v>-9838.2000000000007</v>
      </c>
      <c r="C65" s="14"/>
      <c r="D65" s="31" t="s">
        <v>175</v>
      </c>
      <c r="E65" s="14"/>
      <c r="F65" s="41">
        <v>-9838.2000000000007</v>
      </c>
      <c r="G65" s="41"/>
      <c r="H65" s="41"/>
      <c r="I65" s="41"/>
    </row>
    <row r="66" spans="1:9" s="11" customFormat="1" ht="63">
      <c r="A66" s="84" t="s">
        <v>108</v>
      </c>
      <c r="B66" s="85">
        <f>SUM(B67:B67)</f>
        <v>-12.5</v>
      </c>
      <c r="C66" s="85">
        <f>SUM(C67:C67)</f>
        <v>0</v>
      </c>
      <c r="D66" s="97" t="s">
        <v>14</v>
      </c>
      <c r="E66" s="85">
        <f>SUM(E67:E67)</f>
        <v>0</v>
      </c>
      <c r="F66" s="105">
        <f>SUM(F67:F67)</f>
        <v>-12.5</v>
      </c>
      <c r="G66" s="105">
        <f>SUM(G67:G67)</f>
        <v>0</v>
      </c>
      <c r="H66" s="105">
        <f>SUM(H67:H67)</f>
        <v>0</v>
      </c>
      <c r="I66" s="105">
        <f>SUM(I67:I67)</f>
        <v>0</v>
      </c>
    </row>
    <row r="67" spans="1:9" s="2" customFormat="1" ht="47.25">
      <c r="A67" s="45" t="s">
        <v>109</v>
      </c>
      <c r="B67" s="14">
        <f t="shared" ref="B67:B104" si="25">F67+G67+E67+H67+I67</f>
        <v>-12.5</v>
      </c>
      <c r="C67" s="14"/>
      <c r="D67" s="31" t="s">
        <v>164</v>
      </c>
      <c r="E67" s="25"/>
      <c r="F67" s="41">
        <f>-0.2-12.3</f>
        <v>-12.5</v>
      </c>
      <c r="G67" s="42"/>
      <c r="H67" s="42"/>
      <c r="I67" s="42"/>
    </row>
    <row r="68" spans="1:9" s="11" customFormat="1" ht="31.5">
      <c r="A68" s="88" t="s">
        <v>110</v>
      </c>
      <c r="B68" s="90">
        <f>SUM(B69:B69)</f>
        <v>195.6</v>
      </c>
      <c r="C68" s="90">
        <f t="shared" ref="C68" si="26">SUM(C69:C69)</f>
        <v>0</v>
      </c>
      <c r="D68" s="92" t="s">
        <v>26</v>
      </c>
      <c r="E68" s="90">
        <f>SUM(E69:E69)</f>
        <v>0</v>
      </c>
      <c r="F68" s="106">
        <f>SUM(F69:F69)</f>
        <v>195.6</v>
      </c>
      <c r="G68" s="106">
        <f>SUM(G69:G69)</f>
        <v>0</v>
      </c>
      <c r="H68" s="106">
        <f>SUM(H69:H69)</f>
        <v>0</v>
      </c>
      <c r="I68" s="106">
        <f>SUM(I69:I69)</f>
        <v>0</v>
      </c>
    </row>
    <row r="69" spans="1:9" s="23" customFormat="1" ht="31.5">
      <c r="A69" s="45" t="s">
        <v>154</v>
      </c>
      <c r="B69" s="14">
        <f t="shared" si="25"/>
        <v>195.6</v>
      </c>
      <c r="C69" s="20"/>
      <c r="D69" s="53" t="s">
        <v>60</v>
      </c>
      <c r="E69" s="47"/>
      <c r="F69" s="33">
        <v>195.6</v>
      </c>
      <c r="G69" s="40"/>
      <c r="H69" s="40"/>
      <c r="I69" s="40"/>
    </row>
    <row r="70" spans="1:9" s="11" customFormat="1" ht="47.25">
      <c r="A70" s="88" t="s">
        <v>111</v>
      </c>
      <c r="B70" s="90">
        <f>SUM(B71:B74)</f>
        <v>-44.5</v>
      </c>
      <c r="C70" s="90">
        <f>SUM(C71:C72)</f>
        <v>0</v>
      </c>
      <c r="D70" s="92" t="s">
        <v>17</v>
      </c>
      <c r="E70" s="90">
        <f>SUM(E71:E73)</f>
        <v>0</v>
      </c>
      <c r="F70" s="90">
        <f>SUM(F71:F74)</f>
        <v>-44.5</v>
      </c>
      <c r="G70" s="90">
        <f t="shared" ref="G70:I70" si="27">SUM(G71:G73)</f>
        <v>0</v>
      </c>
      <c r="H70" s="90">
        <f t="shared" si="27"/>
        <v>0</v>
      </c>
      <c r="I70" s="90">
        <f t="shared" si="27"/>
        <v>0</v>
      </c>
    </row>
    <row r="71" spans="1:9" s="23" customFormat="1" ht="31.5">
      <c r="A71" s="64" t="s">
        <v>112</v>
      </c>
      <c r="B71" s="14">
        <f t="shared" si="25"/>
        <v>-0.6</v>
      </c>
      <c r="C71" s="20"/>
      <c r="D71" s="31" t="s">
        <v>52</v>
      </c>
      <c r="E71" s="21"/>
      <c r="F71" s="33">
        <v>-0.6</v>
      </c>
      <c r="G71" s="40"/>
      <c r="H71" s="40"/>
      <c r="I71" s="40"/>
    </row>
    <row r="72" spans="1:9" s="23" customFormat="1" ht="47.25">
      <c r="A72" s="45" t="s">
        <v>155</v>
      </c>
      <c r="B72" s="14">
        <f t="shared" si="25"/>
        <v>-22.2</v>
      </c>
      <c r="C72" s="20"/>
      <c r="D72" s="31" t="s">
        <v>46</v>
      </c>
      <c r="E72" s="21"/>
      <c r="F72" s="33">
        <v>-22.2</v>
      </c>
      <c r="G72" s="40"/>
      <c r="H72" s="40"/>
      <c r="I72" s="40"/>
    </row>
    <row r="73" spans="1:9" s="23" customFormat="1" ht="63">
      <c r="A73" s="45" t="s">
        <v>156</v>
      </c>
      <c r="B73" s="14">
        <f t="shared" si="25"/>
        <v>-0.9</v>
      </c>
      <c r="C73" s="20"/>
      <c r="D73" s="68" t="s">
        <v>188</v>
      </c>
      <c r="E73" s="21"/>
      <c r="F73" s="33">
        <v>-0.9</v>
      </c>
      <c r="G73" s="40"/>
      <c r="H73" s="40"/>
      <c r="I73" s="40"/>
    </row>
    <row r="74" spans="1:9" s="23" customFormat="1" ht="31.5">
      <c r="A74" s="45" t="s">
        <v>177</v>
      </c>
      <c r="B74" s="14">
        <f t="shared" si="25"/>
        <v>-20.8</v>
      </c>
      <c r="C74" s="20"/>
      <c r="D74" s="68" t="s">
        <v>195</v>
      </c>
      <c r="E74" s="21"/>
      <c r="F74" s="33">
        <f>-20.8</f>
        <v>-20.8</v>
      </c>
      <c r="G74" s="40"/>
      <c r="H74" s="40"/>
      <c r="I74" s="40"/>
    </row>
    <row r="75" spans="1:9" s="11" customFormat="1" ht="47.25">
      <c r="A75" s="88" t="s">
        <v>113</v>
      </c>
      <c r="B75" s="90">
        <f>SUM(B76:B77)</f>
        <v>-2369.6999999999998</v>
      </c>
      <c r="C75" s="90">
        <f>SUM(C76:C78)</f>
        <v>0</v>
      </c>
      <c r="D75" s="92" t="s">
        <v>18</v>
      </c>
      <c r="E75" s="90">
        <f>SUM(E76:E77)</f>
        <v>0</v>
      </c>
      <c r="F75" s="90">
        <f t="shared" ref="F75:I75" si="28">SUM(F76:F77)</f>
        <v>-2369.6999999999998</v>
      </c>
      <c r="G75" s="90">
        <f t="shared" si="28"/>
        <v>0</v>
      </c>
      <c r="H75" s="90">
        <f t="shared" si="28"/>
        <v>0</v>
      </c>
      <c r="I75" s="90">
        <f t="shared" si="28"/>
        <v>0</v>
      </c>
    </row>
    <row r="76" spans="1:9" s="4" customFormat="1" ht="78.75">
      <c r="A76" s="45" t="s">
        <v>114</v>
      </c>
      <c r="B76" s="14">
        <f t="shared" si="25"/>
        <v>-2341.6999999999998</v>
      </c>
      <c r="C76" s="14"/>
      <c r="D76" s="31" t="s">
        <v>47</v>
      </c>
      <c r="E76" s="25"/>
      <c r="F76" s="41">
        <v>-2341.6999999999998</v>
      </c>
      <c r="G76" s="41"/>
      <c r="H76" s="41"/>
      <c r="I76" s="41"/>
    </row>
    <row r="77" spans="1:9" s="4" customFormat="1" ht="31.5">
      <c r="A77" s="45" t="s">
        <v>115</v>
      </c>
      <c r="B77" s="14">
        <f t="shared" si="25"/>
        <v>-28</v>
      </c>
      <c r="C77" s="14"/>
      <c r="D77" s="31" t="s">
        <v>196</v>
      </c>
      <c r="E77" s="25"/>
      <c r="F77" s="41">
        <v>-28</v>
      </c>
      <c r="G77" s="41"/>
      <c r="H77" s="41"/>
      <c r="I77" s="41"/>
    </row>
    <row r="78" spans="1:9" s="5" customFormat="1" ht="31.5">
      <c r="A78" s="88" t="s">
        <v>116</v>
      </c>
      <c r="B78" s="90">
        <f>SUM(B79:B80)</f>
        <v>-3227.8</v>
      </c>
      <c r="C78" s="90">
        <f t="shared" ref="C78" si="29">SUM(C79:C80)</f>
        <v>0</v>
      </c>
      <c r="D78" s="92" t="s">
        <v>27</v>
      </c>
      <c r="E78" s="90">
        <f t="shared" ref="E78:F78" si="30">SUM(E79:E80)</f>
        <v>0</v>
      </c>
      <c r="F78" s="106">
        <f t="shared" si="30"/>
        <v>0</v>
      </c>
      <c r="G78" s="106">
        <f>SUM(G79:G80)</f>
        <v>-3227.8</v>
      </c>
      <c r="H78" s="106">
        <f t="shared" ref="H78:I78" si="31">SUM(H79:H80)</f>
        <v>0</v>
      </c>
      <c r="I78" s="106">
        <f t="shared" si="31"/>
        <v>0</v>
      </c>
    </row>
    <row r="79" spans="1:9" s="4" customFormat="1" ht="31.5">
      <c r="A79" s="45" t="s">
        <v>117</v>
      </c>
      <c r="B79" s="14">
        <f t="shared" ref="B79" si="32">F79+G79+E79+H79+I79</f>
        <v>-1626</v>
      </c>
      <c r="C79" s="14"/>
      <c r="D79" s="31" t="s">
        <v>41</v>
      </c>
      <c r="E79" s="25"/>
      <c r="F79" s="41"/>
      <c r="G79" s="41">
        <f>-1858.1+232.1</f>
        <v>-1626</v>
      </c>
      <c r="H79" s="41"/>
      <c r="I79" s="41"/>
    </row>
    <row r="80" spans="1:9" s="4" customFormat="1" ht="31.5">
      <c r="A80" s="45" t="s">
        <v>118</v>
      </c>
      <c r="B80" s="14">
        <f t="shared" si="25"/>
        <v>-1601.8</v>
      </c>
      <c r="C80" s="14"/>
      <c r="D80" s="31" t="s">
        <v>40</v>
      </c>
      <c r="E80" s="25"/>
      <c r="F80" s="41"/>
      <c r="G80" s="41">
        <f>-1601.8</f>
        <v>-1601.8</v>
      </c>
      <c r="H80" s="41"/>
      <c r="I80" s="41"/>
    </row>
    <row r="81" spans="1:9" s="5" customFormat="1" ht="31.5">
      <c r="A81" s="88" t="s">
        <v>119</v>
      </c>
      <c r="B81" s="90">
        <f>SUM(B82:B88)</f>
        <v>981.5999999999998</v>
      </c>
      <c r="C81" s="90">
        <f t="shared" ref="C81" si="33">SUM(C82:C85)</f>
        <v>0</v>
      </c>
      <c r="D81" s="92" t="s">
        <v>13</v>
      </c>
      <c r="E81" s="90">
        <f>SUM(E82:E85)</f>
        <v>0</v>
      </c>
      <c r="F81" s="106">
        <f>SUM(F82:F88)</f>
        <v>981.5999999999998</v>
      </c>
      <c r="G81" s="106">
        <f>SUM(G82:G85)</f>
        <v>0</v>
      </c>
      <c r="H81" s="106">
        <f>SUM(H82:H85)</f>
        <v>0</v>
      </c>
      <c r="I81" s="106">
        <f>SUM(I82:I85)</f>
        <v>0</v>
      </c>
    </row>
    <row r="82" spans="1:9" s="30" customFormat="1" ht="78.75">
      <c r="A82" s="45" t="s">
        <v>120</v>
      </c>
      <c r="B82" s="14">
        <f t="shared" si="25"/>
        <v>-717.7</v>
      </c>
      <c r="C82" s="29"/>
      <c r="D82" s="52" t="s">
        <v>54</v>
      </c>
      <c r="E82" s="29"/>
      <c r="F82" s="43">
        <f>-423.2+39.2-4.1-12.9-29.5-16.8-20.8-238.1-11.5</f>
        <v>-717.7</v>
      </c>
      <c r="G82" s="44"/>
      <c r="H82" s="40"/>
      <c r="I82" s="40"/>
    </row>
    <row r="83" spans="1:9" s="30" customFormat="1" ht="47.25">
      <c r="A83" s="45" t="s">
        <v>121</v>
      </c>
      <c r="B83" s="14">
        <f t="shared" si="25"/>
        <v>1562</v>
      </c>
      <c r="C83" s="29"/>
      <c r="D83" s="52" t="s">
        <v>51</v>
      </c>
      <c r="E83" s="29"/>
      <c r="F83" s="43">
        <f>1745.5-515.5+300+4+28</f>
        <v>1562</v>
      </c>
      <c r="G83" s="44"/>
      <c r="H83" s="40"/>
      <c r="I83" s="40"/>
    </row>
    <row r="84" spans="1:9" s="30" customFormat="1" ht="47.25">
      <c r="A84" s="45" t="s">
        <v>122</v>
      </c>
      <c r="B84" s="14">
        <f t="shared" si="25"/>
        <v>306.39999999999998</v>
      </c>
      <c r="C84" s="29"/>
      <c r="D84" s="52" t="s">
        <v>44</v>
      </c>
      <c r="E84" s="29"/>
      <c r="F84" s="43">
        <v>306.39999999999998</v>
      </c>
      <c r="G84" s="44"/>
      <c r="H84" s="40"/>
      <c r="I84" s="40"/>
    </row>
    <row r="85" spans="1:9" s="30" customFormat="1" ht="47.25">
      <c r="A85" s="45" t="s">
        <v>135</v>
      </c>
      <c r="B85" s="14">
        <f t="shared" si="25"/>
        <v>-231.7</v>
      </c>
      <c r="C85" s="29"/>
      <c r="D85" s="31" t="s">
        <v>55</v>
      </c>
      <c r="E85" s="29"/>
      <c r="F85" s="43">
        <v>-231.7</v>
      </c>
      <c r="G85" s="44"/>
      <c r="H85" s="40"/>
      <c r="I85" s="40"/>
    </row>
    <row r="86" spans="1:9" s="30" customFormat="1" ht="47.25">
      <c r="A86" s="45" t="s">
        <v>136</v>
      </c>
      <c r="B86" s="14">
        <f t="shared" si="25"/>
        <v>298.2</v>
      </c>
      <c r="C86" s="29"/>
      <c r="D86" s="31" t="s">
        <v>182</v>
      </c>
      <c r="E86" s="29"/>
      <c r="F86" s="43">
        <f>113.7+0.8+183.7</f>
        <v>298.2</v>
      </c>
      <c r="G86" s="44"/>
      <c r="H86" s="40"/>
      <c r="I86" s="40"/>
    </row>
    <row r="87" spans="1:9" s="30" customFormat="1" ht="47.25">
      <c r="A87" s="45" t="s">
        <v>148</v>
      </c>
      <c r="B87" s="14">
        <f t="shared" si="25"/>
        <v>-298.2</v>
      </c>
      <c r="C87" s="29"/>
      <c r="D87" s="31" t="s">
        <v>149</v>
      </c>
      <c r="E87" s="29"/>
      <c r="F87" s="43">
        <f>-113.7-0.8-183.7</f>
        <v>-298.2</v>
      </c>
      <c r="G87" s="44"/>
      <c r="H87" s="40"/>
      <c r="I87" s="40"/>
    </row>
    <row r="88" spans="1:9" s="30" customFormat="1" ht="31.5">
      <c r="A88" s="45" t="s">
        <v>180</v>
      </c>
      <c r="B88" s="14">
        <f t="shared" si="25"/>
        <v>62.6</v>
      </c>
      <c r="C88" s="29"/>
      <c r="D88" s="31" t="s">
        <v>181</v>
      </c>
      <c r="E88" s="29"/>
      <c r="F88" s="43">
        <v>62.6</v>
      </c>
      <c r="G88" s="44"/>
      <c r="H88" s="40"/>
      <c r="I88" s="40"/>
    </row>
    <row r="89" spans="1:9" s="4" customFormat="1" ht="47.25">
      <c r="A89" s="88" t="s">
        <v>123</v>
      </c>
      <c r="B89" s="90">
        <f>SUM(B90:B98)</f>
        <v>-14328.300000000001</v>
      </c>
      <c r="C89" s="90">
        <f>SUM(C90:C91)</f>
        <v>0</v>
      </c>
      <c r="D89" s="92" t="s">
        <v>12</v>
      </c>
      <c r="E89" s="90">
        <f>SUM(E90:E95)</f>
        <v>0</v>
      </c>
      <c r="F89" s="90">
        <f>SUM(F90:F98)</f>
        <v>-14328.300000000001</v>
      </c>
      <c r="G89" s="90">
        <f t="shared" ref="G89:I89" si="34">SUM(G90:G95)</f>
        <v>0</v>
      </c>
      <c r="H89" s="90">
        <f t="shared" si="34"/>
        <v>0</v>
      </c>
      <c r="I89" s="90">
        <f t="shared" si="34"/>
        <v>0</v>
      </c>
    </row>
    <row r="90" spans="1:9" s="2" customFormat="1" ht="47.25">
      <c r="A90" s="45" t="s">
        <v>124</v>
      </c>
      <c r="B90" s="14">
        <f t="shared" si="25"/>
        <v>-100</v>
      </c>
      <c r="C90" s="14"/>
      <c r="D90" s="54" t="s">
        <v>59</v>
      </c>
      <c r="E90" s="25"/>
      <c r="F90" s="41">
        <v>-100</v>
      </c>
      <c r="G90" s="42"/>
      <c r="H90" s="42"/>
      <c r="I90" s="42"/>
    </row>
    <row r="91" spans="1:9" s="2" customFormat="1" ht="78.75">
      <c r="A91" s="45" t="s">
        <v>125</v>
      </c>
      <c r="B91" s="14">
        <f t="shared" si="25"/>
        <v>-13121</v>
      </c>
      <c r="C91" s="14"/>
      <c r="D91" s="25" t="s">
        <v>189</v>
      </c>
      <c r="E91" s="25"/>
      <c r="F91" s="41">
        <v>-13121</v>
      </c>
      <c r="G91" s="42"/>
      <c r="H91" s="42"/>
      <c r="I91" s="42"/>
    </row>
    <row r="92" spans="1:9" s="2" customFormat="1">
      <c r="A92" s="45" t="s">
        <v>126</v>
      </c>
      <c r="B92" s="14">
        <f t="shared" si="25"/>
        <v>-1244.7</v>
      </c>
      <c r="C92" s="14"/>
      <c r="D92" s="25" t="s">
        <v>61</v>
      </c>
      <c r="E92" s="25"/>
      <c r="F92" s="41">
        <f>-1244.7</f>
        <v>-1244.7</v>
      </c>
      <c r="G92" s="42"/>
      <c r="H92" s="42"/>
      <c r="I92" s="42"/>
    </row>
    <row r="93" spans="1:9" s="2" customFormat="1" ht="31.5">
      <c r="A93" s="45" t="s">
        <v>127</v>
      </c>
      <c r="B93" s="14">
        <f t="shared" si="25"/>
        <v>469.2</v>
      </c>
      <c r="C93" s="14"/>
      <c r="D93" s="31" t="s">
        <v>150</v>
      </c>
      <c r="E93" s="25"/>
      <c r="F93" s="41">
        <f>469.2</f>
        <v>469.2</v>
      </c>
      <c r="G93" s="42"/>
      <c r="H93" s="42"/>
      <c r="I93" s="42"/>
    </row>
    <row r="94" spans="1:9" s="2" customFormat="1" ht="47.25">
      <c r="A94" s="45" t="s">
        <v>128</v>
      </c>
      <c r="B94" s="14">
        <f t="shared" si="25"/>
        <v>-469.2</v>
      </c>
      <c r="C94" s="14"/>
      <c r="D94" s="31" t="s">
        <v>149</v>
      </c>
      <c r="E94" s="25"/>
      <c r="F94" s="41">
        <v>-469.2</v>
      </c>
      <c r="G94" s="42"/>
      <c r="H94" s="42"/>
      <c r="I94" s="42"/>
    </row>
    <row r="95" spans="1:9" s="2" customFormat="1" ht="78.75">
      <c r="A95" s="45" t="s">
        <v>157</v>
      </c>
      <c r="B95" s="14">
        <f t="shared" si="25"/>
        <v>144.19999999999999</v>
      </c>
      <c r="C95" s="14"/>
      <c r="D95" s="31" t="s">
        <v>151</v>
      </c>
      <c r="E95" s="25"/>
      <c r="F95" s="41">
        <f>179.2-35</f>
        <v>144.19999999999999</v>
      </c>
      <c r="G95" s="42"/>
      <c r="H95" s="42"/>
      <c r="I95" s="42"/>
    </row>
    <row r="96" spans="1:9" s="2" customFormat="1" ht="63">
      <c r="A96" s="45" t="s">
        <v>176</v>
      </c>
      <c r="B96" s="14">
        <f t="shared" si="25"/>
        <v>-265.10000000000002</v>
      </c>
      <c r="C96" s="14"/>
      <c r="D96" s="31" t="s">
        <v>178</v>
      </c>
      <c r="E96" s="25"/>
      <c r="F96" s="41">
        <f>-60-205.1</f>
        <v>-265.10000000000002</v>
      </c>
      <c r="G96" s="42"/>
      <c r="H96" s="42"/>
      <c r="I96" s="42"/>
    </row>
    <row r="97" spans="1:9" s="2" customFormat="1" ht="31.5">
      <c r="A97" s="45" t="s">
        <v>183</v>
      </c>
      <c r="B97" s="14">
        <f t="shared" si="25"/>
        <v>320.89999999999998</v>
      </c>
      <c r="C97" s="14"/>
      <c r="D97" s="31" t="s">
        <v>185</v>
      </c>
      <c r="E97" s="25"/>
      <c r="F97" s="41">
        <v>320.89999999999998</v>
      </c>
      <c r="G97" s="42"/>
      <c r="H97" s="42"/>
      <c r="I97" s="42"/>
    </row>
    <row r="98" spans="1:9" s="2" customFormat="1" ht="31.5">
      <c r="A98" s="45" t="s">
        <v>184</v>
      </c>
      <c r="B98" s="14">
        <f t="shared" si="25"/>
        <v>-62.6</v>
      </c>
      <c r="C98" s="14"/>
      <c r="D98" s="31" t="s">
        <v>190</v>
      </c>
      <c r="E98" s="25"/>
      <c r="F98" s="41">
        <v>-62.6</v>
      </c>
      <c r="G98" s="42"/>
      <c r="H98" s="42"/>
      <c r="I98" s="42"/>
    </row>
    <row r="99" spans="1:9" s="3" customFormat="1">
      <c r="A99" s="88" t="s">
        <v>158</v>
      </c>
      <c r="B99" s="90">
        <f>SUM(B100:B105)</f>
        <v>-315.89999999999998</v>
      </c>
      <c r="C99" s="90">
        <f t="shared" ref="C99" si="35">SUM(C100:C104)</f>
        <v>0</v>
      </c>
      <c r="D99" s="91" t="s">
        <v>19</v>
      </c>
      <c r="E99" s="90">
        <f>SUM(E100:E105)</f>
        <v>-384.9</v>
      </c>
      <c r="F99" s="90">
        <f t="shared" ref="F99:I99" si="36">SUM(F100:F105)</f>
        <v>-100.7</v>
      </c>
      <c r="G99" s="90">
        <f t="shared" si="36"/>
        <v>103</v>
      </c>
      <c r="H99" s="90">
        <f t="shared" si="36"/>
        <v>0</v>
      </c>
      <c r="I99" s="90">
        <f t="shared" si="36"/>
        <v>66.7</v>
      </c>
    </row>
    <row r="100" spans="1:9" s="26" customFormat="1" ht="31.5">
      <c r="A100" s="45" t="s">
        <v>159</v>
      </c>
      <c r="B100" s="14">
        <f t="shared" si="25"/>
        <v>-384.9</v>
      </c>
      <c r="C100" s="63"/>
      <c r="D100" s="52" t="s">
        <v>39</v>
      </c>
      <c r="E100" s="33">
        <v>-384.9</v>
      </c>
      <c r="F100" s="33"/>
      <c r="G100" s="33"/>
      <c r="H100" s="33"/>
      <c r="I100" s="33"/>
    </row>
    <row r="101" spans="1:9" s="26" customFormat="1" ht="47.25">
      <c r="A101" s="45" t="s">
        <v>160</v>
      </c>
      <c r="B101" s="14">
        <f t="shared" si="25"/>
        <v>66.7</v>
      </c>
      <c r="C101" s="63"/>
      <c r="D101" s="52" t="s">
        <v>56</v>
      </c>
      <c r="E101" s="27"/>
      <c r="F101" s="33"/>
      <c r="G101" s="33"/>
      <c r="H101" s="33"/>
      <c r="I101" s="33">
        <v>66.7</v>
      </c>
    </row>
    <row r="102" spans="1:9" s="26" customFormat="1" ht="63">
      <c r="A102" s="45" t="s">
        <v>161</v>
      </c>
      <c r="B102" s="14">
        <f t="shared" ref="B102" si="37">F102+G102+E102+H102+I102</f>
        <v>-43.8</v>
      </c>
      <c r="C102" s="14"/>
      <c r="D102" s="54" t="s">
        <v>58</v>
      </c>
      <c r="E102" s="25"/>
      <c r="F102" s="41">
        <v>-43.8</v>
      </c>
      <c r="G102" s="42"/>
      <c r="H102" s="42"/>
      <c r="I102" s="42"/>
    </row>
    <row r="103" spans="1:9" s="26" customFormat="1" ht="63">
      <c r="A103" s="45" t="s">
        <v>162</v>
      </c>
      <c r="B103" s="14">
        <f t="shared" si="25"/>
        <v>-59.2</v>
      </c>
      <c r="C103" s="63"/>
      <c r="D103" s="27" t="s">
        <v>57</v>
      </c>
      <c r="E103" s="27"/>
      <c r="F103" s="33">
        <v>-59.2</v>
      </c>
      <c r="G103" s="33"/>
      <c r="H103" s="33"/>
      <c r="I103" s="33"/>
    </row>
    <row r="104" spans="1:9" s="3" customFormat="1" ht="31.5">
      <c r="A104" s="45" t="s">
        <v>163</v>
      </c>
      <c r="B104" s="14">
        <f t="shared" si="25"/>
        <v>103</v>
      </c>
      <c r="C104" s="14"/>
      <c r="D104" s="28" t="s">
        <v>45</v>
      </c>
      <c r="E104" s="15"/>
      <c r="F104" s="41"/>
      <c r="G104" s="42">
        <f>43.8+59.2</f>
        <v>103</v>
      </c>
      <c r="H104" s="41"/>
      <c r="I104" s="41"/>
    </row>
    <row r="105" spans="1:9" s="3" customFormat="1" ht="47.25">
      <c r="A105" s="45" t="s">
        <v>179</v>
      </c>
      <c r="B105" s="14">
        <f>F105+G105+E105+H105+I105</f>
        <v>2.2999999999999998</v>
      </c>
      <c r="C105" s="14"/>
      <c r="D105" s="31" t="s">
        <v>165</v>
      </c>
      <c r="E105" s="25"/>
      <c r="F105" s="41">
        <v>2.2999999999999998</v>
      </c>
      <c r="G105" s="41"/>
      <c r="H105" s="41"/>
      <c r="I105" s="41"/>
    </row>
    <row r="106" spans="1:9" s="8" customFormat="1" ht="33" customHeight="1">
      <c r="A106" s="55"/>
      <c r="B106" s="58">
        <f>B7+B23+B33+B39</f>
        <v>-111067.5</v>
      </c>
      <c r="C106" s="58">
        <f>C7+C23+C33+C39</f>
        <v>-1562.4</v>
      </c>
      <c r="D106" s="60" t="s">
        <v>4</v>
      </c>
      <c r="E106" s="58">
        <f>E7+E23+E33+E39</f>
        <v>-384.9</v>
      </c>
      <c r="F106" s="58">
        <f>F7+F23+F33+F39</f>
        <v>-21827.100000000002</v>
      </c>
      <c r="G106" s="58">
        <f>G7+G23+G33+G39</f>
        <v>-3124.8</v>
      </c>
      <c r="H106" s="58">
        <f>H7+H23+H33+H39</f>
        <v>-87359.799999999988</v>
      </c>
      <c r="I106" s="58">
        <f>I7+I23+I33+I39</f>
        <v>66.7</v>
      </c>
    </row>
    <row r="107" spans="1:9">
      <c r="B107" s="6"/>
      <c r="C107" s="6"/>
    </row>
    <row r="108" spans="1:9">
      <c r="B108" s="7"/>
      <c r="C108" s="7"/>
    </row>
    <row r="109" spans="1:9" ht="18.75">
      <c r="B109" s="46"/>
      <c r="C109" s="7"/>
      <c r="F109" s="48"/>
    </row>
    <row r="110" spans="1:9">
      <c r="A110" s="51"/>
      <c r="B110" s="7"/>
      <c r="C110" s="7"/>
      <c r="D110" s="1"/>
      <c r="E110" s="1"/>
      <c r="F110" s="34"/>
      <c r="G110" s="34"/>
      <c r="H110" s="34"/>
      <c r="I110" s="34"/>
    </row>
    <row r="111" spans="1:9">
      <c r="A111" s="51"/>
      <c r="B111" s="7"/>
      <c r="C111" s="7"/>
      <c r="D111" s="1"/>
      <c r="E111" s="1"/>
      <c r="F111" s="34"/>
      <c r="G111" s="34"/>
      <c r="H111" s="34"/>
      <c r="I111" s="34"/>
    </row>
    <row r="112" spans="1:9">
      <c r="A112" s="51"/>
      <c r="B112" s="7"/>
      <c r="C112" s="7"/>
      <c r="D112" s="1"/>
      <c r="E112" s="1"/>
      <c r="F112" s="34"/>
      <c r="G112" s="34"/>
      <c r="H112" s="34"/>
      <c r="I112" s="34"/>
    </row>
    <row r="113" spans="1:9">
      <c r="A113" s="51"/>
      <c r="B113" s="7"/>
      <c r="C113" s="7"/>
      <c r="D113" s="1"/>
      <c r="E113" s="1"/>
      <c r="F113" s="34"/>
      <c r="G113" s="34"/>
      <c r="H113" s="34"/>
      <c r="I113" s="34"/>
    </row>
    <row r="114" spans="1:9">
      <c r="A114" s="51"/>
      <c r="B114" s="7"/>
      <c r="C114" s="7"/>
      <c r="D114" s="1"/>
      <c r="E114" s="1"/>
      <c r="F114" s="34"/>
      <c r="G114" s="34"/>
      <c r="H114" s="34"/>
      <c r="I114" s="34"/>
    </row>
    <row r="115" spans="1:9">
      <c r="A115" s="51"/>
      <c r="B115" s="7"/>
      <c r="C115" s="7"/>
      <c r="D115" s="1"/>
      <c r="E115" s="1"/>
      <c r="F115" s="34"/>
      <c r="G115" s="34"/>
      <c r="H115" s="34"/>
      <c r="I115" s="34"/>
    </row>
    <row r="118" spans="1:9">
      <c r="A118" s="51"/>
      <c r="B118" s="6"/>
      <c r="C118" s="6"/>
      <c r="D118" s="1"/>
      <c r="E118" s="1"/>
      <c r="F118" s="34"/>
      <c r="G118" s="34"/>
      <c r="H118" s="34"/>
      <c r="I118" s="34"/>
    </row>
  </sheetData>
  <mergeCells count="6">
    <mergeCell ref="G1:I1"/>
    <mergeCell ref="A4:A5"/>
    <mergeCell ref="D4:D5"/>
    <mergeCell ref="A2:I2"/>
    <mergeCell ref="E4:I4"/>
    <mergeCell ref="B4:C4"/>
  </mergeCells>
  <pageMargins left="0.19685039370078741" right="0.19685039370078741" top="0.27559055118110237" bottom="0.19685039370078741" header="0.31496062992125984" footer="0.31496062992125984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</vt:lpstr>
      <vt:lpstr>'таблица 2'!Заголовки_для_печати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Зорина</cp:lastModifiedBy>
  <cp:lastPrinted>2022-12-23T05:37:45Z</cp:lastPrinted>
  <dcterms:created xsi:type="dcterms:W3CDTF">1996-10-08T23:32:33Z</dcterms:created>
  <dcterms:modified xsi:type="dcterms:W3CDTF">2022-12-23T05:37:59Z</dcterms:modified>
</cp:coreProperties>
</file>