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_FilterDatabase" localSheetId="0" hidden="1">'таблица 2'!$A$8:$J$75</definedName>
    <definedName name="_xlnm.Print_Titles" localSheetId="0">'таблица 2'!$5:$8</definedName>
  </definedNames>
  <calcPr calcId="125725" iterate="1"/>
</workbook>
</file>

<file path=xl/calcChain.xml><?xml version="1.0" encoding="utf-8"?>
<calcChain xmlns="http://schemas.openxmlformats.org/spreadsheetml/2006/main">
  <c r="F70" i="51"/>
  <c r="G70"/>
  <c r="E70"/>
  <c r="B72"/>
  <c r="E72"/>
  <c r="B35"/>
  <c r="E62"/>
  <c r="G35"/>
  <c r="F58"/>
  <c r="D44"/>
  <c r="F44"/>
  <c r="G44"/>
  <c r="B45"/>
  <c r="B44" s="1"/>
  <c r="E45"/>
  <c r="E44" s="1"/>
  <c r="E54" l="1"/>
  <c r="D32"/>
  <c r="E32"/>
  <c r="F32"/>
  <c r="G32"/>
  <c r="E58" l="1"/>
  <c r="E69"/>
  <c r="F55" l="1"/>
  <c r="G55"/>
  <c r="D55"/>
  <c r="E56"/>
  <c r="E55" s="1"/>
  <c r="B54"/>
  <c r="E53"/>
  <c r="B53" s="1"/>
  <c r="B56" l="1"/>
  <c r="B55" s="1"/>
  <c r="E48"/>
  <c r="E46"/>
  <c r="B48"/>
  <c r="E66" l="1"/>
  <c r="E64" s="1"/>
  <c r="E59" l="1"/>
  <c r="B63"/>
  <c r="E38" l="1"/>
  <c r="E36" s="1"/>
  <c r="B62"/>
  <c r="F39"/>
  <c r="G39"/>
  <c r="D39"/>
  <c r="F36"/>
  <c r="G36"/>
  <c r="D36"/>
  <c r="D70"/>
  <c r="B71"/>
  <c r="B70" s="1"/>
  <c r="E29"/>
  <c r="E28" s="1"/>
  <c r="F29"/>
  <c r="F28" s="1"/>
  <c r="G29"/>
  <c r="G28" s="1"/>
  <c r="D29"/>
  <c r="D28" s="1"/>
  <c r="B30"/>
  <c r="B29" s="1"/>
  <c r="B28" s="1"/>
  <c r="B21"/>
  <c r="B20"/>
  <c r="F22"/>
  <c r="G22"/>
  <c r="D22"/>
  <c r="B24"/>
  <c r="F26"/>
  <c r="G26"/>
  <c r="D26"/>
  <c r="E27"/>
  <c r="E26" s="1"/>
  <c r="E25"/>
  <c r="B25" s="1"/>
  <c r="B23"/>
  <c r="F16"/>
  <c r="G16"/>
  <c r="D16"/>
  <c r="E17"/>
  <c r="E16" s="1"/>
  <c r="E15"/>
  <c r="B15" s="1"/>
  <c r="E12"/>
  <c r="F12"/>
  <c r="G12"/>
  <c r="D12"/>
  <c r="B13"/>
  <c r="B12" s="1"/>
  <c r="B11"/>
  <c r="F59"/>
  <c r="G59"/>
  <c r="D59"/>
  <c r="F51"/>
  <c r="G51"/>
  <c r="D51"/>
  <c r="E52"/>
  <c r="E51" s="1"/>
  <c r="F49"/>
  <c r="G49"/>
  <c r="D49"/>
  <c r="E50"/>
  <c r="E49" s="1"/>
  <c r="F46"/>
  <c r="G46"/>
  <c r="D46"/>
  <c r="B38" l="1"/>
  <c r="B22"/>
  <c r="E22"/>
  <c r="B27"/>
  <c r="B26" s="1"/>
  <c r="B17"/>
  <c r="B16" s="1"/>
  <c r="B50"/>
  <c r="B49" s="1"/>
  <c r="B52"/>
  <c r="B51" s="1"/>
  <c r="B41" l="1"/>
  <c r="F64" l="1"/>
  <c r="G64"/>
  <c r="D64"/>
  <c r="B58"/>
  <c r="B64" l="1"/>
  <c r="B47"/>
  <c r="B46" s="1"/>
  <c r="B43" l="1"/>
  <c r="B32" l="1"/>
  <c r="B37"/>
  <c r="B36" s="1"/>
  <c r="B61"/>
  <c r="E40"/>
  <c r="E39" s="1"/>
  <c r="B60"/>
  <c r="B59" l="1"/>
  <c r="B40"/>
  <c r="B39" s="1"/>
  <c r="D14"/>
  <c r="F14"/>
  <c r="G14"/>
  <c r="D10"/>
  <c r="F10"/>
  <c r="G10"/>
  <c r="G9" l="1"/>
  <c r="D9"/>
  <c r="F9"/>
  <c r="D57"/>
  <c r="G57"/>
  <c r="F57"/>
  <c r="E57" l="1"/>
  <c r="B57"/>
  <c r="D42" l="1"/>
  <c r="D31" s="1"/>
  <c r="F42"/>
  <c r="F31" s="1"/>
  <c r="G42"/>
  <c r="G31" s="1"/>
  <c r="F19"/>
  <c r="F18" s="1"/>
  <c r="D19"/>
  <c r="D18" s="1"/>
  <c r="D73" s="1"/>
  <c r="B19"/>
  <c r="B18" s="1"/>
  <c r="E19"/>
  <c r="E18" s="1"/>
  <c r="B42"/>
  <c r="E42"/>
  <c r="E31" s="1"/>
  <c r="B14"/>
  <c r="B31" l="1"/>
  <c r="F73"/>
  <c r="G19"/>
  <c r="G18" s="1"/>
  <c r="G73" s="1"/>
  <c r="E14" l="1"/>
  <c r="E10" l="1"/>
  <c r="E9" s="1"/>
  <c r="E73" s="1"/>
  <c r="B10" l="1"/>
  <c r="B9" s="1"/>
  <c r="B73" l="1"/>
  <c r="B75" l="1"/>
</calcChain>
</file>

<file path=xl/sharedStrings.xml><?xml version="1.0" encoding="utf-8"?>
<sst xmlns="http://schemas.openxmlformats.org/spreadsheetml/2006/main" count="103" uniqueCount="95">
  <si>
    <t>1.</t>
  </si>
  <si>
    <t>2.</t>
  </si>
  <si>
    <t>1.1.</t>
  </si>
  <si>
    <t>2.1.</t>
  </si>
  <si>
    <t>Муниципальная программа "Развитие образования и молодежной политики в городе Урай" на 2019-2030 годы</t>
  </si>
  <si>
    <t>(тыс.рублей)</t>
  </si>
  <si>
    <t>таблица 2 к пояснительной записке</t>
  </si>
  <si>
    <t>№ п/п</t>
  </si>
  <si>
    <t>На какие цели</t>
  </si>
  <si>
    <t>ГРБС</t>
  </si>
  <si>
    <t>Администрация города Урай</t>
  </si>
  <si>
    <t>Управление образования и молодежной политики администрации города Урай</t>
  </si>
  <si>
    <t>Итого расходов</t>
  </si>
  <si>
    <t>Итого расходы бюджета города с учетом корректировки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</si>
  <si>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2021 год и на плановый период 2022 и 2023 годов"                                                     </t>
  </si>
  <si>
    <t>Местный бюджет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</si>
  <si>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</si>
  <si>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"Совершенствование и развитие муниципального управления в городе Урай" на 2018-2030 годы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</si>
  <si>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</si>
  <si>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3.</t>
  </si>
  <si>
    <t>3.1.</t>
  </si>
  <si>
    <t>1.2.</t>
  </si>
  <si>
    <t>1.3.</t>
  </si>
  <si>
    <t>4.</t>
  </si>
  <si>
    <t>Муниципальная программа " Культура города Урай" на 2017-2021 годы</t>
  </si>
  <si>
    <t>1.4.</t>
  </si>
  <si>
    <t>увеличение ассигнований на реализацию полномочий в области жилищных отношений (доп.заявка, предоставление субсидии на выкуп жилья)</t>
  </si>
  <si>
    <t xml:space="preserve">Муниципальная программа "Развитие транспортной системы города Урай" </t>
  </si>
  <si>
    <t>Комитет по финансам администрации города Урай</t>
  </si>
  <si>
    <t>Дума города Урай</t>
  </si>
  <si>
    <t>Муниципальная программа "Поддержка социально-ориентированных некоммерческих организаций в городе Урай" на 2018-2030 годы</t>
  </si>
  <si>
    <t>2.2.</t>
  </si>
  <si>
    <t>2.3.</t>
  </si>
  <si>
    <t>Муниципальная программа "Управление муниципальными финансами в городе Урай"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</si>
  <si>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</si>
  <si>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Субвенции ОБ,ФБ всего, в том числе:</t>
  </si>
  <si>
    <t>Иные межбюджетные трансферты, в том числе:</t>
  </si>
  <si>
    <t xml:space="preserve">уменьшение ассигнований на реализацию мероприятий по содействию трудоустройству граждан (в рамках подпрограммы "Содействие трудоустройству граждан" уточнение суммы по договору общественных работников) </t>
  </si>
  <si>
    <t>4.1.</t>
  </si>
  <si>
    <t>4.2.</t>
  </si>
  <si>
    <t xml:space="preserve">уменьшение ассигнований (доли софинансирования местного бюджета)  в связи с увеличением доли окружного бюджета по содействию занятости </t>
  </si>
  <si>
    <t>Муниципальная программа "Развитие физической культуры, спорта и туризма в городе Урай и укрепление здоровья граждан города Урай" на 2019-2030 годы</t>
  </si>
  <si>
    <t>уменьшение ассигнований согласно ожидаемого исполнения (уличное освещение, содержание объектов внешнего благоустройства)</t>
  </si>
  <si>
    <t>уменьшение ассигнований в части доли софинансирования МБ по инициативным проектам, ОЗП</t>
  </si>
  <si>
    <t>уменьшение ассигнований в связи с фактическим выполнением работ по ремонту городских дорог</t>
  </si>
  <si>
    <t>экономия по текущему содержанию, высвобождение средств по обслуживанию муниципального долга (отсутствие долговых обязательств у МО)</t>
  </si>
  <si>
    <t>экономия средств (уменьшение ср.списочной числ-ти работников МАУ "Культура")</t>
  </si>
  <si>
    <t>содержание имущества (работа холодильного оборудования Урай-Арена,  установка архитектурного освещения зданий ДС Старт, ДС Звёзды Югры, Олимп, Урай-Арена)</t>
  </si>
  <si>
    <t>оказание финансовой поддержки (предоставление субсидий) СОНКО на деятельность в области пропаганды здорового образа жизни, физической культуры и спорта</t>
  </si>
  <si>
    <t>Муниципальная программа «Информационное общество – Урай» на 2019-2030 годы</t>
  </si>
  <si>
    <t xml:space="preserve">уменьшение ассигнований в результате факта выполненных работ (доля софинансирования местного бюджета по реализации ИП «Обустройство в районе Управления социальной защиты населения места отдыха с установкой беседки»)  </t>
  </si>
  <si>
    <t xml:space="preserve">уменьшение бюджетных ассигнований на реализацию программ формирования современной городской среды </t>
  </si>
  <si>
    <t>уменьшение бюджетных ассигнований на возмещение расходов организации за доставку населению сжиженного газа для бытовых нужд (согласно ожидаемых фактических расходов за 2021 год) (ОБ)</t>
  </si>
  <si>
    <t>Субсидии ОБ всего, в том числе:</t>
  </si>
  <si>
    <t>уменьшение ассигнований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(питание обучающихся)</t>
  </si>
  <si>
    <t>4.3.</t>
  </si>
  <si>
    <t>4.4.</t>
  </si>
  <si>
    <t>4.5.</t>
  </si>
  <si>
    <t>4.6.</t>
  </si>
  <si>
    <t>4.7.</t>
  </si>
  <si>
    <t>экономия средств по текущему содержанию аппарата Думы города Урай</t>
  </si>
  <si>
    <t>5.</t>
  </si>
  <si>
    <t>непрограммные направления деятельности</t>
  </si>
  <si>
    <t>экономия в результате конкурсных процедур объект "Капитальный ремонт системы вентиляции  ДС "Старт"</t>
  </si>
  <si>
    <t>4.9.</t>
  </si>
  <si>
    <t>4.10.</t>
  </si>
  <si>
    <t>Решение Думы от 25.11.2021 №26</t>
  </si>
  <si>
    <t>уменьшение ассигнований в связи с фактическими показаниями по приему поверхностных и грунтовых вод</t>
  </si>
  <si>
    <t>экономия средств по оплате услуг ЖКХ в период простоя муниципального жилищного фонда</t>
  </si>
  <si>
    <t>экономия по фактически сложившимся затратам (содержание администрации города Урай)</t>
  </si>
  <si>
    <t>4.11.</t>
  </si>
  <si>
    <t>уменьшение ассигнований в связи с уточнением целевого показателя по Указу Президента (МБ ДОУ "ДШИ" (с 72588,7 руб. на 70 308,6 руб. )</t>
  </si>
  <si>
    <t>увеличение бюджетных ассигнований на государственную поддержку отрасли культура (книжный фонд) (ОБ)</t>
  </si>
  <si>
    <t xml:space="preserve">экономия в связи фактически сложившимися расходами </t>
  </si>
  <si>
    <t xml:space="preserve">высвобождение средств МБ, предусмотренных на случай доп.работ и увеличения цены контракта на 10% (объект "Набережная реки Конда имени А.И.Петрова") </t>
  </si>
  <si>
    <t>экономия по факту выполненных работ (благоустройство территорий Кладбище 2А, дворовая территория ж.д. №7 мкр.Западный, мкр.Солнечный)</t>
  </si>
  <si>
    <t>Муниципальная программа «Обеспечение градостроительной деятельности на территории города Урай» на  2018-2030 годы</t>
  </si>
  <si>
    <t>экономия средств после определения стоимости СМР по устройству проездов и строительство сетей водоснабжения (земельные участки для льготной категории граждан)</t>
  </si>
  <si>
    <t>увеличение стоимости по  выполнению проектно-изыскательских работ объект "Реконструкция канализационных очистных сооружений в г.Урай"</t>
  </si>
  <si>
    <t>экономия средств по фактически сложившимся затратам (устройство водоотвода по ул.Толстого, Узбекистанская)</t>
  </si>
  <si>
    <t>Сумма корректировки 2021 год</t>
  </si>
  <si>
    <t>экономия средств по текущему содержанию аппарата УО</t>
  </si>
  <si>
    <t>4.8.</t>
  </si>
  <si>
    <t>4.12.</t>
  </si>
  <si>
    <t>уменьшение ассигнований по организации и обеспечению отдыха и оздоровления детей</t>
  </si>
  <si>
    <t>уменьшение ассигнований по опеке и попечительству (с учетом ожидаемых фактических расходов за 2021 год)</t>
  </si>
  <si>
    <t>уменьшение ассигнований на 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 (согласно ожидаемых фактических расходов за 2021 год) (ОБ)</t>
  </si>
  <si>
    <t>экономия средств в результате пандемии (уменьшение объема муниципального задания, отмена городских мероприятий)</t>
  </si>
  <si>
    <t xml:space="preserve">текущее содержание МКУ "УМТО" </t>
  </si>
  <si>
    <t>высвобождение средств, предусмотренных на выполнение работ по замене перемычек объект "Капитальный ремонт МБДОУ №12"</t>
  </si>
  <si>
    <t>увеличение ассигнований на осуществление переданного полномочия на государственную регистрацию актов гражданского состояния (с учетом ожидаемых фактических расходов за 2021 год) (ОБ)</t>
  </si>
  <si>
    <t>уменьшение бюджетных ассигнований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(согласно ожидаемых фактических расходов за 2021 год) (ОБ)</t>
  </si>
  <si>
    <t>экономия средств в результате конкурсных процедур и фактически сложившихся затрат (содержание объездной автомобильной дороги, устройство проездов в мкр.Солнечный)</t>
  </si>
  <si>
    <t xml:space="preserve">экономия средств в части выплаты выкупной стоимости за изымаемые жилые помещения </t>
  </si>
  <si>
    <t xml:space="preserve">смена исполнителя мероприятий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</si>
</sst>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  <numFmt numFmtId="169" formatCode="000"/>
    <numFmt numFmtId="170" formatCode="0.0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2" borderId="1">
      <alignment horizontal="left" vertical="top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9" fillId="0" borderId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11" fillId="0" borderId="0" xfId="0" applyFont="1" applyFill="1"/>
    <xf numFmtId="165" fontId="11" fillId="0" borderId="0" xfId="0" applyNumberFormat="1" applyFont="1"/>
    <xf numFmtId="0" fontId="11" fillId="0" borderId="0" xfId="0" applyFont="1"/>
    <xf numFmtId="0" fontId="14" fillId="0" borderId="0" xfId="0" applyFont="1" applyFill="1"/>
    <xf numFmtId="0" fontId="11" fillId="3" borderId="0" xfId="0" applyFont="1" applyFill="1"/>
    <xf numFmtId="0" fontId="12" fillId="3" borderId="2" xfId="0" applyFont="1" applyFill="1" applyBorder="1" applyAlignment="1">
      <alignment horizontal="right"/>
    </xf>
    <xf numFmtId="167" fontId="12" fillId="3" borderId="2" xfId="0" applyNumberFormat="1" applyFont="1" applyFill="1" applyBorder="1"/>
    <xf numFmtId="0" fontId="14" fillId="3" borderId="2" xfId="0" applyFont="1" applyFill="1" applyBorder="1" applyAlignment="1">
      <alignment horizontal="right"/>
    </xf>
    <xf numFmtId="167" fontId="14" fillId="3" borderId="2" xfId="0" applyNumberFormat="1" applyFont="1" applyFill="1" applyBorder="1"/>
    <xf numFmtId="0" fontId="15" fillId="3" borderId="2" xfId="0" applyFont="1" applyFill="1" applyBorder="1" applyAlignment="1">
      <alignment wrapText="1"/>
    </xf>
    <xf numFmtId="0" fontId="14" fillId="3" borderId="0" xfId="0" applyFont="1" applyFill="1"/>
    <xf numFmtId="168" fontId="13" fillId="3" borderId="2" xfId="9" applyNumberFormat="1" applyFont="1" applyFill="1" applyBorder="1" applyAlignment="1" applyProtection="1">
      <alignment wrapText="1"/>
      <protection hidden="1"/>
    </xf>
    <xf numFmtId="0" fontId="14" fillId="3" borderId="2" xfId="9" applyFont="1" applyFill="1" applyBorder="1" applyAlignment="1">
      <alignment wrapText="1"/>
    </xf>
    <xf numFmtId="166" fontId="15" fillId="3" borderId="2" xfId="1" applyNumberFormat="1" applyFont="1" applyFill="1" applyBorder="1" applyAlignment="1" applyProtection="1">
      <alignment horizontal="left" wrapText="1"/>
      <protection hidden="1"/>
    </xf>
    <xf numFmtId="166" fontId="15" fillId="3" borderId="2" xfId="9" applyNumberFormat="1" applyFont="1" applyFill="1" applyBorder="1" applyAlignment="1" applyProtection="1">
      <alignment horizontal="left" wrapText="1"/>
      <protection hidden="1"/>
    </xf>
    <xf numFmtId="168" fontId="15" fillId="3" borderId="2" xfId="9" applyNumberFormat="1" applyFont="1" applyFill="1" applyBorder="1" applyAlignment="1" applyProtection="1">
      <alignment wrapText="1"/>
      <protection hidden="1"/>
    </xf>
    <xf numFmtId="166" fontId="13" fillId="3" borderId="3" xfId="11" applyNumberFormat="1" applyFont="1" applyFill="1" applyBorder="1" applyAlignment="1" applyProtection="1">
      <alignment wrapText="1"/>
      <protection hidden="1"/>
    </xf>
    <xf numFmtId="169" fontId="13" fillId="3" borderId="2" xfId="9" applyNumberFormat="1" applyFont="1" applyFill="1" applyBorder="1" applyAlignment="1" applyProtection="1">
      <alignment wrapText="1"/>
      <protection hidden="1"/>
    </xf>
    <xf numFmtId="0" fontId="15" fillId="3" borderId="5" xfId="9" applyNumberFormat="1" applyFont="1" applyFill="1" applyBorder="1" applyAlignment="1">
      <alignment wrapText="1"/>
    </xf>
    <xf numFmtId="0" fontId="16" fillId="0" borderId="0" xfId="0" applyFont="1"/>
    <xf numFmtId="0" fontId="11" fillId="3" borderId="2" xfId="0" applyFont="1" applyFill="1" applyBorder="1" applyAlignment="1">
      <alignment horizontal="right"/>
    </xf>
    <xf numFmtId="167" fontId="11" fillId="3" borderId="2" xfId="0" applyNumberFormat="1" applyFont="1" applyFill="1" applyBorder="1"/>
    <xf numFmtId="0" fontId="17" fillId="3" borderId="2" xfId="0" applyFont="1" applyFill="1" applyBorder="1" applyAlignment="1">
      <alignment wrapText="1"/>
    </xf>
    <xf numFmtId="167" fontId="11" fillId="3" borderId="0" xfId="0" applyNumberFormat="1" applyFont="1" applyFill="1"/>
    <xf numFmtId="0" fontId="17" fillId="0" borderId="0" xfId="0" applyFont="1"/>
    <xf numFmtId="164" fontId="11" fillId="3" borderId="0" xfId="3" applyFont="1" applyFill="1"/>
    <xf numFmtId="43" fontId="11" fillId="3" borderId="0" xfId="0" applyNumberFormat="1" applyFont="1" applyFill="1"/>
    <xf numFmtId="166" fontId="13" fillId="3" borderId="2" xfId="1" applyNumberFormat="1" applyFont="1" applyFill="1" applyBorder="1" applyAlignment="1" applyProtection="1">
      <alignment horizontal="left" wrapText="1"/>
      <protection hidden="1"/>
    </xf>
    <xf numFmtId="0" fontId="18" fillId="0" borderId="0" xfId="0" applyFont="1" applyAlignment="1">
      <alignment wrapText="1"/>
    </xf>
    <xf numFmtId="0" fontId="13" fillId="3" borderId="2" xfId="9" applyNumberFormat="1" applyFont="1" applyFill="1" applyBorder="1" applyAlignment="1">
      <alignment horizontal="left" wrapText="1"/>
    </xf>
    <xf numFmtId="0" fontId="15" fillId="3" borderId="2" xfId="9" applyNumberFormat="1" applyFont="1" applyFill="1" applyBorder="1" applyAlignment="1">
      <alignment horizontal="left" wrapText="1"/>
    </xf>
    <xf numFmtId="166" fontId="13" fillId="3" borderId="2" xfId="9" applyNumberFormat="1" applyFont="1" applyFill="1" applyBorder="1" applyAlignment="1" applyProtection="1">
      <alignment horizontal="left" wrapText="1"/>
      <protection hidden="1"/>
    </xf>
    <xf numFmtId="0" fontId="12" fillId="3" borderId="2" xfId="9" applyFont="1" applyFill="1" applyBorder="1" applyAlignment="1">
      <alignment wrapText="1"/>
    </xf>
    <xf numFmtId="0" fontId="12" fillId="3" borderId="0" xfId="0" applyFont="1" applyFill="1"/>
    <xf numFmtId="0" fontId="15" fillId="3" borderId="7" xfId="9" applyNumberFormat="1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/>
    </xf>
    <xf numFmtId="167" fontId="12" fillId="3" borderId="2" xfId="0" applyNumberFormat="1" applyFont="1" applyFill="1" applyBorder="1" applyAlignment="1">
      <alignment horizontal="right"/>
    </xf>
    <xf numFmtId="165" fontId="14" fillId="3" borderId="0" xfId="0" applyNumberFormat="1" applyFont="1" applyFill="1"/>
    <xf numFmtId="167" fontId="14" fillId="3" borderId="2" xfId="0" applyNumberFormat="1" applyFont="1" applyFill="1" applyBorder="1" applyAlignment="1">
      <alignment horizontal="right"/>
    </xf>
    <xf numFmtId="0" fontId="15" fillId="3" borderId="2" xfId="0" applyFont="1" applyFill="1" applyBorder="1" applyAlignment="1">
      <alignment vertical="center" wrapText="1"/>
    </xf>
    <xf numFmtId="167" fontId="14" fillId="0" borderId="0" xfId="0" applyNumberFormat="1" applyFont="1"/>
    <xf numFmtId="0" fontId="14" fillId="0" borderId="0" xfId="0" applyFont="1"/>
    <xf numFmtId="167" fontId="14" fillId="3" borderId="2" xfId="0" applyNumberFormat="1" applyFont="1" applyFill="1" applyBorder="1" applyAlignment="1">
      <alignment horizontal="center"/>
    </xf>
    <xf numFmtId="165" fontId="14" fillId="0" borderId="0" xfId="0" applyNumberFormat="1" applyFont="1"/>
    <xf numFmtId="0" fontId="15" fillId="3" borderId="0" xfId="0" applyFont="1" applyFill="1"/>
    <xf numFmtId="0" fontId="14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right"/>
    </xf>
    <xf numFmtId="0" fontId="1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3" fillId="3" borderId="7" xfId="9" applyFont="1" applyFill="1" applyBorder="1" applyAlignment="1"/>
    <xf numFmtId="0" fontId="15" fillId="3" borderId="3" xfId="9" applyFont="1" applyFill="1" applyBorder="1" applyAlignment="1">
      <alignment wrapText="1"/>
    </xf>
    <xf numFmtId="0" fontId="15" fillId="3" borderId="3" xfId="0" applyFont="1" applyFill="1" applyBorder="1" applyAlignment="1">
      <alignment vertical="center" wrapText="1"/>
    </xf>
    <xf numFmtId="0" fontId="13" fillId="3" borderId="3" xfId="9" applyFont="1" applyFill="1" applyBorder="1" applyAlignment="1">
      <alignment wrapText="1"/>
    </xf>
    <xf numFmtId="170" fontId="13" fillId="3" borderId="3" xfId="9" applyNumberFormat="1" applyFont="1" applyFill="1" applyBorder="1" applyAlignment="1">
      <alignment wrapText="1"/>
    </xf>
    <xf numFmtId="0" fontId="13" fillId="3" borderId="2" xfId="0" applyFont="1" applyFill="1" applyBorder="1"/>
    <xf numFmtId="164" fontId="14" fillId="0" borderId="0" xfId="3" applyFont="1" applyFill="1"/>
    <xf numFmtId="0" fontId="15" fillId="3" borderId="2" xfId="9" applyFont="1" applyFill="1" applyBorder="1" applyAlignment="1">
      <alignment vertical="center" wrapText="1"/>
    </xf>
    <xf numFmtId="0" fontId="15" fillId="3" borderId="2" xfId="0" applyNumberFormat="1" applyFont="1" applyFill="1" applyBorder="1" applyAlignment="1">
      <alignment horizontal="left" vertical="center" wrapText="1"/>
    </xf>
    <xf numFmtId="0" fontId="13" fillId="3" borderId="2" xfId="9" applyFont="1" applyFill="1" applyBorder="1" applyAlignment="1">
      <alignment wrapText="1"/>
    </xf>
    <xf numFmtId="0" fontId="13" fillId="3" borderId="2" xfId="0" applyFont="1" applyFill="1" applyBorder="1" applyAlignment="1">
      <alignment horizontal="right"/>
    </xf>
    <xf numFmtId="167" fontId="13" fillId="3" borderId="2" xfId="0" applyNumberFormat="1" applyFont="1" applyFill="1" applyBorder="1"/>
    <xf numFmtId="0" fontId="13" fillId="3" borderId="2" xfId="9" applyFont="1" applyFill="1" applyBorder="1" applyAlignment="1">
      <alignment horizontal="left" vertical="center" wrapText="1"/>
    </xf>
    <xf numFmtId="0" fontId="15" fillId="0" borderId="0" xfId="0" applyFont="1"/>
    <xf numFmtId="165" fontId="13" fillId="3" borderId="2" xfId="0" applyNumberFormat="1" applyFont="1" applyFill="1" applyBorder="1"/>
    <xf numFmtId="0" fontId="13" fillId="3" borderId="2" xfId="9" applyFont="1" applyFill="1" applyBorder="1" applyAlignment="1"/>
    <xf numFmtId="0" fontId="15" fillId="3" borderId="2" xfId="0" applyFont="1" applyFill="1" applyBorder="1" applyAlignment="1">
      <alignment horizontal="right"/>
    </xf>
    <xf numFmtId="0" fontId="13" fillId="3" borderId="2" xfId="9" applyFont="1" applyFill="1" applyBorder="1"/>
    <xf numFmtId="0" fontId="15" fillId="3" borderId="2" xfId="0" applyFont="1" applyFill="1" applyBorder="1"/>
    <xf numFmtId="167" fontId="14" fillId="3" borderId="0" xfId="0" applyNumberFormat="1" applyFont="1" applyFill="1"/>
    <xf numFmtId="0" fontId="20" fillId="3" borderId="2" xfId="0" applyNumberFormat="1" applyFont="1" applyFill="1" applyBorder="1" applyAlignment="1">
      <alignment vertical="center" wrapText="1"/>
    </xf>
    <xf numFmtId="0" fontId="21" fillId="3" borderId="2" xfId="0" applyNumberFormat="1" applyFont="1" applyFill="1" applyBorder="1" applyAlignment="1">
      <alignment vertical="center" wrapText="1"/>
    </xf>
    <xf numFmtId="166" fontId="15" fillId="0" borderId="2" xfId="9" applyNumberFormat="1" applyFont="1" applyFill="1" applyBorder="1" applyAlignment="1" applyProtection="1">
      <alignment horizontal="left" wrapText="1"/>
      <protection hidden="1"/>
    </xf>
    <xf numFmtId="0" fontId="14" fillId="3" borderId="5" xfId="0" applyFont="1" applyFill="1" applyBorder="1" applyAlignment="1">
      <alignment horizontal="right"/>
    </xf>
    <xf numFmtId="167" fontId="14" fillId="3" borderId="5" xfId="0" applyNumberFormat="1" applyFont="1" applyFill="1" applyBorder="1"/>
    <xf numFmtId="166" fontId="15" fillId="3" borderId="5" xfId="1" applyNumberFormat="1" applyFont="1" applyFill="1" applyBorder="1" applyAlignment="1" applyProtection="1">
      <alignment horizontal="left" wrapText="1"/>
      <protection hidden="1"/>
    </xf>
    <xf numFmtId="167" fontId="14" fillId="0" borderId="0" xfId="0" applyNumberFormat="1" applyFont="1" applyFill="1"/>
    <xf numFmtId="167" fontId="12" fillId="3" borderId="0" xfId="0" applyNumberFormat="1" applyFont="1" applyFill="1"/>
    <xf numFmtId="0" fontId="14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2" xfId="1"/>
    <cellStyle name="Обычный 2 2" xfId="9"/>
    <cellStyle name="Обычный 2 3" xfId="22"/>
    <cellStyle name="Обычный 2 4" xfId="21"/>
    <cellStyle name="Обычный 3" xfId="2"/>
    <cellStyle name="Обычный 3 2" xfId="10"/>
    <cellStyle name="Обычный 3 3" xfId="15"/>
    <cellStyle name="Обычный 3 3 2" xfId="23"/>
    <cellStyle name="Обычный 3 3 3" xfId="29"/>
    <cellStyle name="Обычный 4" xfId="7"/>
    <cellStyle name="Обычный 5" xfId="8"/>
    <cellStyle name="Обычный 5 2" xfId="20"/>
    <cellStyle name="Обычный 5 2 2" xfId="34"/>
    <cellStyle name="Обычный 5 3" xfId="28"/>
    <cellStyle name="Обычный_tmp 2" xfId="11"/>
    <cellStyle name="Финансовый" xfId="3" builtinId="3"/>
    <cellStyle name="Финансовый 2" xfId="4"/>
    <cellStyle name="Финансовый 2 2" xfId="13"/>
    <cellStyle name="Финансовый 2 2 2" xfId="18"/>
    <cellStyle name="Финансовый 2 2 2 2" xfId="32"/>
    <cellStyle name="Финансовый 2 2 3" xfId="26"/>
    <cellStyle name="Финансовый 3" xfId="5"/>
    <cellStyle name="Финансовый 3 2" xfId="14"/>
    <cellStyle name="Финансовый 3 2 2" xfId="19"/>
    <cellStyle name="Финансовый 3 2 2 2" xfId="33"/>
    <cellStyle name="Финансовый 3 2 3" xfId="27"/>
    <cellStyle name="Финансовый 4" xfId="12"/>
    <cellStyle name="Финансовый 4 2" xfId="17"/>
    <cellStyle name="Финансовый 4 2 2" xfId="31"/>
    <cellStyle name="Финансовый 4 3" xfId="25"/>
    <cellStyle name="Финансовый 5" xfId="16"/>
    <cellStyle name="Финансовый 5 2" xfId="30"/>
    <cellStyle name="Финансовый 6" xfId="24"/>
    <cellStyle name="Финансовый 6 2" xfId="35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0" zoomScaleNormal="80" workbookViewId="0">
      <pane xSplit="2" ySplit="8" topLeftCell="C64" activePane="bottomRight" state="frozen"/>
      <selection pane="topRight" activeCell="E1" sqref="E1"/>
      <selection pane="bottomLeft" activeCell="A7" sqref="A7"/>
      <selection pane="bottomRight" activeCell="B75" sqref="B75"/>
    </sheetView>
  </sheetViews>
  <sheetFormatPr defaultRowHeight="15.75"/>
  <cols>
    <col min="1" max="1" width="6.42578125" style="3" customWidth="1"/>
    <col min="2" max="2" width="13.42578125" style="5" customWidth="1"/>
    <col min="3" max="3" width="66.28515625" style="25" customWidth="1"/>
    <col min="4" max="4" width="14.7109375" style="25" customWidth="1"/>
    <col min="5" max="5" width="17.42578125" style="3" customWidth="1"/>
    <col min="6" max="6" width="16" style="3" customWidth="1"/>
    <col min="7" max="7" width="17" style="3" customWidth="1"/>
    <col min="8" max="8" width="12.5703125" style="3" customWidth="1"/>
    <col min="9" max="10" width="11.42578125" style="3" customWidth="1"/>
    <col min="11" max="16384" width="9.140625" style="3"/>
  </cols>
  <sheetData>
    <row r="1" spans="1:10">
      <c r="A1" s="11"/>
      <c r="B1" s="11"/>
      <c r="C1" s="45"/>
      <c r="D1" s="45"/>
      <c r="E1" s="79" t="s">
        <v>6</v>
      </c>
      <c r="F1" s="79"/>
      <c r="G1" s="79"/>
    </row>
    <row r="2" spans="1:10" s="20" customFormat="1" ht="34.5" customHeight="1">
      <c r="A2" s="80" t="s">
        <v>14</v>
      </c>
      <c r="B2" s="80"/>
      <c r="C2" s="80"/>
      <c r="D2" s="80"/>
      <c r="E2" s="80"/>
      <c r="F2" s="80"/>
      <c r="G2" s="80"/>
    </row>
    <row r="3" spans="1:10" ht="13.5" customHeight="1">
      <c r="A3" s="46"/>
      <c r="B3" s="46"/>
      <c r="C3" s="47"/>
      <c r="D3" s="47"/>
      <c r="E3" s="46"/>
      <c r="F3" s="46"/>
      <c r="G3" s="46"/>
    </row>
    <row r="4" spans="1:10">
      <c r="A4" s="11"/>
      <c r="B4" s="11"/>
      <c r="C4" s="45"/>
      <c r="D4" s="45"/>
      <c r="E4" s="11"/>
      <c r="F4" s="11"/>
      <c r="G4" s="48" t="s">
        <v>5</v>
      </c>
    </row>
    <row r="5" spans="1:10" ht="19.5" customHeight="1">
      <c r="A5" s="82" t="s">
        <v>7</v>
      </c>
      <c r="B5" s="82" t="s">
        <v>80</v>
      </c>
      <c r="C5" s="85" t="s">
        <v>8</v>
      </c>
      <c r="D5" s="88" t="s">
        <v>9</v>
      </c>
      <c r="E5" s="88"/>
      <c r="F5" s="88"/>
      <c r="G5" s="88"/>
    </row>
    <row r="6" spans="1:10" ht="26.25" customHeight="1">
      <c r="A6" s="83"/>
      <c r="B6" s="83"/>
      <c r="C6" s="86"/>
      <c r="D6" s="89" t="s">
        <v>29</v>
      </c>
      <c r="E6" s="81" t="s">
        <v>10</v>
      </c>
      <c r="F6" s="81" t="s">
        <v>28</v>
      </c>
      <c r="G6" s="81" t="s">
        <v>11</v>
      </c>
    </row>
    <row r="7" spans="1:10" ht="62.25" customHeight="1">
      <c r="A7" s="84"/>
      <c r="B7" s="84"/>
      <c r="C7" s="87"/>
      <c r="D7" s="90"/>
      <c r="E7" s="81"/>
      <c r="F7" s="81"/>
      <c r="G7" s="81"/>
    </row>
    <row r="8" spans="1:10">
      <c r="A8" s="49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</row>
    <row r="9" spans="1:10">
      <c r="A9" s="36" t="s">
        <v>0</v>
      </c>
      <c r="B9" s="37">
        <f>B10+B12+B14+B16</f>
        <v>325054.69999999995</v>
      </c>
      <c r="C9" s="51" t="s">
        <v>53</v>
      </c>
      <c r="D9" s="37">
        <f>D10+D12+D14+D16</f>
        <v>0</v>
      </c>
      <c r="E9" s="37">
        <f t="shared" ref="E9:G9" si="0">E10+E12+E14+E16</f>
        <v>325054.69999999995</v>
      </c>
      <c r="F9" s="37">
        <f t="shared" si="0"/>
        <v>0</v>
      </c>
      <c r="G9" s="37">
        <f t="shared" si="0"/>
        <v>0</v>
      </c>
      <c r="H9" s="2"/>
      <c r="I9" s="2"/>
      <c r="J9" s="2"/>
    </row>
    <row r="10" spans="1:10" s="4" customFormat="1" ht="31.5">
      <c r="A10" s="6" t="s">
        <v>2</v>
      </c>
      <c r="B10" s="7">
        <f>B11</f>
        <v>0.1</v>
      </c>
      <c r="C10" s="32" t="s">
        <v>24</v>
      </c>
      <c r="D10" s="7">
        <f>D11</f>
        <v>0</v>
      </c>
      <c r="E10" s="7">
        <f>E11</f>
        <v>0.1</v>
      </c>
      <c r="F10" s="7">
        <f t="shared" ref="F10:G10" si="1">F11</f>
        <v>0</v>
      </c>
      <c r="G10" s="7">
        <f t="shared" si="1"/>
        <v>0</v>
      </c>
    </row>
    <row r="11" spans="1:10" s="4" customFormat="1" ht="31.5">
      <c r="A11" s="8"/>
      <c r="B11" s="9">
        <f>D11+E11+F11+G11</f>
        <v>0.1</v>
      </c>
      <c r="C11" s="35" t="s">
        <v>72</v>
      </c>
      <c r="D11" s="35"/>
      <c r="E11" s="9">
        <v>0.1</v>
      </c>
      <c r="F11" s="9"/>
      <c r="G11" s="9"/>
    </row>
    <row r="12" spans="1:10" s="11" customFormat="1" ht="52.5" customHeight="1">
      <c r="A12" s="6" t="s">
        <v>21</v>
      </c>
      <c r="B12" s="37">
        <f>B13</f>
        <v>332863.5</v>
      </c>
      <c r="C12" s="30" t="s">
        <v>16</v>
      </c>
      <c r="D12" s="37">
        <f>D13</f>
        <v>0</v>
      </c>
      <c r="E12" s="37">
        <f t="shared" ref="E12:G12" si="2">E13</f>
        <v>332863.5</v>
      </c>
      <c r="F12" s="37">
        <f t="shared" si="2"/>
        <v>0</v>
      </c>
      <c r="G12" s="37">
        <f t="shared" si="2"/>
        <v>0</v>
      </c>
      <c r="H12" s="38"/>
      <c r="I12" s="38"/>
      <c r="J12" s="38"/>
    </row>
    <row r="13" spans="1:10" s="11" customFormat="1" ht="47.25">
      <c r="A13" s="6"/>
      <c r="B13" s="39">
        <f>D13+E13+F13+G13</f>
        <v>332863.5</v>
      </c>
      <c r="C13" s="40" t="s">
        <v>26</v>
      </c>
      <c r="D13" s="40"/>
      <c r="E13" s="39">
        <v>332863.5</v>
      </c>
      <c r="F13" s="39"/>
      <c r="G13" s="37"/>
      <c r="H13" s="38"/>
      <c r="I13" s="38"/>
      <c r="J13" s="38"/>
    </row>
    <row r="14" spans="1:10" s="42" customFormat="1" ht="47.25">
      <c r="A14" s="6" t="s">
        <v>22</v>
      </c>
      <c r="B14" s="37">
        <f>SUM(B15:B15)</f>
        <v>-7732.9</v>
      </c>
      <c r="C14" s="30" t="s">
        <v>18</v>
      </c>
      <c r="D14" s="37">
        <f>SUM(D15:D15)</f>
        <v>0</v>
      </c>
      <c r="E14" s="37">
        <f>SUM(E15:E15)</f>
        <v>-7732.9</v>
      </c>
      <c r="F14" s="37">
        <f>SUM(F15:F15)</f>
        <v>0</v>
      </c>
      <c r="G14" s="37">
        <f>SUM(G15:G15)</f>
        <v>0</v>
      </c>
      <c r="H14" s="41"/>
      <c r="I14" s="41"/>
      <c r="J14" s="41"/>
    </row>
    <row r="15" spans="1:10" s="42" customFormat="1" ht="31.5">
      <c r="A15" s="8"/>
      <c r="B15" s="39">
        <f>D15+E15+F15+G15</f>
        <v>-7732.9</v>
      </c>
      <c r="C15" s="35" t="s">
        <v>51</v>
      </c>
      <c r="D15" s="35"/>
      <c r="E15" s="39">
        <f>-7732.9</f>
        <v>-7732.9</v>
      </c>
      <c r="F15" s="39"/>
      <c r="G15" s="43"/>
      <c r="H15" s="44"/>
    </row>
    <row r="16" spans="1:10" s="4" customFormat="1" ht="47.25">
      <c r="A16" s="6" t="s">
        <v>25</v>
      </c>
      <c r="B16" s="37">
        <f>B17</f>
        <v>-76</v>
      </c>
      <c r="C16" s="30" t="s">
        <v>34</v>
      </c>
      <c r="D16" s="37">
        <f>D17</f>
        <v>0</v>
      </c>
      <c r="E16" s="37">
        <f t="shared" ref="E16:G16" si="3">E17</f>
        <v>-76</v>
      </c>
      <c r="F16" s="37">
        <f t="shared" si="3"/>
        <v>0</v>
      </c>
      <c r="G16" s="37">
        <f t="shared" si="3"/>
        <v>0</v>
      </c>
    </row>
    <row r="17" spans="1:8" s="4" customFormat="1" ht="63">
      <c r="A17" s="8"/>
      <c r="B17" s="39">
        <f>D17+E17+F17+G17</f>
        <v>-76</v>
      </c>
      <c r="C17" s="35" t="s">
        <v>52</v>
      </c>
      <c r="D17" s="35"/>
      <c r="E17" s="39">
        <f>-76</f>
        <v>-76</v>
      </c>
      <c r="F17" s="39"/>
      <c r="G17" s="43"/>
    </row>
    <row r="18" spans="1:8" s="4" customFormat="1">
      <c r="A18" s="6" t="s">
        <v>1</v>
      </c>
      <c r="B18" s="37">
        <f>B19+B22+B26</f>
        <v>-13871.8</v>
      </c>
      <c r="C18" s="51" t="s">
        <v>35</v>
      </c>
      <c r="D18" s="37">
        <f>D19+D22+D26</f>
        <v>0</v>
      </c>
      <c r="E18" s="37">
        <f t="shared" ref="E18:G18" si="4">E19+E22+E26</f>
        <v>-3428</v>
      </c>
      <c r="F18" s="37">
        <f t="shared" si="4"/>
        <v>0</v>
      </c>
      <c r="G18" s="37">
        <f t="shared" si="4"/>
        <v>-10443.799999999999</v>
      </c>
    </row>
    <row r="19" spans="1:8" s="4" customFormat="1" ht="31.5">
      <c r="A19" s="6" t="s">
        <v>3</v>
      </c>
      <c r="B19" s="37">
        <f>SUM(B20:B21)</f>
        <v>-10443.799999999999</v>
      </c>
      <c r="C19" s="17" t="s">
        <v>4</v>
      </c>
      <c r="D19" s="54">
        <f>SUM(D20:D21)</f>
        <v>0</v>
      </c>
      <c r="E19" s="55">
        <f>SUM(E20:E21)</f>
        <v>0</v>
      </c>
      <c r="F19" s="54">
        <f>SUM(F20:F21)</f>
        <v>0</v>
      </c>
      <c r="G19" s="37">
        <f>SUM(G20:G21)</f>
        <v>-10443.799999999999</v>
      </c>
    </row>
    <row r="20" spans="1:8" s="4" customFormat="1" ht="110.25" customHeight="1">
      <c r="A20" s="8"/>
      <c r="B20" s="39">
        <f>D20+E20+F20+G20</f>
        <v>-5977.4</v>
      </c>
      <c r="C20" s="53" t="s">
        <v>54</v>
      </c>
      <c r="D20" s="52"/>
      <c r="E20" s="39"/>
      <c r="F20" s="39"/>
      <c r="G20" s="39">
        <v>-5977.4</v>
      </c>
    </row>
    <row r="21" spans="1:8" s="4" customFormat="1" ht="31.5">
      <c r="A21" s="8"/>
      <c r="B21" s="39">
        <f>D21+E21+F21+G21</f>
        <v>-4466.3999999999996</v>
      </c>
      <c r="C21" s="53" t="s">
        <v>84</v>
      </c>
      <c r="D21" s="52"/>
      <c r="E21" s="39"/>
      <c r="F21" s="39"/>
      <c r="G21" s="39">
        <v>-4466.3999999999996</v>
      </c>
    </row>
    <row r="22" spans="1:8" s="4" customFormat="1" ht="35.25" customHeight="1">
      <c r="A22" s="6" t="s">
        <v>31</v>
      </c>
      <c r="B22" s="37">
        <f>B23+B24+B25</f>
        <v>-2826</v>
      </c>
      <c r="C22" s="12" t="s">
        <v>17</v>
      </c>
      <c r="D22" s="37">
        <f>SUM(D23:D25)</f>
        <v>0</v>
      </c>
      <c r="E22" s="37">
        <f t="shared" ref="E22:G22" si="5">SUM(E23:E25)</f>
        <v>-2826</v>
      </c>
      <c r="F22" s="37">
        <f t="shared" si="5"/>
        <v>0</v>
      </c>
      <c r="G22" s="37">
        <f t="shared" si="5"/>
        <v>0</v>
      </c>
    </row>
    <row r="23" spans="1:8" s="4" customFormat="1" ht="63">
      <c r="A23" s="8"/>
      <c r="B23" s="39">
        <f>D23+E23+F23+G23</f>
        <v>101.9</v>
      </c>
      <c r="C23" s="52" t="s">
        <v>90</v>
      </c>
      <c r="D23" s="52"/>
      <c r="E23" s="39">
        <v>101.9</v>
      </c>
      <c r="F23" s="39"/>
      <c r="G23" s="43"/>
    </row>
    <row r="24" spans="1:8" s="4" customFormat="1" ht="31.5">
      <c r="A24" s="8"/>
      <c r="B24" s="39">
        <f>D24+E24+F24+G24</f>
        <v>-341.8</v>
      </c>
      <c r="C24" s="52" t="s">
        <v>85</v>
      </c>
      <c r="D24" s="52"/>
      <c r="E24" s="39">
        <v>-341.8</v>
      </c>
      <c r="F24" s="39"/>
      <c r="G24" s="43"/>
    </row>
    <row r="25" spans="1:8" s="4" customFormat="1" ht="94.5">
      <c r="A25" s="8"/>
      <c r="B25" s="39">
        <f>D25+E25+F25+G25</f>
        <v>-2586.1</v>
      </c>
      <c r="C25" s="53" t="s">
        <v>86</v>
      </c>
      <c r="D25" s="52"/>
      <c r="E25" s="39">
        <f>-2586.1</f>
        <v>-2586.1</v>
      </c>
      <c r="F25" s="39"/>
      <c r="G25" s="43"/>
    </row>
    <row r="26" spans="1:8" s="1" customFormat="1" ht="47.25">
      <c r="A26" s="6" t="s">
        <v>32</v>
      </c>
      <c r="B26" s="37">
        <f>B27</f>
        <v>-602</v>
      </c>
      <c r="C26" s="30" t="s">
        <v>34</v>
      </c>
      <c r="D26" s="60">
        <f>D27</f>
        <v>0</v>
      </c>
      <c r="E26" s="60">
        <f t="shared" ref="E26:G26" si="6">E27</f>
        <v>-602</v>
      </c>
      <c r="F26" s="60">
        <f t="shared" si="6"/>
        <v>0</v>
      </c>
      <c r="G26" s="60">
        <f t="shared" si="6"/>
        <v>0</v>
      </c>
    </row>
    <row r="27" spans="1:8" s="1" customFormat="1" ht="78.75">
      <c r="A27" s="8"/>
      <c r="B27" s="39">
        <f>D27+E27+F27+G27</f>
        <v>-602</v>
      </c>
      <c r="C27" s="35" t="s">
        <v>91</v>
      </c>
      <c r="D27" s="52"/>
      <c r="E27" s="39">
        <f>-602</f>
        <v>-602</v>
      </c>
      <c r="F27" s="39"/>
      <c r="G27" s="43"/>
    </row>
    <row r="28" spans="1:8" s="4" customFormat="1">
      <c r="A28" s="6" t="s">
        <v>19</v>
      </c>
      <c r="B28" s="7">
        <f>B29</f>
        <v>-85.4</v>
      </c>
      <c r="C28" s="56" t="s">
        <v>36</v>
      </c>
      <c r="D28" s="7">
        <f>D29</f>
        <v>0</v>
      </c>
      <c r="E28" s="7">
        <f t="shared" ref="E28:G28" si="7">E29</f>
        <v>-85.4</v>
      </c>
      <c r="F28" s="7">
        <f t="shared" si="7"/>
        <v>0</v>
      </c>
      <c r="G28" s="7">
        <f t="shared" si="7"/>
        <v>0</v>
      </c>
      <c r="H28" s="57"/>
    </row>
    <row r="29" spans="1:8" s="4" customFormat="1" ht="31.5" customHeight="1">
      <c r="A29" s="6" t="s">
        <v>20</v>
      </c>
      <c r="B29" s="7">
        <f>B30</f>
        <v>-85.4</v>
      </c>
      <c r="C29" s="12" t="s">
        <v>17</v>
      </c>
      <c r="D29" s="7">
        <f>D30</f>
        <v>0</v>
      </c>
      <c r="E29" s="7">
        <f t="shared" ref="E29:G29" si="8">E30</f>
        <v>-85.4</v>
      </c>
      <c r="F29" s="7">
        <f t="shared" si="8"/>
        <v>0</v>
      </c>
      <c r="G29" s="7">
        <f t="shared" si="8"/>
        <v>0</v>
      </c>
    </row>
    <row r="30" spans="1:8" s="4" customFormat="1" ht="63">
      <c r="A30" s="8"/>
      <c r="B30" s="9">
        <f>D30+E30+F30+G30</f>
        <v>-85.4</v>
      </c>
      <c r="C30" s="58" t="s">
        <v>37</v>
      </c>
      <c r="D30" s="59"/>
      <c r="E30" s="9">
        <v>-85.4</v>
      </c>
      <c r="F30" s="9"/>
      <c r="G30" s="9"/>
    </row>
    <row r="31" spans="1:8" s="4" customFormat="1">
      <c r="A31" s="6" t="s">
        <v>23</v>
      </c>
      <c r="B31" s="7">
        <f>B32+B36+B39+B42+B44+B46+B49+B51+B55+B57+B59+B64</f>
        <v>-21240.299999999996</v>
      </c>
      <c r="C31" s="56" t="s">
        <v>15</v>
      </c>
      <c r="D31" s="7">
        <f>D32+D36+D39+D42+D44+D46+D49+D51+D55+D57+D59+D64</f>
        <v>0</v>
      </c>
      <c r="E31" s="7">
        <f>E32+E36+E39+E42+E44+E46+E49+E51+E55+E57+E59+E64</f>
        <v>-5645.3999999999987</v>
      </c>
      <c r="F31" s="7">
        <f>F32+F36+F39+F42+F44+F46+F49+F51+F55+F57+F59+F64</f>
        <v>-5513.2000000000007</v>
      </c>
      <c r="G31" s="7">
        <f>G32+G36+G39+G42+G44+G46+G49+G51+G55+G57+G59+G64</f>
        <v>-10081.700000000001</v>
      </c>
    </row>
    <row r="32" spans="1:8" s="11" customFormat="1" ht="31.5">
      <c r="A32" s="6" t="s">
        <v>38</v>
      </c>
      <c r="B32" s="7">
        <f>SUM(B33:B35)</f>
        <v>-10619.6</v>
      </c>
      <c r="C32" s="17" t="s">
        <v>4</v>
      </c>
      <c r="D32" s="7">
        <f t="shared" ref="D32:F32" si="9">SUM(D33:D35)</f>
        <v>0</v>
      </c>
      <c r="E32" s="7">
        <f t="shared" si="9"/>
        <v>-537.9</v>
      </c>
      <c r="F32" s="7">
        <f t="shared" si="9"/>
        <v>0</v>
      </c>
      <c r="G32" s="7">
        <f>SUM(G33:G35)</f>
        <v>-10081.700000000001</v>
      </c>
      <c r="H32" s="70"/>
    </row>
    <row r="33" spans="1:8" s="11" customFormat="1" ht="31.5">
      <c r="A33" s="8"/>
      <c r="B33" s="9">
        <v>-8555.1</v>
      </c>
      <c r="C33" s="19" t="s">
        <v>87</v>
      </c>
      <c r="D33" s="10"/>
      <c r="E33" s="9">
        <v>-1.5</v>
      </c>
      <c r="F33" s="9"/>
      <c r="G33" s="9">
        <v>-8553.6</v>
      </c>
    </row>
    <row r="34" spans="1:8" s="11" customFormat="1" ht="47.25">
      <c r="A34" s="8"/>
      <c r="B34" s="9">
        <v>-536.4</v>
      </c>
      <c r="C34" s="10" t="s">
        <v>89</v>
      </c>
      <c r="D34" s="10"/>
      <c r="E34" s="9">
        <v>-536.4</v>
      </c>
      <c r="F34" s="9"/>
      <c r="G34" s="9"/>
    </row>
    <row r="35" spans="1:8" s="11" customFormat="1">
      <c r="A35" s="8"/>
      <c r="B35" s="9">
        <f>D35+E35+F35+G35</f>
        <v>-1528.1</v>
      </c>
      <c r="C35" s="10" t="s">
        <v>81</v>
      </c>
      <c r="D35" s="10"/>
      <c r="E35" s="9"/>
      <c r="F35" s="9"/>
      <c r="G35" s="9">
        <f>-994.1-534</f>
        <v>-1528.1</v>
      </c>
    </row>
    <row r="36" spans="1:8" s="4" customFormat="1" ht="48.75" customHeight="1">
      <c r="A36" s="6" t="s">
        <v>39</v>
      </c>
      <c r="B36" s="7">
        <f>SUM(B37:B38)</f>
        <v>1746.5</v>
      </c>
      <c r="C36" s="18" t="s">
        <v>41</v>
      </c>
      <c r="D36" s="7">
        <f>D37</f>
        <v>0</v>
      </c>
      <c r="E36" s="7">
        <f>SUM(E37:E38)</f>
        <v>1746.5</v>
      </c>
      <c r="F36" s="7">
        <f t="shared" ref="F36:G36" si="10">F37</f>
        <v>0</v>
      </c>
      <c r="G36" s="7">
        <f t="shared" si="10"/>
        <v>0</v>
      </c>
      <c r="H36" s="77"/>
    </row>
    <row r="37" spans="1:8" s="1" customFormat="1" ht="47.25">
      <c r="A37" s="8"/>
      <c r="B37" s="9">
        <f>D37+E37+F37+G37</f>
        <v>2208</v>
      </c>
      <c r="C37" s="14" t="s">
        <v>47</v>
      </c>
      <c r="D37" s="14"/>
      <c r="E37" s="9">
        <v>2208</v>
      </c>
      <c r="F37" s="9"/>
      <c r="G37" s="9"/>
      <c r="H37" s="24"/>
    </row>
    <row r="38" spans="1:8" s="1" customFormat="1" ht="31.5">
      <c r="A38" s="8"/>
      <c r="B38" s="9">
        <f>D38+E38+F38+G38</f>
        <v>-461.5</v>
      </c>
      <c r="C38" s="14" t="s">
        <v>63</v>
      </c>
      <c r="D38" s="14"/>
      <c r="E38" s="9">
        <f>-461.5</f>
        <v>-461.5</v>
      </c>
      <c r="F38" s="9"/>
      <c r="G38" s="9"/>
      <c r="H38" s="24"/>
    </row>
    <row r="39" spans="1:8" s="5" customFormat="1" ht="31.5">
      <c r="A39" s="6" t="s">
        <v>55</v>
      </c>
      <c r="B39" s="7">
        <f>B40+B41</f>
        <v>-2569.1</v>
      </c>
      <c r="C39" s="32" t="s">
        <v>24</v>
      </c>
      <c r="D39" s="7">
        <f>SUM(D40:D41)</f>
        <v>0</v>
      </c>
      <c r="E39" s="7">
        <f t="shared" ref="E39:G39" si="11">SUM(E40:E41)</f>
        <v>-2569.1</v>
      </c>
      <c r="F39" s="7">
        <f t="shared" si="11"/>
        <v>0</v>
      </c>
      <c r="G39" s="7">
        <f t="shared" si="11"/>
        <v>0</v>
      </c>
      <c r="H39" s="24"/>
    </row>
    <row r="40" spans="1:8" s="5" customFormat="1" ht="47.25">
      <c r="A40" s="6"/>
      <c r="B40" s="9">
        <f>D40+E40+F40+G40</f>
        <v>-1521.1</v>
      </c>
      <c r="C40" s="15" t="s">
        <v>71</v>
      </c>
      <c r="D40" s="7"/>
      <c r="E40" s="9">
        <f>-1521.1</f>
        <v>-1521.1</v>
      </c>
      <c r="F40" s="7"/>
      <c r="G40" s="7"/>
    </row>
    <row r="41" spans="1:8" s="5" customFormat="1" ht="31.5">
      <c r="A41" s="6"/>
      <c r="B41" s="9">
        <f>D41+E41+F41+G41</f>
        <v>-1048</v>
      </c>
      <c r="C41" s="19" t="s">
        <v>46</v>
      </c>
      <c r="D41" s="7"/>
      <c r="E41" s="9">
        <v>-1048</v>
      </c>
      <c r="F41" s="7"/>
      <c r="G41" s="7"/>
    </row>
    <row r="42" spans="1:8" s="11" customFormat="1" ht="47.25">
      <c r="A42" s="6" t="s">
        <v>56</v>
      </c>
      <c r="B42" s="7">
        <f>B43</f>
        <v>144.30000000000001</v>
      </c>
      <c r="C42" s="28" t="s">
        <v>30</v>
      </c>
      <c r="D42" s="7">
        <f>D43</f>
        <v>0</v>
      </c>
      <c r="E42" s="7">
        <f>E43</f>
        <v>144.30000000000001</v>
      </c>
      <c r="F42" s="7">
        <f t="shared" ref="F42:G42" si="12">F43</f>
        <v>0</v>
      </c>
      <c r="G42" s="7">
        <f t="shared" si="12"/>
        <v>0</v>
      </c>
      <c r="H42" s="70"/>
    </row>
    <row r="43" spans="1:8" s="11" customFormat="1" ht="47.25">
      <c r="A43" s="8"/>
      <c r="B43" s="9">
        <f>D43+E43+F43+G43</f>
        <v>144.30000000000001</v>
      </c>
      <c r="C43" s="29" t="s">
        <v>48</v>
      </c>
      <c r="D43" s="14"/>
      <c r="E43" s="9">
        <v>144.30000000000001</v>
      </c>
      <c r="F43" s="9"/>
      <c r="G43" s="9"/>
    </row>
    <row r="44" spans="1:8" s="11" customFormat="1" ht="44.25" customHeight="1">
      <c r="A44" s="6" t="s">
        <v>57</v>
      </c>
      <c r="B44" s="7">
        <f>B45</f>
        <v>-769.3</v>
      </c>
      <c r="C44" s="30" t="s">
        <v>16</v>
      </c>
      <c r="D44" s="7">
        <f>D45</f>
        <v>0</v>
      </c>
      <c r="E44" s="7">
        <f>E45</f>
        <v>-769.3</v>
      </c>
      <c r="F44" s="7">
        <f t="shared" ref="F44:G44" si="13">F45</f>
        <v>0</v>
      </c>
      <c r="G44" s="7">
        <f t="shared" si="13"/>
        <v>0</v>
      </c>
      <c r="H44" s="70"/>
    </row>
    <row r="45" spans="1:8" s="11" customFormat="1" ht="31.5">
      <c r="A45" s="74"/>
      <c r="B45" s="75">
        <f>D45+E45+F45+G45</f>
        <v>-769.3</v>
      </c>
      <c r="C45" s="29" t="s">
        <v>93</v>
      </c>
      <c r="D45" s="76"/>
      <c r="E45" s="75">
        <f>-769.3</f>
        <v>-769.3</v>
      </c>
      <c r="F45" s="75"/>
      <c r="G45" s="75"/>
    </row>
    <row r="46" spans="1:8" s="4" customFormat="1" ht="31.5">
      <c r="A46" s="6" t="s">
        <v>58</v>
      </c>
      <c r="B46" s="7">
        <f>SUM(B47:B48)</f>
        <v>-9.7999999999999989</v>
      </c>
      <c r="C46" s="28" t="s">
        <v>27</v>
      </c>
      <c r="D46" s="7">
        <f>D47</f>
        <v>0</v>
      </c>
      <c r="E46" s="7">
        <f>SUM(E47:E48)</f>
        <v>-9.7999999999999989</v>
      </c>
      <c r="F46" s="7">
        <f t="shared" ref="F46:G46" si="14">F47</f>
        <v>0</v>
      </c>
      <c r="G46" s="7">
        <f t="shared" si="14"/>
        <v>0</v>
      </c>
      <c r="H46" s="77"/>
    </row>
    <row r="47" spans="1:8" s="4" customFormat="1" ht="31.5">
      <c r="A47" s="8"/>
      <c r="B47" s="9">
        <f>D47+E47+F47+G47</f>
        <v>-1.7</v>
      </c>
      <c r="C47" s="14" t="s">
        <v>44</v>
      </c>
      <c r="D47" s="9"/>
      <c r="E47" s="9">
        <v>-1.7</v>
      </c>
      <c r="F47" s="9"/>
      <c r="G47" s="9"/>
    </row>
    <row r="48" spans="1:8" s="4" customFormat="1" ht="47.25">
      <c r="A48" s="8"/>
      <c r="B48" s="9">
        <f>D48+E48+F48+G48</f>
        <v>-8.1</v>
      </c>
      <c r="C48" s="14" t="s">
        <v>92</v>
      </c>
      <c r="D48" s="9"/>
      <c r="E48" s="9">
        <f>-7.8-0.3</f>
        <v>-8.1</v>
      </c>
      <c r="F48" s="9"/>
      <c r="G48" s="9"/>
    </row>
    <row r="49" spans="1:8" s="34" customFormat="1" ht="28.5">
      <c r="A49" s="6" t="s">
        <v>59</v>
      </c>
      <c r="B49" s="7">
        <f>B50</f>
        <v>-8</v>
      </c>
      <c r="C49" s="33" t="s">
        <v>49</v>
      </c>
      <c r="D49" s="7">
        <f>D50</f>
        <v>0</v>
      </c>
      <c r="E49" s="7">
        <f t="shared" ref="E49:G49" si="15">E50</f>
        <v>-8</v>
      </c>
      <c r="F49" s="7">
        <f t="shared" si="15"/>
        <v>0</v>
      </c>
      <c r="G49" s="7">
        <f t="shared" si="15"/>
        <v>0</v>
      </c>
      <c r="H49" s="78"/>
    </row>
    <row r="50" spans="1:8" s="11" customFormat="1" ht="15">
      <c r="A50" s="8"/>
      <c r="B50" s="9">
        <f>D50+E50+F50+G50</f>
        <v>-8</v>
      </c>
      <c r="C50" s="13" t="s">
        <v>73</v>
      </c>
      <c r="D50" s="9"/>
      <c r="E50" s="9">
        <f>-8</f>
        <v>-8</v>
      </c>
      <c r="F50" s="9"/>
      <c r="G50" s="9"/>
    </row>
    <row r="51" spans="1:8" s="5" customFormat="1" ht="47.25">
      <c r="A51" s="6" t="s">
        <v>82</v>
      </c>
      <c r="B51" s="7">
        <f>SUM(B52:B54)</f>
        <v>-8749.7000000000007</v>
      </c>
      <c r="C51" s="30" t="s">
        <v>18</v>
      </c>
      <c r="D51" s="7">
        <f>D52</f>
        <v>0</v>
      </c>
      <c r="E51" s="7">
        <f>SUM(E52:E54)</f>
        <v>-8749.7000000000007</v>
      </c>
      <c r="F51" s="7">
        <f t="shared" ref="F51:G51" si="16">F52</f>
        <v>0</v>
      </c>
      <c r="G51" s="7">
        <f t="shared" si="16"/>
        <v>0</v>
      </c>
      <c r="H51" s="24"/>
    </row>
    <row r="52" spans="1:8" s="11" customFormat="1" ht="66.75" customHeight="1">
      <c r="A52" s="8"/>
      <c r="B52" s="9">
        <f>D52+E52+F52+G52</f>
        <v>-0.1</v>
      </c>
      <c r="C52" s="10" t="s">
        <v>50</v>
      </c>
      <c r="D52" s="9"/>
      <c r="E52" s="9">
        <f>-0.1</f>
        <v>-0.1</v>
      </c>
      <c r="F52" s="9"/>
      <c r="G52" s="9"/>
    </row>
    <row r="53" spans="1:8" s="11" customFormat="1" ht="47.25">
      <c r="A53" s="8"/>
      <c r="B53" s="9">
        <f>D53+E53+F53+G53</f>
        <v>-8600.2000000000007</v>
      </c>
      <c r="C53" s="71" t="s">
        <v>74</v>
      </c>
      <c r="D53" s="9"/>
      <c r="E53" s="9">
        <f>-8600.2</f>
        <v>-8600.2000000000007</v>
      </c>
      <c r="F53" s="9"/>
      <c r="G53" s="9"/>
    </row>
    <row r="54" spans="1:8" s="11" customFormat="1" ht="47.25">
      <c r="A54" s="8"/>
      <c r="B54" s="9">
        <f>D54+E54+F54+G54</f>
        <v>-149.4</v>
      </c>
      <c r="C54" s="71" t="s">
        <v>75</v>
      </c>
      <c r="D54" s="9"/>
      <c r="E54" s="9">
        <f>-51-38.4-30-30</f>
        <v>-149.4</v>
      </c>
      <c r="F54" s="9"/>
      <c r="G54" s="9"/>
    </row>
    <row r="55" spans="1:8" s="34" customFormat="1" ht="47.25">
      <c r="A55" s="6" t="s">
        <v>64</v>
      </c>
      <c r="B55" s="7">
        <f>B56</f>
        <v>-1524.8</v>
      </c>
      <c r="C55" s="72" t="s">
        <v>76</v>
      </c>
      <c r="D55" s="7">
        <f>D56</f>
        <v>0</v>
      </c>
      <c r="E55" s="7">
        <f>E56</f>
        <v>-1524.8</v>
      </c>
      <c r="F55" s="7">
        <f t="shared" ref="F55:G55" si="17">F56</f>
        <v>0</v>
      </c>
      <c r="G55" s="7">
        <f t="shared" si="17"/>
        <v>0</v>
      </c>
      <c r="H55" s="78"/>
    </row>
    <row r="56" spans="1:8" s="11" customFormat="1" ht="47.25">
      <c r="A56" s="8"/>
      <c r="B56" s="9">
        <f>D56+E56+F56+G56</f>
        <v>-1524.8</v>
      </c>
      <c r="C56" s="71" t="s">
        <v>77</v>
      </c>
      <c r="D56" s="9"/>
      <c r="E56" s="9">
        <f>-1524.8</f>
        <v>-1524.8</v>
      </c>
      <c r="F56" s="9"/>
      <c r="G56" s="9"/>
    </row>
    <row r="57" spans="1:8" s="4" customFormat="1" ht="31.5">
      <c r="A57" s="6" t="s">
        <v>65</v>
      </c>
      <c r="B57" s="7">
        <f>B58</f>
        <v>-5881.6</v>
      </c>
      <c r="C57" s="28" t="s">
        <v>33</v>
      </c>
      <c r="D57" s="7">
        <f>D58</f>
        <v>0</v>
      </c>
      <c r="E57" s="7">
        <f>E58</f>
        <v>-368.4</v>
      </c>
      <c r="F57" s="7">
        <f t="shared" ref="F57:G57" si="18">F58</f>
        <v>-5513.2000000000007</v>
      </c>
      <c r="G57" s="7">
        <f t="shared" si="18"/>
        <v>0</v>
      </c>
      <c r="H57" s="70"/>
    </row>
    <row r="58" spans="1:8" s="4" customFormat="1" ht="47.25">
      <c r="A58" s="8"/>
      <c r="B58" s="9">
        <f>D58+E58+F58+G58</f>
        <v>-5881.6</v>
      </c>
      <c r="C58" s="19" t="s">
        <v>45</v>
      </c>
      <c r="D58" s="14"/>
      <c r="E58" s="9">
        <f>-368.4</f>
        <v>-368.4</v>
      </c>
      <c r="F58" s="9">
        <f>-2401.8-981.4-2130</f>
        <v>-5513.2000000000007</v>
      </c>
      <c r="G58" s="9"/>
      <c r="H58" s="11"/>
    </row>
    <row r="59" spans="1:8" s="11" customFormat="1" ht="29.25" customHeight="1">
      <c r="A59" s="6" t="s">
        <v>70</v>
      </c>
      <c r="B59" s="7">
        <f>SUM(B60:B63)</f>
        <v>697.89999999999986</v>
      </c>
      <c r="C59" s="12" t="s">
        <v>17</v>
      </c>
      <c r="D59" s="7">
        <f>D60+D61</f>
        <v>0</v>
      </c>
      <c r="E59" s="7">
        <f>SUM(E60:E63)</f>
        <v>697.89999999999986</v>
      </c>
      <c r="F59" s="7">
        <f t="shared" ref="F59:G59" si="19">F60+F61</f>
        <v>0</v>
      </c>
      <c r="G59" s="7">
        <f t="shared" si="19"/>
        <v>0</v>
      </c>
      <c r="H59" s="70"/>
    </row>
    <row r="60" spans="1:8" s="11" customFormat="1">
      <c r="A60" s="8"/>
      <c r="B60" s="9">
        <f>D60+E60+F60+G60</f>
        <v>101.8</v>
      </c>
      <c r="C60" s="16" t="s">
        <v>88</v>
      </c>
      <c r="D60" s="9"/>
      <c r="E60" s="9">
        <v>101.8</v>
      </c>
      <c r="F60" s="9"/>
      <c r="G60" s="9"/>
    </row>
    <row r="61" spans="1:8" s="11" customFormat="1" ht="45">
      <c r="A61" s="8"/>
      <c r="B61" s="9">
        <f>D61+E61+F61+G61</f>
        <v>-1180.7</v>
      </c>
      <c r="C61" s="13" t="s">
        <v>40</v>
      </c>
      <c r="D61" s="9"/>
      <c r="E61" s="9">
        <v>-1180.7</v>
      </c>
      <c r="F61" s="9"/>
      <c r="G61" s="9"/>
    </row>
    <row r="62" spans="1:8" s="5" customFormat="1" ht="31.5">
      <c r="A62" s="21"/>
      <c r="B62" s="9">
        <f>D62+E62+F62+G62</f>
        <v>1796.8</v>
      </c>
      <c r="C62" s="10" t="s">
        <v>69</v>
      </c>
      <c r="D62" s="23"/>
      <c r="E62" s="9">
        <f>-867.2+2664</f>
        <v>1796.8</v>
      </c>
      <c r="F62" s="22"/>
      <c r="G62" s="22"/>
    </row>
    <row r="63" spans="1:8" s="5" customFormat="1" ht="31.5">
      <c r="A63" s="21"/>
      <c r="B63" s="9">
        <f>D63+E63+F63+G63</f>
        <v>-20</v>
      </c>
      <c r="C63" s="10" t="s">
        <v>68</v>
      </c>
      <c r="D63" s="23"/>
      <c r="E63" s="9">
        <v>-20</v>
      </c>
      <c r="F63" s="22"/>
      <c r="G63" s="22"/>
    </row>
    <row r="64" spans="1:8" s="11" customFormat="1" ht="47.25">
      <c r="A64" s="6" t="s">
        <v>83</v>
      </c>
      <c r="B64" s="7">
        <f>SUM(B65:B69)</f>
        <v>6302.9000000000005</v>
      </c>
      <c r="C64" s="30" t="s">
        <v>34</v>
      </c>
      <c r="D64" s="7">
        <f>D65+D67</f>
        <v>0</v>
      </c>
      <c r="E64" s="7">
        <f>SUM(E65:E69)</f>
        <v>6302.9000000000005</v>
      </c>
      <c r="F64" s="7">
        <f t="shared" ref="F64:G64" si="20">F65+F67</f>
        <v>0</v>
      </c>
      <c r="G64" s="7">
        <f t="shared" si="20"/>
        <v>0</v>
      </c>
      <c r="H64" s="70"/>
    </row>
    <row r="65" spans="1:8" s="11" customFormat="1" ht="47.25">
      <c r="A65" s="8"/>
      <c r="B65" s="9">
        <v>-2338</v>
      </c>
      <c r="C65" s="31" t="s">
        <v>42</v>
      </c>
      <c r="D65" s="9"/>
      <c r="E65" s="9">
        <v>-2338</v>
      </c>
      <c r="F65" s="9"/>
      <c r="G65" s="9"/>
    </row>
    <row r="66" spans="1:8" s="11" customFormat="1" ht="31.5">
      <c r="A66" s="8"/>
      <c r="B66" s="9">
        <v>-428</v>
      </c>
      <c r="C66" s="31" t="s">
        <v>67</v>
      </c>
      <c r="D66" s="9"/>
      <c r="E66" s="9">
        <f>-428</f>
        <v>-428</v>
      </c>
      <c r="F66" s="9"/>
      <c r="G66" s="9"/>
    </row>
    <row r="67" spans="1:8" s="11" customFormat="1" ht="31.5">
      <c r="A67" s="8"/>
      <c r="B67" s="9">
        <v>-3.9</v>
      </c>
      <c r="C67" s="31" t="s">
        <v>43</v>
      </c>
      <c r="D67" s="9"/>
      <c r="E67" s="9">
        <v>-3.9</v>
      </c>
      <c r="F67" s="9"/>
      <c r="G67" s="9"/>
    </row>
    <row r="68" spans="1:8" s="11" customFormat="1" ht="47.25">
      <c r="A68" s="8"/>
      <c r="B68" s="9">
        <v>9291.1</v>
      </c>
      <c r="C68" s="73" t="s">
        <v>78</v>
      </c>
      <c r="D68" s="9"/>
      <c r="E68" s="9">
        <v>9291.1</v>
      </c>
      <c r="F68" s="9"/>
      <c r="G68" s="9"/>
    </row>
    <row r="69" spans="1:8" s="11" customFormat="1" ht="31.5">
      <c r="A69" s="8"/>
      <c r="B69" s="9">
        <v>-218.3</v>
      </c>
      <c r="C69" s="73" t="s">
        <v>79</v>
      </c>
      <c r="D69" s="9"/>
      <c r="E69" s="9">
        <f>-218.3</f>
        <v>-218.3</v>
      </c>
      <c r="F69" s="9"/>
      <c r="G69" s="9"/>
    </row>
    <row r="70" spans="1:8" s="34" customFormat="1">
      <c r="A70" s="6" t="s">
        <v>61</v>
      </c>
      <c r="B70" s="7">
        <f>B71</f>
        <v>-1591.4</v>
      </c>
      <c r="C70" s="30" t="s">
        <v>62</v>
      </c>
      <c r="D70" s="7">
        <f>D71</f>
        <v>-1591.4</v>
      </c>
      <c r="E70" s="7">
        <f>E71+E72</f>
        <v>-385.1</v>
      </c>
      <c r="F70" s="7">
        <f t="shared" ref="F70:G70" si="21">F71+F72</f>
        <v>0</v>
      </c>
      <c r="G70" s="7">
        <f t="shared" si="21"/>
        <v>385.1</v>
      </c>
    </row>
    <row r="71" spans="1:8" s="11" customFormat="1" ht="31.5">
      <c r="A71" s="8"/>
      <c r="B71" s="9">
        <f>D71+E71+F71+G71</f>
        <v>-1591.4</v>
      </c>
      <c r="C71" s="19" t="s">
        <v>60</v>
      </c>
      <c r="D71" s="9">
        <v>-1591.4</v>
      </c>
      <c r="E71" s="9"/>
      <c r="F71" s="9"/>
      <c r="G71" s="9"/>
    </row>
    <row r="72" spans="1:8" s="11" customFormat="1">
      <c r="A72" s="8"/>
      <c r="B72" s="9">
        <f>D72+E72+F72+G72</f>
        <v>0</v>
      </c>
      <c r="C72" s="19" t="s">
        <v>94</v>
      </c>
      <c r="D72" s="9"/>
      <c r="E72" s="9">
        <f>-385.1</f>
        <v>-385.1</v>
      </c>
      <c r="F72" s="9"/>
      <c r="G72" s="9">
        <v>385.1</v>
      </c>
    </row>
    <row r="73" spans="1:8" s="64" customFormat="1" ht="19.5" customHeight="1">
      <c r="A73" s="61"/>
      <c r="B73" s="62">
        <f>B9+B18+B28+B31+B70</f>
        <v>288265.79999999993</v>
      </c>
      <c r="C73" s="63" t="s">
        <v>12</v>
      </c>
      <c r="D73" s="62">
        <f>D9+D18+D28+D31+D70</f>
        <v>-1591.4</v>
      </c>
      <c r="E73" s="62">
        <f>E9+E18+E28+E31+E70</f>
        <v>315510.79999999993</v>
      </c>
      <c r="F73" s="62">
        <f>F9+F18+F28+F31+F70</f>
        <v>-5513.2000000000007</v>
      </c>
      <c r="G73" s="62">
        <f>G9+G18+G28+G31+G70</f>
        <v>-20140.400000000001</v>
      </c>
    </row>
    <row r="74" spans="1:8" s="64" customFormat="1" ht="19.5" customHeight="1">
      <c r="A74" s="61"/>
      <c r="B74" s="65">
        <v>3763171.9</v>
      </c>
      <c r="C74" s="66" t="s">
        <v>66</v>
      </c>
      <c r="D74" s="66"/>
      <c r="E74" s="56"/>
      <c r="F74" s="56"/>
      <c r="G74" s="56"/>
    </row>
    <row r="75" spans="1:8" s="64" customFormat="1" ht="19.5" customHeight="1">
      <c r="A75" s="67"/>
      <c r="B75" s="65">
        <f>B73+B74</f>
        <v>4051437.6999999997</v>
      </c>
      <c r="C75" s="68" t="s">
        <v>13</v>
      </c>
      <c r="D75" s="68"/>
      <c r="E75" s="69"/>
      <c r="F75" s="69"/>
      <c r="G75" s="69"/>
    </row>
    <row r="76" spans="1:8" s="42" customFormat="1">
      <c r="B76" s="70"/>
      <c r="C76" s="64"/>
      <c r="D76" s="64"/>
    </row>
    <row r="77" spans="1:8" s="42" customFormat="1">
      <c r="B77" s="38"/>
      <c r="C77" s="64"/>
      <c r="D77" s="64"/>
      <c r="H77" s="41"/>
    </row>
    <row r="78" spans="1:8">
      <c r="B78" s="24"/>
      <c r="H78" s="2"/>
    </row>
    <row r="83" spans="2:2">
      <c r="B83" s="26"/>
    </row>
    <row r="84" spans="2:2">
      <c r="B84" s="27"/>
    </row>
  </sheetData>
  <autoFilter ref="A8:J75"/>
  <mergeCells count="10">
    <mergeCell ref="E1:G1"/>
    <mergeCell ref="A2:G2"/>
    <mergeCell ref="E6:E7"/>
    <mergeCell ref="G6:G7"/>
    <mergeCell ref="A5:A7"/>
    <mergeCell ref="C5:C7"/>
    <mergeCell ref="F6:F7"/>
    <mergeCell ref="D5:G5"/>
    <mergeCell ref="D6:D7"/>
    <mergeCell ref="B5:B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2021-12-23T05:24:07Z</cp:lastPrinted>
  <dcterms:created xsi:type="dcterms:W3CDTF">1996-10-08T23:32:33Z</dcterms:created>
  <dcterms:modified xsi:type="dcterms:W3CDTF">2022-01-14T14:58:36Z</dcterms:modified>
</cp:coreProperties>
</file>