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1Сведения о доходах" sheetId="1" r:id="rId1"/>
  </sheets>
  <definedNames>
    <definedName name="_xlnm.Print_Titles" localSheetId="0">'на 01.10.2021Сведения о доходах'!$5:$6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<sst xmlns="http://schemas.openxmlformats.org/spreadsheetml/2006/main" count="575" uniqueCount="439">
  <si>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</si>
  <si>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</si>
  <si>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</si>
  <si>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</si>
  <si>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</si>
  <si>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</si>
  <si>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</si>
  <si>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</si>
  <si>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</si>
  <si>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</si>
  <si>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</si>
  <si>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</si>
  <si>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</si>
  <si>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</si>
  <si>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</si>
  <si>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</si>
  <si>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</si>
  <si>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</si>
  <si>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</si>
  <si>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</si>
  <si>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</si>
  <si>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</si>
  <si>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</si>
  <si>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</si>
  <si>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</si>
  <si>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</si>
  <si>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</si>
  <si>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</si>
  <si>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</si>
  <si>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</si>
  <si>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</si>
  <si>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</si>
  <si>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</si>
  <si>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</si>
  <si>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</si>
  <si>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</si>
  <si>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</si>
  <si>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</si>
  <si>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</si>
  <si>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</si>
  <si>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</si>
  <si>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</si>
  <si>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</si>
  <si>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</si>
  <si>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</si>
  <si>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</si>
  <si>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</si>
  <si>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</si>
  <si>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</si>
  <si>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</si>
  <si>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</si>
  <si>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</si>
  <si>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</si>
  <si>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</si>
  <si>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</si>
  <si>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</si>
  <si>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</si>
  <si>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</si>
  <si>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</si>
  <si>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</si>
  <si>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</si>
  <si>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</si>
  <si>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</si>
  <si>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</si>
  <si>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</si>
  <si>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</si>
  <si>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</si>
  <si>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</si>
  <si>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</si>
  <si>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</si>
  <si>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</si>
  <si>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</si>
  <si>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</si>
  <si>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</si>
  <si>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</si>
  <si>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</si>
  <si>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</si>
  <si>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</si>
  <si>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</si>
  <si>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</si>
  <si>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</si>
  <si>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</si>
  <si>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</si>
  <si>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</si>
  <si>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</si>
  <si>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</si>
  <si>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</si>
  <si>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</si>
  <si>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</si>
  <si>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</si>
  <si>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</si>
  <si>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</si>
  <si>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</si>
  <si>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</si>
  <si>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</si>
  <si>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</si>
  <si>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</si>
  <si>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</si>
  <si>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</si>
  <si>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</si>
  <si>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</si>
  <si>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</si>
  <si>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</si>
  <si>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</si>
  <si>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</si>
  <si>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</si>
  <si>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</si>
  <si>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</si>
  <si>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</si>
  <si>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</si>
  <si>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</si>
  <si>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</si>
  <si>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</si>
  <si>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</si>
  <si>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</si>
  <si>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</si>
  <si>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</si>
  <si>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</si>
  <si>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</si>
  <si>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</si>
  <si>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</si>
  <si>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</si>
  <si>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</si>
  <si>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</si>
  <si>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</si>
  <si>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</si>
  <si>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</si>
  <si>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</si>
  <si>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</si>
  <si>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</si>
  <si>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</si>
  <si>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</si>
  <si>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</si>
  <si>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</si>
  <si>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</si>
  <si>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</si>
  <si>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</si>
  <si>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</si>
  <si>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</si>
  <si>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</si>
  <si>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</si>
  <si>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</si>
  <si>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</si>
  <si>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</si>
  <si>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</si>
  <si>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</si>
  <si>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</si>
  <si>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</si>
  <si>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</si>
  <si>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</si>
  <si>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</si>
  <si>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</si>
  <si>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</si>
  <si>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</si>
  <si>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</si>
  <si>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</si>
  <si>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</si>
  <si>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</si>
  <si>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</si>
  <si>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</si>
  <si>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</si>
  <si>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</si>
  <si>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</si>
  <si>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</si>
  <si>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</si>
  <si>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</si>
  <si>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</si>
  <si>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</si>
  <si>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</si>
  <si>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</si>
  <si>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</si>
  <si>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</si>
  <si>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</si>
  <si>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</si>
  <si>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</si>
  <si>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</si>
  <si>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</si>
  <si>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</si>
  <si>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</si>
  <si>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</si>
  <si>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</si>
  <si>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</si>
  <si>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</si>
  <si>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</si>
  <si>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</si>
  <si>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</si>
  <si>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</si>
  <si>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</si>
  <si>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</si>
  <si>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</si>
  <si>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</si>
  <si>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</si>
  <si>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</si>
  <si>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</si>
  <si>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</si>
  <si>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</si>
  <si>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</si>
  <si>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</si>
  <si>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</si>
  <si>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</si>
  <si>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</si>
  <si>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</si>
  <si>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</si>
  <si>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</si>
  <si>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</si>
  <si>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</si>
  <si>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</si>
  <si>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</si>
  <si>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</si>
  <si>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</si>
  <si>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</si>
  <si>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</si>
  <si>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</si>
  <si>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</si>
  <si>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</si>
  <si>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</si>
  <si>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</si>
  <si>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</si>
  <si>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</si>
  <si>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</si>
  <si>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</si>
  <si>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</si>
  <si>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</si>
  <si>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</si>
  <si>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</si>
  <si>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</si>
  <si>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</si>
  <si>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</si>
  <si>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</si>
  <si>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</si>
  <si>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</si>
  <si>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</si>
  <si>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</si>
  <si>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</si>
  <si>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</si>
  <si>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</si>
  <si>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</si>
  <si>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</si>
  <si>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</si>
  <si>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</si>
  <si>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</si>
  <si>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</si>
  <si>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</si>
  <si>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</si>
  <si>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</si>
  <si>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</si>
  <si>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</si>
  <si>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</si>
  <si>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</si>
  <si>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</si>
  <si>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</si>
  <si>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</si>
  <si>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</si>
  <si>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</si>
  <si>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</si>
  <si>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</si>
  <si>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</si>
  <si>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</si>
  <si>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</si>
  <si>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</si>
  <si>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</si>
  <si>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</si>
  <si>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</si>
  <si>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</si>
  <si>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</si>
  <si>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</si>
  <si>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</si>
  <si>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</si>
  <si>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</si>
  <si>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</si>
  <si>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</si>
  <si>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</si>
  <si>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</si>
  <si>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</si>
  <si>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</si>
  <si>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</si>
  <si>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</si>
  <si>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</si>
  <si>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</si>
  <si>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</si>
  <si>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</si>
  <si>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</si>
  <si>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</si>
  <si>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</si>
  <si>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</si>
  <si>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</si>
  <si>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</si>
  <si>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</si>
  <si>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</si>
  <si>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</si>
  <si>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</si>
  <si>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 xml:space="preserve"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</si>
  <si>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000 2 02 45424 00 0000 150</t>
  </si>
  <si>
    <t>000 2 02 45424 04 0000 150</t>
  </si>
  <si>
    <t xml:space="preserve"> -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</si>
  <si>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</si>
  <si>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</si>
  <si>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</si>
  <si>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</si>
  <si>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</si>
  <si>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</si>
  <si>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</si>
  <si>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</si>
  <si>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</si>
  <si>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</si>
  <si>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</si>
  <si>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</si>
  <si>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</si>
  <si>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</si>
  <si>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</si>
  <si>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</si>
  <si>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</si>
  <si>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</si>
  <si>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</si>
  <si>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</si>
  <si>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</si>
  <si>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</si>
  <si>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</si>
  <si>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</si>
  <si>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</si>
  <si>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</si>
  <si>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</si>
  <si>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</si>
  <si>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</si>
  <si>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</si>
  <si>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</si>
  <si>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</si>
  <si>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</si>
  <si>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</si>
  <si>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% исполнения к уточненному плану на 2021 год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</si>
  <si>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</si>
  <si>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</si>
  <si>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</si>
  <si>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</si>
  <si>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>000 1 03 02260 01 0000 110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</si>
  <si>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</si>
  <si>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</si>
  <si>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</si>
  <si>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</si>
  <si>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</si>
  <si>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</si>
  <si>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</si>
  <si>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</si>
  <si>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</si>
  <si>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000 1 16 01080 01 0000 140</t>
  </si>
  <si>
    <t>000 1 16 01082 01 0000 140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</si>
  <si>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</si>
  <si>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000 1 16 01142 01 0000 140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</si>
  <si>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</si>
  <si>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</si>
  <si>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000 1 16 10030 04 0000 140
</t>
  </si>
  <si>
    <t xml:space="preserve">000 1 16 10031 04 0000 140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</si>
  <si>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</si>
  <si>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000 1 16 10129 01 0000 140
</t>
  </si>
  <si>
    <t>Первоначальный план на 2021 год</t>
  </si>
  <si>
    <t>Темп роста/снижения (2021/2020),%  ((к.7/к.3)*100)</t>
  </si>
  <si>
    <t xml:space="preserve">Невыясненные поступления, зачисляемые в бюджеты городских округов
</t>
  </si>
  <si>
    <t>Невыясненные поступления</t>
  </si>
  <si>
    <t xml:space="preserve">000 1 17 01040 04 0000 180
</t>
  </si>
  <si>
    <t>000 1 17 01000 00 0000 180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</si>
  <si>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</si>
  <si>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</si>
  <si>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</si>
  <si>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</si>
  <si>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</si>
  <si>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000 1 16 01100 01 0000 140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</si>
  <si>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</si>
  <si>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000 1 16 01102 01 0000 140
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</si>
  <si>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</si>
  <si>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000 2 02 15853 00 0000 150</t>
  </si>
  <si>
    <t xml:space="preserve"> - 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</si>
  <si>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000 2 02 15853 04 0000 150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</si>
  <si>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</si>
  <si>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</si>
  <si>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</si>
  <si>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</si>
  <si>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Государственная пошлина за выдачу разрешения на установку рекламной конструкции
</t>
  </si>
  <si>
    <t xml:space="preserve">000 1 08 07150 01 0000 110
</t>
  </si>
  <si>
    <t xml:space="preserve">Государственная пошлина за выдачу разрешения на установку рекламной конструкции, зачисляемая в бюджеты городских округов
</t>
  </si>
  <si>
    <t>000 1 08 07150 01 0000 110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</si>
  <si>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</si>
  <si>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</si>
  <si>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 xml:space="preserve">Доходы бюджетов городских округов от возврата организациями остатков субсидий прошлых лет
</t>
  </si>
  <si>
    <t xml:space="preserve">000 2 18 04000 04 0000 150
</t>
  </si>
  <si>
    <t xml:space="preserve"> -доходы бюджетов городских округов от возврата бюджетными учреждениями остатков субсидий прошлых лет
</t>
  </si>
  <si>
    <t xml:space="preserve">000 2 18 04010 04 0000 150
</t>
  </si>
  <si>
    <r>
      <rPr>
        <b/>
        <sz val="10"/>
        <rFont val="Times New Roman"/>
        <family val="1"/>
      </rPr>
      <t xml:space="preserve">Уточненный план на 2021 год  </t>
    </r>
    <r>
      <rPr>
        <b/>
        <sz val="10"/>
        <color indexed="10"/>
        <rFont val="Times New Roman"/>
        <family val="1"/>
      </rPr>
      <t xml:space="preserve">             </t>
    </r>
  </si>
  <si>
    <t>в 1,1 раза</t>
  </si>
  <si>
    <t>в 1,3 раза</t>
  </si>
  <si>
    <t>в 1,6 раза</t>
  </si>
  <si>
    <t>в 1,5 раза</t>
  </si>
  <si>
    <t>в 1,2 раза</t>
  </si>
  <si>
    <t>в 2,2 раза</t>
  </si>
  <si>
    <t>в 1,4 раза</t>
  </si>
  <si>
    <t>в 4,6 раза</t>
  </si>
  <si>
    <t>в 1,7 раза</t>
  </si>
  <si>
    <t>в 2 раза</t>
  </si>
  <si>
    <t>в 2,3 раза</t>
  </si>
  <si>
    <t>в 3 раза</t>
  </si>
  <si>
    <t>в 2,8 раза</t>
  </si>
  <si>
    <t>в 3,9 раза</t>
  </si>
  <si>
    <t>в 3,6 раза</t>
  </si>
  <si>
    <t>в 1,9 раза</t>
  </si>
  <si>
    <t>Сведения по доходам бюджета городского округа Урай Ханты-Мансийского автономного округа-Югры за 9 месяцев 2021 года в сравнении                                                                                                                   с запланированными значениями на соответствующий период (финансовый год)</t>
  </si>
  <si>
    <t>Исполнено                             за 9 месяцев 2020 года</t>
  </si>
  <si>
    <t>Уточненный план на                    9 месяцев           2021 года</t>
  </si>
  <si>
    <t>Исполнено на 01.10.2021</t>
  </si>
  <si>
    <t xml:space="preserve">% исполнения к уточненному плану за                                9 месяцев             2021 года </t>
  </si>
  <si>
    <t xml:space="preserve"> 000  1 08 07173 01 0000 110
</t>
  </si>
  <si>
    <t xml:space="preserve"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</si>
  <si>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000 202 25491 00 0000 150</t>
  </si>
  <si>
    <t xml:space="preserve"> -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</si>
  <si>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000 202 25491 04 0000 150</t>
  </si>
  <si>
    <t xml:space="preserve">Прочие дотации
</t>
  </si>
  <si>
    <t xml:space="preserve">000 2 02 19999 00 0000 150
</t>
  </si>
  <si>
    <t xml:space="preserve"> - прочие дотации бюджетам городских округов
</t>
  </si>
  <si>
    <t xml:space="preserve">000 2 02 19999 04 0000 150
</t>
  </si>
  <si>
    <t>в 18,6 раза</t>
  </si>
  <si>
    <t>в 2,6 раза</t>
  </si>
  <si>
    <t>в 1,8 раза</t>
  </si>
  <si>
    <t>в 4 раза</t>
  </si>
  <si>
    <t>в 2,9 раза</t>
  </si>
  <si>
    <t>в 8 раза</t>
  </si>
  <si>
    <t>в 8,9 раза</t>
  </si>
  <si>
    <t>в 6 раза</t>
  </si>
  <si>
    <t>в 5,2 раза</t>
  </si>
  <si>
    <t>в 3,4 раза</t>
  </si>
  <si>
    <t>в 3,1 раза</t>
  </si>
  <si>
    <t>в 3,3 раза</t>
  </si>
  <si>
    <t>в 4,7 раза</t>
  </si>
  <si>
    <t>в 196,5 раза</t>
  </si>
  <si>
    <t>в 18,5 раза</t>
  </si>
  <si>
    <t>в 12,4 раза</t>
  </si>
  <si>
    <t>в 4,8 раза</t>
  </si>
  <si>
    <t>в 19,4 раза</t>
  </si>
  <si>
    <t>в 6,7 раза</t>
  </si>
  <si>
    <t>в -6 раза</t>
  </si>
  <si>
    <t>в 7,3 раза</t>
  </si>
  <si>
    <t>в 9,3 раза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</si>
</sst>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95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204" fontId="5" fillId="0" borderId="12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6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3" fontId="4" fillId="34" borderId="11" xfId="6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4" fillId="34" borderId="0" xfId="0" applyNumberFormat="1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173" fontId="3" fillId="4" borderId="11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173" fontId="3" fillId="4" borderId="11" xfId="0" applyNumberFormat="1" applyFont="1" applyFill="1" applyBorder="1" applyAlignment="1">
      <alignment horizontal="center" vertical="center"/>
    </xf>
    <xf numFmtId="173" fontId="4" fillId="4" borderId="11" xfId="0" applyNumberFormat="1" applyFont="1" applyFill="1" applyBorder="1" applyAlignment="1">
      <alignment horizontal="center" vertical="center"/>
    </xf>
    <xf numFmtId="173" fontId="5" fillId="4" borderId="11" xfId="0" applyNumberFormat="1" applyFont="1" applyFill="1" applyBorder="1" applyAlignment="1">
      <alignment horizontal="center" vertical="center"/>
    </xf>
    <xf numFmtId="173" fontId="4" fillId="4" borderId="11" xfId="0" applyNumberFormat="1" applyFont="1" applyFill="1" applyBorder="1" applyAlignment="1">
      <alignment horizontal="center" vertical="center" wrapText="1"/>
    </xf>
    <xf numFmtId="173" fontId="5" fillId="4" borderId="11" xfId="0" applyNumberFormat="1" applyFont="1" applyFill="1" applyBorder="1" applyAlignment="1">
      <alignment horizontal="center" vertical="center" wrapText="1"/>
    </xf>
    <xf numFmtId="173" fontId="3" fillId="4" borderId="11" xfId="61" applyNumberFormat="1" applyFont="1" applyFill="1" applyBorder="1" applyAlignment="1">
      <alignment horizontal="center" vertical="center" wrapText="1"/>
    </xf>
    <xf numFmtId="173" fontId="4" fillId="4" borderId="11" xfId="61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173" fontId="3" fillId="35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02" sqref="L202"/>
    </sheetView>
  </sheetViews>
  <sheetFormatPr defaultColWidth="9.140625" defaultRowHeight="12.75"/>
  <cols>
    <col min="1" max="1" width="65.00390625" style="26" customWidth="1"/>
    <col min="2" max="2" width="24.57421875" style="23" customWidth="1"/>
    <col min="3" max="3" width="14.00390625" style="23" customWidth="1"/>
    <col min="4" max="4" width="14.7109375" style="23" customWidth="1"/>
    <col min="5" max="5" width="13.28125" style="37" customWidth="1"/>
    <col min="6" max="6" width="12.57421875" style="37" customWidth="1"/>
    <col min="7" max="7" width="11.7109375" style="25" customWidth="1"/>
    <col min="8" max="8" width="11.28125" style="25" customWidth="1"/>
    <col min="9" max="9" width="11.8515625" style="25" customWidth="1"/>
    <col min="10" max="10" width="14.00390625" style="25" customWidth="1"/>
    <col min="11" max="11" width="11.8515625" style="25" customWidth="1"/>
    <col min="12" max="16384" width="9.140625" style="25" customWidth="1"/>
  </cols>
  <sheetData>
    <row r="1" spans="2:11" ht="15">
      <c r="B1" s="94"/>
      <c r="C1" s="94"/>
      <c r="D1" s="94"/>
      <c r="E1" s="94"/>
      <c r="F1" s="94"/>
      <c r="G1" s="94"/>
      <c r="H1" s="94"/>
      <c r="I1" s="94"/>
      <c r="J1" s="40"/>
      <c r="K1" s="40"/>
    </row>
    <row r="2" spans="1:11" s="28" customFormat="1" ht="37.5" customHeight="1">
      <c r="A2" s="93" t="s">
        <v>403</v>
      </c>
      <c r="B2" s="93"/>
      <c r="C2" s="93"/>
      <c r="D2" s="93"/>
      <c r="E2" s="93"/>
      <c r="F2" s="93"/>
      <c r="G2" s="93"/>
      <c r="H2" s="93"/>
      <c r="I2" s="93"/>
      <c r="J2" s="93"/>
      <c r="K2" s="65"/>
    </row>
    <row r="3" spans="1:6" s="28" customFormat="1" ht="19.5" customHeight="1">
      <c r="A3" s="93"/>
      <c r="B3" s="93"/>
      <c r="C3" s="93"/>
      <c r="D3" s="93"/>
      <c r="E3" s="93"/>
      <c r="F3" s="64"/>
    </row>
    <row r="4" spans="1:11" ht="15" customHeight="1">
      <c r="A4" s="27"/>
      <c r="B4" s="7"/>
      <c r="C4" s="7"/>
      <c r="D4" s="7"/>
      <c r="E4" s="8"/>
      <c r="F4" s="8"/>
      <c r="I4" s="8"/>
      <c r="J4" s="8" t="s">
        <v>213</v>
      </c>
      <c r="K4" s="8"/>
    </row>
    <row r="5" spans="1:11" ht="87.75" customHeight="1">
      <c r="A5" s="9" t="s">
        <v>0</v>
      </c>
      <c r="B5" s="9" t="s">
        <v>1</v>
      </c>
      <c r="C5" s="9" t="s">
        <v>404</v>
      </c>
      <c r="D5" s="75" t="s">
        <v>354</v>
      </c>
      <c r="E5" s="77" t="s">
        <v>386</v>
      </c>
      <c r="F5" s="79" t="s">
        <v>405</v>
      </c>
      <c r="G5" s="10" t="s">
        <v>406</v>
      </c>
      <c r="H5" s="88" t="s">
        <v>407</v>
      </c>
      <c r="I5" s="9" t="s">
        <v>329</v>
      </c>
      <c r="J5" s="9" t="s">
        <v>355</v>
      </c>
      <c r="K5" s="69"/>
    </row>
    <row r="6" spans="1:11" s="24" customFormat="1" ht="12.75">
      <c r="A6" s="17">
        <v>1</v>
      </c>
      <c r="B6" s="17">
        <v>2</v>
      </c>
      <c r="C6" s="17">
        <v>3</v>
      </c>
      <c r="D6" s="17">
        <v>4</v>
      </c>
      <c r="E6" s="18">
        <v>5</v>
      </c>
      <c r="F6" s="80">
        <v>6</v>
      </c>
      <c r="G6" s="12">
        <v>7</v>
      </c>
      <c r="H6" s="89">
        <v>8</v>
      </c>
      <c r="I6" s="12">
        <v>9</v>
      </c>
      <c r="J6" s="12">
        <v>10</v>
      </c>
      <c r="K6" s="70"/>
    </row>
    <row r="7" spans="1:11" ht="12.75">
      <c r="A7" s="4" t="s">
        <v>2</v>
      </c>
      <c r="B7" s="5" t="s">
        <v>3</v>
      </c>
      <c r="C7" s="38">
        <f>C8+C25+C36+C47+C55+C69+C76+C85+C96+C143+C15</f>
        <v>710034.7000000001</v>
      </c>
      <c r="D7" s="38">
        <f>D8+D25+D36+D47+D55+D69+D76+D85+D96+D143+D15</f>
        <v>1031377.7000000001</v>
      </c>
      <c r="E7" s="38">
        <f>E8+E25+E36+E47+E55+E69+E76+E85+E96+E143+E15</f>
        <v>1032984.6000000001</v>
      </c>
      <c r="F7" s="81">
        <f>F8+F25+F36+F47+F55+F69+F76+F85+F96+F143+F15</f>
        <v>699494.2000000001</v>
      </c>
      <c r="G7" s="38">
        <f>G8+G25+G36+G47+G55+G69+G76+G85+G96+G143+G15</f>
        <v>721180.0000000002</v>
      </c>
      <c r="H7" s="81">
        <f aca="true" t="shared" si="0" ref="H7:H22">G7/F7*100</f>
        <v>103.10021155286209</v>
      </c>
      <c r="I7" s="38">
        <f aca="true" t="shared" si="1" ref="I7:I13">G7/E7*100</f>
        <v>69.81517439853413</v>
      </c>
      <c r="J7" s="38">
        <f>G7/C7*100</f>
        <v>101.56968384784577</v>
      </c>
      <c r="K7" s="71"/>
    </row>
    <row r="8" spans="1:11" ht="12.75">
      <c r="A8" s="6" t="s">
        <v>4</v>
      </c>
      <c r="B8" s="5" t="s">
        <v>5</v>
      </c>
      <c r="C8" s="38">
        <f>C9</f>
        <v>493257.2</v>
      </c>
      <c r="D8" s="38">
        <f>D9</f>
        <v>688969.4</v>
      </c>
      <c r="E8" s="38">
        <f>E9</f>
        <v>688969.4</v>
      </c>
      <c r="F8" s="81">
        <f>F9</f>
        <v>470400</v>
      </c>
      <c r="G8" s="38">
        <f>G9</f>
        <v>458863.9</v>
      </c>
      <c r="H8" s="81">
        <f t="shared" si="0"/>
        <v>97.54759778911564</v>
      </c>
      <c r="I8" s="38">
        <f t="shared" si="1"/>
        <v>66.60149202562552</v>
      </c>
      <c r="J8" s="38">
        <f>G8/C8*100</f>
        <v>93.02730907932009</v>
      </c>
      <c r="K8" s="71"/>
    </row>
    <row r="9" spans="1:11" ht="12.75">
      <c r="A9" s="6" t="s">
        <v>6</v>
      </c>
      <c r="B9" s="5" t="s">
        <v>7</v>
      </c>
      <c r="C9" s="38">
        <f>SUM(C10:C14)</f>
        <v>493257.2</v>
      </c>
      <c r="D9" s="38">
        <f>SUM(D10:D14)</f>
        <v>688969.4</v>
      </c>
      <c r="E9" s="38">
        <f>SUM(E10:E14)</f>
        <v>688969.4</v>
      </c>
      <c r="F9" s="81">
        <f>SUM(F10:F14)</f>
        <v>470400</v>
      </c>
      <c r="G9" s="38">
        <f>SUM(G10:G14)</f>
        <v>458863.9</v>
      </c>
      <c r="H9" s="81">
        <f t="shared" si="0"/>
        <v>97.54759778911564</v>
      </c>
      <c r="I9" s="38">
        <f t="shared" si="1"/>
        <v>66.60149202562552</v>
      </c>
      <c r="J9" s="38">
        <f>G9/C9*100</f>
        <v>93.02730907932009</v>
      </c>
      <c r="K9" s="71"/>
    </row>
    <row r="10" spans="1:11" ht="65.25" customHeight="1">
      <c r="A10" s="11" t="s">
        <v>139</v>
      </c>
      <c r="B10" s="12" t="s">
        <v>8</v>
      </c>
      <c r="C10" s="29">
        <v>479192.9</v>
      </c>
      <c r="D10" s="29">
        <v>671356.9</v>
      </c>
      <c r="E10" s="29">
        <v>671356.9</v>
      </c>
      <c r="F10" s="82">
        <v>458700</v>
      </c>
      <c r="G10" s="29">
        <v>435855.7</v>
      </c>
      <c r="H10" s="82">
        <f t="shared" si="0"/>
        <v>95.01977327229126</v>
      </c>
      <c r="I10" s="29">
        <f t="shared" si="1"/>
        <v>64.92160875981166</v>
      </c>
      <c r="J10" s="29">
        <f>G10/C10*100</f>
        <v>90.95620991045568</v>
      </c>
      <c r="K10" s="72"/>
    </row>
    <row r="11" spans="1:11" ht="86.25" customHeight="1">
      <c r="A11" s="11" t="s">
        <v>167</v>
      </c>
      <c r="B11" s="12" t="s">
        <v>9</v>
      </c>
      <c r="C11" s="29">
        <v>6888.4</v>
      </c>
      <c r="D11" s="29">
        <v>7578.7</v>
      </c>
      <c r="E11" s="29">
        <v>7578.7</v>
      </c>
      <c r="F11" s="82">
        <v>4300</v>
      </c>
      <c r="G11" s="29">
        <v>3112</v>
      </c>
      <c r="H11" s="82">
        <f t="shared" si="0"/>
        <v>72.37209302325581</v>
      </c>
      <c r="I11" s="29">
        <f t="shared" si="1"/>
        <v>41.06245134389803</v>
      </c>
      <c r="J11" s="29">
        <f>G11/C11*100</f>
        <v>45.17739968642936</v>
      </c>
      <c r="K11" s="72"/>
    </row>
    <row r="12" spans="1:11" ht="42.75" customHeight="1">
      <c r="A12" s="11" t="s">
        <v>78</v>
      </c>
      <c r="B12" s="30" t="s">
        <v>67</v>
      </c>
      <c r="C12" s="29">
        <v>3187.1</v>
      </c>
      <c r="D12" s="29">
        <v>4133.8</v>
      </c>
      <c r="E12" s="29">
        <v>4133.8</v>
      </c>
      <c r="F12" s="82">
        <v>3250</v>
      </c>
      <c r="G12" s="29">
        <v>5623.4</v>
      </c>
      <c r="H12" s="82" t="s">
        <v>395</v>
      </c>
      <c r="I12" s="29" t="s">
        <v>393</v>
      </c>
      <c r="J12" s="29" t="s">
        <v>419</v>
      </c>
      <c r="K12" s="72"/>
    </row>
    <row r="13" spans="1:11" ht="67.5" customHeight="1">
      <c r="A13" s="11" t="s">
        <v>140</v>
      </c>
      <c r="B13" s="12" t="s">
        <v>68</v>
      </c>
      <c r="C13" s="29">
        <v>3988.8</v>
      </c>
      <c r="D13" s="29">
        <v>5900</v>
      </c>
      <c r="E13" s="29">
        <v>5900</v>
      </c>
      <c r="F13" s="82">
        <v>4150</v>
      </c>
      <c r="G13" s="29">
        <v>4317.1</v>
      </c>
      <c r="H13" s="82">
        <f t="shared" si="0"/>
        <v>104.02650602409639</v>
      </c>
      <c r="I13" s="29">
        <f t="shared" si="1"/>
        <v>73.17118644067797</v>
      </c>
      <c r="J13" s="29">
        <f>G13/C13*100</f>
        <v>108.23054552747693</v>
      </c>
      <c r="K13" s="72"/>
    </row>
    <row r="14" spans="1:11" ht="92.25" customHeight="1">
      <c r="A14" s="11" t="s">
        <v>330</v>
      </c>
      <c r="B14" s="12" t="s">
        <v>331</v>
      </c>
      <c r="C14" s="29">
        <v>0</v>
      </c>
      <c r="D14" s="29">
        <v>0</v>
      </c>
      <c r="E14" s="29">
        <v>0</v>
      </c>
      <c r="F14" s="82">
        <v>0</v>
      </c>
      <c r="G14" s="29">
        <v>9955.7</v>
      </c>
      <c r="H14" s="82">
        <v>0</v>
      </c>
      <c r="I14" s="55">
        <v>0</v>
      </c>
      <c r="J14" s="29">
        <v>0</v>
      </c>
      <c r="K14" s="72"/>
    </row>
    <row r="15" spans="1:11" ht="33" customHeight="1">
      <c r="A15" s="6" t="s">
        <v>99</v>
      </c>
      <c r="B15" s="5" t="s">
        <v>100</v>
      </c>
      <c r="C15" s="38">
        <f>C16</f>
        <v>9017.899999999998</v>
      </c>
      <c r="D15" s="38">
        <f>D16</f>
        <v>13818.9</v>
      </c>
      <c r="E15" s="38">
        <f>E16</f>
        <v>13818.9</v>
      </c>
      <c r="F15" s="81">
        <f>F16</f>
        <v>10017.5</v>
      </c>
      <c r="G15" s="38">
        <f>G16</f>
        <v>10201.800000000001</v>
      </c>
      <c r="H15" s="81">
        <f t="shared" si="0"/>
        <v>101.83978038432744</v>
      </c>
      <c r="I15" s="38">
        <f aca="true" t="shared" si="2" ref="I15:I22">G15/E15*100</f>
        <v>73.82497883333696</v>
      </c>
      <c r="J15" s="38">
        <f aca="true" t="shared" si="3" ref="J15:J24">G15/C15*100</f>
        <v>113.1283336475233</v>
      </c>
      <c r="K15" s="71"/>
    </row>
    <row r="16" spans="1:11" ht="29.25" customHeight="1">
      <c r="A16" s="3" t="s">
        <v>101</v>
      </c>
      <c r="B16" s="12" t="s">
        <v>102</v>
      </c>
      <c r="C16" s="29">
        <f>C17+C19+C21+C23</f>
        <v>9017.899999999998</v>
      </c>
      <c r="D16" s="29">
        <f>D17+D19+D21+D23</f>
        <v>13818.9</v>
      </c>
      <c r="E16" s="29">
        <f>E17+E19+E21+E23</f>
        <v>13818.9</v>
      </c>
      <c r="F16" s="82">
        <f>F17+F19+F21+F23</f>
        <v>10017.5</v>
      </c>
      <c r="G16" s="29">
        <f>G17+G19+G21+G23</f>
        <v>10201.800000000001</v>
      </c>
      <c r="H16" s="82">
        <f t="shared" si="0"/>
        <v>101.83978038432744</v>
      </c>
      <c r="I16" s="29">
        <f t="shared" si="2"/>
        <v>73.82497883333696</v>
      </c>
      <c r="J16" s="29">
        <f t="shared" si="3"/>
        <v>113.1283336475233</v>
      </c>
      <c r="K16" s="72"/>
    </row>
    <row r="17" spans="1:11" ht="54.75" customHeight="1">
      <c r="A17" s="3" t="s">
        <v>127</v>
      </c>
      <c r="B17" s="12" t="s">
        <v>103</v>
      </c>
      <c r="C17" s="29">
        <f>C18</f>
        <v>4204.2</v>
      </c>
      <c r="D17" s="29">
        <f>D18</f>
        <v>5584.4</v>
      </c>
      <c r="E17" s="29">
        <f>E18</f>
        <v>5584.4</v>
      </c>
      <c r="F17" s="82">
        <f>F18</f>
        <v>4305</v>
      </c>
      <c r="G17" s="29">
        <f>G18</f>
        <v>4627.2</v>
      </c>
      <c r="H17" s="82">
        <f t="shared" si="0"/>
        <v>107.48432055749129</v>
      </c>
      <c r="I17" s="29">
        <f t="shared" si="2"/>
        <v>82.8593940262159</v>
      </c>
      <c r="J17" s="29">
        <f t="shared" si="3"/>
        <v>110.06136720422435</v>
      </c>
      <c r="K17" s="72"/>
    </row>
    <row r="18" spans="1:11" s="34" customFormat="1" ht="88.5" customHeight="1">
      <c r="A18" s="1" t="s">
        <v>276</v>
      </c>
      <c r="B18" s="2" t="s">
        <v>222</v>
      </c>
      <c r="C18" s="33">
        <v>4204.2</v>
      </c>
      <c r="D18" s="33">
        <v>5584.4</v>
      </c>
      <c r="E18" s="33">
        <v>5584.4</v>
      </c>
      <c r="F18" s="83">
        <v>4305</v>
      </c>
      <c r="G18" s="33">
        <v>4627.2</v>
      </c>
      <c r="H18" s="83">
        <f t="shared" si="0"/>
        <v>107.48432055749129</v>
      </c>
      <c r="I18" s="33">
        <f t="shared" si="2"/>
        <v>82.8593940262159</v>
      </c>
      <c r="J18" s="33">
        <f t="shared" si="3"/>
        <v>110.06136720422435</v>
      </c>
      <c r="K18" s="73"/>
    </row>
    <row r="19" spans="1:11" ht="67.5" customHeight="1">
      <c r="A19" s="3" t="s">
        <v>128</v>
      </c>
      <c r="B19" s="12" t="s">
        <v>104</v>
      </c>
      <c r="C19" s="29">
        <f>C20</f>
        <v>29</v>
      </c>
      <c r="D19" s="29">
        <f>D20</f>
        <v>50</v>
      </c>
      <c r="E19" s="29">
        <f>E20</f>
        <v>50</v>
      </c>
      <c r="F19" s="82">
        <f>F20</f>
        <v>34.5</v>
      </c>
      <c r="G19" s="29">
        <f>G20</f>
        <v>33.1</v>
      </c>
      <c r="H19" s="82">
        <f t="shared" si="0"/>
        <v>95.94202898550725</v>
      </c>
      <c r="I19" s="29">
        <f t="shared" si="2"/>
        <v>66.2</v>
      </c>
      <c r="J19" s="29">
        <f t="shared" si="3"/>
        <v>114.13793103448275</v>
      </c>
      <c r="K19" s="72"/>
    </row>
    <row r="20" spans="1:11" s="34" customFormat="1" ht="96.75" customHeight="1">
      <c r="A20" s="1" t="s">
        <v>277</v>
      </c>
      <c r="B20" s="2" t="s">
        <v>223</v>
      </c>
      <c r="C20" s="33">
        <v>29</v>
      </c>
      <c r="D20" s="33">
        <v>50</v>
      </c>
      <c r="E20" s="33">
        <v>50</v>
      </c>
      <c r="F20" s="83">
        <v>34.5</v>
      </c>
      <c r="G20" s="33">
        <v>33.1</v>
      </c>
      <c r="H20" s="83">
        <f t="shared" si="0"/>
        <v>95.94202898550725</v>
      </c>
      <c r="I20" s="33">
        <f t="shared" si="2"/>
        <v>66.2</v>
      </c>
      <c r="J20" s="33">
        <f t="shared" si="3"/>
        <v>114.13793103448275</v>
      </c>
      <c r="K20" s="73"/>
    </row>
    <row r="21" spans="1:11" ht="56.25" customHeight="1">
      <c r="A21" s="3" t="s">
        <v>129</v>
      </c>
      <c r="B21" s="12" t="s">
        <v>105</v>
      </c>
      <c r="C21" s="29">
        <f>C22</f>
        <v>5605.9</v>
      </c>
      <c r="D21" s="29">
        <f>D22</f>
        <v>8184.5</v>
      </c>
      <c r="E21" s="29">
        <f>E22</f>
        <v>8184.5</v>
      </c>
      <c r="F21" s="82">
        <f>F22</f>
        <v>5678</v>
      </c>
      <c r="G21" s="29">
        <f>G22</f>
        <v>6358.3</v>
      </c>
      <c r="H21" s="82">
        <f t="shared" si="0"/>
        <v>111.98133145473759</v>
      </c>
      <c r="I21" s="29">
        <f t="shared" si="2"/>
        <v>77.68709145335696</v>
      </c>
      <c r="J21" s="29">
        <f t="shared" si="3"/>
        <v>113.4215736991384</v>
      </c>
      <c r="K21" s="72"/>
    </row>
    <row r="22" spans="1:11" s="34" customFormat="1" ht="87.75" customHeight="1">
      <c r="A22" s="1" t="s">
        <v>278</v>
      </c>
      <c r="B22" s="2" t="s">
        <v>224</v>
      </c>
      <c r="C22" s="33">
        <v>5605.9</v>
      </c>
      <c r="D22" s="33">
        <v>8184.5</v>
      </c>
      <c r="E22" s="33">
        <v>8184.5</v>
      </c>
      <c r="F22" s="83">
        <v>5678</v>
      </c>
      <c r="G22" s="33">
        <v>6358.3</v>
      </c>
      <c r="H22" s="83">
        <f t="shared" si="0"/>
        <v>111.98133145473759</v>
      </c>
      <c r="I22" s="33">
        <f t="shared" si="2"/>
        <v>77.68709145335696</v>
      </c>
      <c r="J22" s="33">
        <f t="shared" si="3"/>
        <v>113.4215736991384</v>
      </c>
      <c r="K22" s="73"/>
    </row>
    <row r="23" spans="1:11" s="34" customFormat="1" ht="50.25" customHeight="1">
      <c r="A23" s="11" t="s">
        <v>333</v>
      </c>
      <c r="B23" s="12" t="s">
        <v>334</v>
      </c>
      <c r="C23" s="29">
        <f>C24</f>
        <v>-821.2</v>
      </c>
      <c r="D23" s="29">
        <f>D24</f>
        <v>0</v>
      </c>
      <c r="E23" s="29">
        <f>E24</f>
        <v>0</v>
      </c>
      <c r="F23" s="82">
        <f>F24</f>
        <v>0</v>
      </c>
      <c r="G23" s="29">
        <f>G24</f>
        <v>-816.8</v>
      </c>
      <c r="H23" s="82">
        <v>0</v>
      </c>
      <c r="I23" s="29">
        <v>0</v>
      </c>
      <c r="J23" s="29">
        <f t="shared" si="3"/>
        <v>99.46419873356062</v>
      </c>
      <c r="K23" s="72"/>
    </row>
    <row r="24" spans="1:11" s="34" customFormat="1" ht="84.75" customHeight="1">
      <c r="A24" s="1" t="s">
        <v>332</v>
      </c>
      <c r="B24" s="2" t="s">
        <v>335</v>
      </c>
      <c r="C24" s="33">
        <v>-821.2</v>
      </c>
      <c r="D24" s="33">
        <v>0</v>
      </c>
      <c r="E24" s="33">
        <v>0</v>
      </c>
      <c r="F24" s="83">
        <v>0</v>
      </c>
      <c r="G24" s="33">
        <v>-816.8</v>
      </c>
      <c r="H24" s="83">
        <v>0</v>
      </c>
      <c r="I24" s="33">
        <v>0</v>
      </c>
      <c r="J24" s="33">
        <f t="shared" si="3"/>
        <v>99.46419873356062</v>
      </c>
      <c r="K24" s="73"/>
    </row>
    <row r="25" spans="1:11" ht="21" customHeight="1">
      <c r="A25" s="6" t="s">
        <v>10</v>
      </c>
      <c r="B25" s="5" t="s">
        <v>11</v>
      </c>
      <c r="C25" s="38">
        <f>C26+C30+C32+C34</f>
        <v>90630.49999999999</v>
      </c>
      <c r="D25" s="38">
        <f>D26+D30+D32+D34</f>
        <v>116154.4</v>
      </c>
      <c r="E25" s="38">
        <f>E26+E30+E32+E34</f>
        <v>116154.4</v>
      </c>
      <c r="F25" s="81">
        <f>F26+F30+F32+F34</f>
        <v>104470</v>
      </c>
      <c r="G25" s="38">
        <f>G26+G30+G32+G34</f>
        <v>109022.3</v>
      </c>
      <c r="H25" s="81">
        <f>G25/F25*100</f>
        <v>104.3575189049488</v>
      </c>
      <c r="I25" s="38">
        <f>G25/E25*100</f>
        <v>93.8598107346773</v>
      </c>
      <c r="J25" s="38" t="s">
        <v>391</v>
      </c>
      <c r="K25" s="71"/>
    </row>
    <row r="26" spans="1:11" s="31" customFormat="1" ht="33.75" customHeight="1">
      <c r="A26" s="52" t="s">
        <v>69</v>
      </c>
      <c r="B26" s="5" t="s">
        <v>12</v>
      </c>
      <c r="C26" s="38">
        <f>C27+C28+C29</f>
        <v>75872.4</v>
      </c>
      <c r="D26" s="38">
        <f>D27+D28+D29</f>
        <v>110154.4</v>
      </c>
      <c r="E26" s="38">
        <f>E27+E28+E29</f>
        <v>110154.4</v>
      </c>
      <c r="F26" s="81">
        <f>F27+F28+F29</f>
        <v>100000</v>
      </c>
      <c r="G26" s="38">
        <f>G27+G28+G29</f>
        <v>100055.3</v>
      </c>
      <c r="H26" s="81">
        <f>G26/F26*100</f>
        <v>100.0553</v>
      </c>
      <c r="I26" s="38">
        <f>G26/E26*100</f>
        <v>90.83186872244778</v>
      </c>
      <c r="J26" s="38" t="s">
        <v>388</v>
      </c>
      <c r="K26" s="71"/>
    </row>
    <row r="27" spans="1:11" ht="27" customHeight="1">
      <c r="A27" s="11" t="s">
        <v>149</v>
      </c>
      <c r="B27" s="12" t="s">
        <v>74</v>
      </c>
      <c r="C27" s="29">
        <v>63042.7</v>
      </c>
      <c r="D27" s="29">
        <v>90936.3</v>
      </c>
      <c r="E27" s="29">
        <v>90936.3</v>
      </c>
      <c r="F27" s="82">
        <v>81936.3</v>
      </c>
      <c r="G27" s="29">
        <v>71537.1</v>
      </c>
      <c r="H27" s="82">
        <f>G27/F27*100</f>
        <v>87.3081894105543</v>
      </c>
      <c r="I27" s="29">
        <f>G27/E27*100</f>
        <v>78.66726488761914</v>
      </c>
      <c r="J27" s="29">
        <f>G27/C27*100</f>
        <v>113.4740421967968</v>
      </c>
      <c r="K27" s="72"/>
    </row>
    <row r="28" spans="1:11" ht="41.25" customHeight="1">
      <c r="A28" s="11" t="s">
        <v>156</v>
      </c>
      <c r="B28" s="12" t="s">
        <v>75</v>
      </c>
      <c r="C28" s="29">
        <v>12830.2</v>
      </c>
      <c r="D28" s="29">
        <v>19218.1</v>
      </c>
      <c r="E28" s="29">
        <v>19218.1</v>
      </c>
      <c r="F28" s="82">
        <v>18063.7</v>
      </c>
      <c r="G28" s="29">
        <v>28518.2</v>
      </c>
      <c r="H28" s="82" t="s">
        <v>389</v>
      </c>
      <c r="I28" s="29" t="s">
        <v>390</v>
      </c>
      <c r="J28" s="29" t="s">
        <v>392</v>
      </c>
      <c r="K28" s="72"/>
    </row>
    <row r="29" spans="1:11" ht="33.75" customHeight="1">
      <c r="A29" s="11" t="s">
        <v>360</v>
      </c>
      <c r="B29" s="12" t="s">
        <v>361</v>
      </c>
      <c r="C29" s="29">
        <v>-0.5</v>
      </c>
      <c r="D29" s="29">
        <v>0</v>
      </c>
      <c r="E29" s="29">
        <v>0</v>
      </c>
      <c r="F29" s="82">
        <v>0</v>
      </c>
      <c r="G29" s="29">
        <v>0</v>
      </c>
      <c r="H29" s="82">
        <v>0</v>
      </c>
      <c r="I29" s="29">
        <v>0</v>
      </c>
      <c r="J29" s="29">
        <f>G29/C29*100</f>
        <v>0</v>
      </c>
      <c r="K29" s="72"/>
    </row>
    <row r="30" spans="1:11" ht="25.5" customHeight="1">
      <c r="A30" s="6" t="s">
        <v>336</v>
      </c>
      <c r="B30" s="5" t="s">
        <v>337</v>
      </c>
      <c r="C30" s="38">
        <f>C31</f>
        <v>10455.5</v>
      </c>
      <c r="D30" s="38">
        <f>D31</f>
        <v>0</v>
      </c>
      <c r="E30" s="38">
        <f>E31</f>
        <v>0</v>
      </c>
      <c r="F30" s="81">
        <f>F31</f>
        <v>0</v>
      </c>
      <c r="G30" s="38">
        <f>G31</f>
        <v>4048.8</v>
      </c>
      <c r="H30" s="81">
        <v>0</v>
      </c>
      <c r="I30" s="38">
        <v>0</v>
      </c>
      <c r="J30" s="38">
        <f>G30/C30*100</f>
        <v>38.72411649371145</v>
      </c>
      <c r="K30" s="71"/>
    </row>
    <row r="31" spans="1:11" ht="26.25" customHeight="1">
      <c r="A31" s="11" t="s">
        <v>336</v>
      </c>
      <c r="B31" s="12" t="s">
        <v>338</v>
      </c>
      <c r="C31" s="29">
        <v>10455.5</v>
      </c>
      <c r="D31" s="29">
        <v>0</v>
      </c>
      <c r="E31" s="29">
        <v>0</v>
      </c>
      <c r="F31" s="82">
        <v>0</v>
      </c>
      <c r="G31" s="29">
        <v>4048.8</v>
      </c>
      <c r="H31" s="82">
        <v>0</v>
      </c>
      <c r="I31" s="29">
        <v>0</v>
      </c>
      <c r="J31" s="29">
        <f>G31/C31*100</f>
        <v>38.72411649371145</v>
      </c>
      <c r="K31" s="72"/>
    </row>
    <row r="32" spans="1:11" ht="21" customHeight="1">
      <c r="A32" s="41" t="s">
        <v>339</v>
      </c>
      <c r="B32" s="16" t="s">
        <v>340</v>
      </c>
      <c r="C32" s="38">
        <f>C33</f>
        <v>0.2</v>
      </c>
      <c r="D32" s="38">
        <f>D33</f>
        <v>0</v>
      </c>
      <c r="E32" s="38">
        <f>E33</f>
        <v>0</v>
      </c>
      <c r="F32" s="81">
        <f>F33</f>
        <v>0</v>
      </c>
      <c r="G32" s="38">
        <f>G33</f>
        <v>39.3</v>
      </c>
      <c r="H32" s="81">
        <v>0</v>
      </c>
      <c r="I32" s="38">
        <v>0</v>
      </c>
      <c r="J32" s="38" t="s">
        <v>430</v>
      </c>
      <c r="K32" s="71"/>
    </row>
    <row r="33" spans="1:11" ht="18.75" customHeight="1">
      <c r="A33" s="42" t="s">
        <v>339</v>
      </c>
      <c r="B33" s="32" t="s">
        <v>341</v>
      </c>
      <c r="C33" s="29">
        <v>0.2</v>
      </c>
      <c r="D33" s="29">
        <v>0</v>
      </c>
      <c r="E33" s="29">
        <v>0</v>
      </c>
      <c r="F33" s="82">
        <v>0</v>
      </c>
      <c r="G33" s="29">
        <v>39.3</v>
      </c>
      <c r="H33" s="82">
        <v>0</v>
      </c>
      <c r="I33" s="29">
        <v>0</v>
      </c>
      <c r="J33" s="29" t="s">
        <v>430</v>
      </c>
      <c r="K33" s="72"/>
    </row>
    <row r="34" spans="1:11" s="31" customFormat="1" ht="25.5" customHeight="1">
      <c r="A34" s="41" t="s">
        <v>96</v>
      </c>
      <c r="B34" s="16" t="s">
        <v>95</v>
      </c>
      <c r="C34" s="38">
        <f>C35</f>
        <v>4302.4</v>
      </c>
      <c r="D34" s="38">
        <f>D35</f>
        <v>6000</v>
      </c>
      <c r="E34" s="38">
        <f>E35</f>
        <v>6000</v>
      </c>
      <c r="F34" s="81">
        <f>F35</f>
        <v>4470</v>
      </c>
      <c r="G34" s="38">
        <f>G35</f>
        <v>4878.9</v>
      </c>
      <c r="H34" s="81">
        <f aca="true" t="shared" si="4" ref="H34:H40">G34/F34*100</f>
        <v>109.1476510067114</v>
      </c>
      <c r="I34" s="38">
        <f aca="true" t="shared" si="5" ref="I34:I75">G34/E34*100</f>
        <v>81.315</v>
      </c>
      <c r="J34" s="38">
        <f>G34/C34*100</f>
        <v>113.39949795462998</v>
      </c>
      <c r="K34" s="71"/>
    </row>
    <row r="35" spans="1:11" s="31" customFormat="1" ht="30.75" customHeight="1">
      <c r="A35" s="42" t="s">
        <v>97</v>
      </c>
      <c r="B35" s="32" t="s">
        <v>98</v>
      </c>
      <c r="C35" s="29">
        <v>4302.4</v>
      </c>
      <c r="D35" s="29">
        <v>6000</v>
      </c>
      <c r="E35" s="29">
        <v>6000</v>
      </c>
      <c r="F35" s="82">
        <v>4470</v>
      </c>
      <c r="G35" s="29">
        <v>4878.9</v>
      </c>
      <c r="H35" s="82">
        <f t="shared" si="4"/>
        <v>109.1476510067114</v>
      </c>
      <c r="I35" s="29">
        <f t="shared" si="5"/>
        <v>81.315</v>
      </c>
      <c r="J35" s="29">
        <f>G35/C35*100</f>
        <v>113.39949795462998</v>
      </c>
      <c r="K35" s="72"/>
    </row>
    <row r="36" spans="1:11" ht="12.75">
      <c r="A36" s="6" t="s">
        <v>13</v>
      </c>
      <c r="B36" s="5" t="s">
        <v>14</v>
      </c>
      <c r="C36" s="38">
        <f>C37+C39+C42</f>
        <v>17577.4</v>
      </c>
      <c r="D36" s="38">
        <f>D37+D39+D42</f>
        <v>48360</v>
      </c>
      <c r="E36" s="38">
        <f>E37+E39+E42</f>
        <v>48360</v>
      </c>
      <c r="F36" s="81">
        <f>F37+F39+F42</f>
        <v>20452</v>
      </c>
      <c r="G36" s="38">
        <f>G37+G39+G42</f>
        <v>21809.300000000003</v>
      </c>
      <c r="H36" s="81">
        <f t="shared" si="4"/>
        <v>106.63651476628205</v>
      </c>
      <c r="I36" s="38">
        <f t="shared" si="5"/>
        <v>45.09780810587263</v>
      </c>
      <c r="J36" s="38" t="s">
        <v>391</v>
      </c>
      <c r="K36" s="71"/>
    </row>
    <row r="37" spans="1:11" s="31" customFormat="1" ht="13.5" customHeight="1">
      <c r="A37" s="6" t="s">
        <v>15</v>
      </c>
      <c r="B37" s="5" t="s">
        <v>16</v>
      </c>
      <c r="C37" s="38">
        <f>C38</f>
        <v>1563</v>
      </c>
      <c r="D37" s="38">
        <f>D38</f>
        <v>14100</v>
      </c>
      <c r="E37" s="38">
        <f>E38</f>
        <v>14100</v>
      </c>
      <c r="F37" s="81">
        <f>F38</f>
        <v>3000</v>
      </c>
      <c r="G37" s="38">
        <f>G38</f>
        <v>3151.8</v>
      </c>
      <c r="H37" s="81">
        <f t="shared" si="4"/>
        <v>105.06</v>
      </c>
      <c r="I37" s="38">
        <f t="shared" si="5"/>
        <v>22.353191489361706</v>
      </c>
      <c r="J37" s="38" t="s">
        <v>396</v>
      </c>
      <c r="K37" s="71"/>
    </row>
    <row r="38" spans="1:11" ht="29.25" customHeight="1">
      <c r="A38" s="11" t="s">
        <v>106</v>
      </c>
      <c r="B38" s="12" t="s">
        <v>17</v>
      </c>
      <c r="C38" s="29">
        <v>1563</v>
      </c>
      <c r="D38" s="29">
        <v>14100</v>
      </c>
      <c r="E38" s="29">
        <v>14100</v>
      </c>
      <c r="F38" s="82">
        <v>3000</v>
      </c>
      <c r="G38" s="29">
        <v>3151.8</v>
      </c>
      <c r="H38" s="82">
        <f t="shared" si="4"/>
        <v>105.06</v>
      </c>
      <c r="I38" s="29">
        <f t="shared" si="5"/>
        <v>22.353191489361706</v>
      </c>
      <c r="J38" s="29" t="s">
        <v>396</v>
      </c>
      <c r="K38" s="72"/>
    </row>
    <row r="39" spans="1:11" ht="18" customHeight="1">
      <c r="A39" s="6" t="s">
        <v>273</v>
      </c>
      <c r="B39" s="5" t="s">
        <v>216</v>
      </c>
      <c r="C39" s="38">
        <f>C40+C41</f>
        <v>5250.1</v>
      </c>
      <c r="D39" s="38">
        <f>D40+D41</f>
        <v>16860</v>
      </c>
      <c r="E39" s="38">
        <f>E40+E41</f>
        <v>16860</v>
      </c>
      <c r="F39" s="81">
        <f>F40+F41</f>
        <v>5122</v>
      </c>
      <c r="G39" s="38">
        <f>G40+G41</f>
        <v>5814.4</v>
      </c>
      <c r="H39" s="81">
        <f t="shared" si="4"/>
        <v>113.51815696993361</v>
      </c>
      <c r="I39" s="38">
        <f t="shared" si="5"/>
        <v>34.48635824436536</v>
      </c>
      <c r="J39" s="38">
        <f>G39/C39*100</f>
        <v>110.74836669777717</v>
      </c>
      <c r="K39" s="71"/>
    </row>
    <row r="40" spans="1:11" ht="18" customHeight="1">
      <c r="A40" s="11" t="s">
        <v>217</v>
      </c>
      <c r="B40" s="12" t="s">
        <v>219</v>
      </c>
      <c r="C40" s="29">
        <v>3558.1</v>
      </c>
      <c r="D40" s="29">
        <v>4636.5</v>
      </c>
      <c r="E40" s="29">
        <v>4636.5</v>
      </c>
      <c r="F40" s="82">
        <v>3472</v>
      </c>
      <c r="G40" s="29">
        <v>3569.4</v>
      </c>
      <c r="H40" s="82">
        <f t="shared" si="4"/>
        <v>102.8052995391705</v>
      </c>
      <c r="I40" s="29">
        <f t="shared" si="5"/>
        <v>76.98479456486574</v>
      </c>
      <c r="J40" s="29">
        <f>G40/C40*100</f>
        <v>100.31758522807117</v>
      </c>
      <c r="K40" s="72"/>
    </row>
    <row r="41" spans="1:11" ht="18" customHeight="1">
      <c r="A41" s="11" t="s">
        <v>218</v>
      </c>
      <c r="B41" s="12" t="s">
        <v>220</v>
      </c>
      <c r="C41" s="29">
        <v>1692</v>
      </c>
      <c r="D41" s="29">
        <v>12223.5</v>
      </c>
      <c r="E41" s="29">
        <v>12223.5</v>
      </c>
      <c r="F41" s="82">
        <v>1650</v>
      </c>
      <c r="G41" s="29">
        <v>2245</v>
      </c>
      <c r="H41" s="82" t="s">
        <v>393</v>
      </c>
      <c r="I41" s="29">
        <f t="shared" si="5"/>
        <v>18.36626170900315</v>
      </c>
      <c r="J41" s="29" t="s">
        <v>388</v>
      </c>
      <c r="K41" s="72"/>
    </row>
    <row r="42" spans="1:11" ht="12.75">
      <c r="A42" s="6" t="s">
        <v>18</v>
      </c>
      <c r="B42" s="5" t="s">
        <v>19</v>
      </c>
      <c r="C42" s="38">
        <f>C43+C45</f>
        <v>10764.300000000001</v>
      </c>
      <c r="D42" s="38">
        <f>D43+D45</f>
        <v>17400</v>
      </c>
      <c r="E42" s="38">
        <f>E43+E45</f>
        <v>17400</v>
      </c>
      <c r="F42" s="81">
        <f>F43+F45</f>
        <v>12330</v>
      </c>
      <c r="G42" s="38">
        <f>G43+G45</f>
        <v>12843.1</v>
      </c>
      <c r="H42" s="81">
        <f>G42/F42*100</f>
        <v>104.16139497161396</v>
      </c>
      <c r="I42" s="38">
        <f t="shared" si="5"/>
        <v>73.81091954022989</v>
      </c>
      <c r="J42" s="38" t="s">
        <v>391</v>
      </c>
      <c r="K42" s="71"/>
    </row>
    <row r="43" spans="1:11" ht="12.75">
      <c r="A43" s="11" t="s">
        <v>141</v>
      </c>
      <c r="B43" s="12" t="s">
        <v>150</v>
      </c>
      <c r="C43" s="29">
        <f>C44</f>
        <v>9702.2</v>
      </c>
      <c r="D43" s="29">
        <f>D44</f>
        <v>11700</v>
      </c>
      <c r="E43" s="29">
        <f>E44</f>
        <v>11700</v>
      </c>
      <c r="F43" s="82">
        <f>F44</f>
        <v>11250</v>
      </c>
      <c r="G43" s="29">
        <f>G44</f>
        <v>11269.6</v>
      </c>
      <c r="H43" s="82">
        <f>G43/F43*100</f>
        <v>100.17422222222223</v>
      </c>
      <c r="I43" s="29">
        <f t="shared" si="5"/>
        <v>96.32136752136753</v>
      </c>
      <c r="J43" s="29" t="s">
        <v>391</v>
      </c>
      <c r="K43" s="72"/>
    </row>
    <row r="44" spans="1:11" s="34" customFormat="1" ht="25.5">
      <c r="A44" s="1" t="s">
        <v>143</v>
      </c>
      <c r="B44" s="2" t="s">
        <v>142</v>
      </c>
      <c r="C44" s="33">
        <v>9702.2</v>
      </c>
      <c r="D44" s="33">
        <v>11700</v>
      </c>
      <c r="E44" s="33">
        <v>11700</v>
      </c>
      <c r="F44" s="83">
        <v>11250</v>
      </c>
      <c r="G44" s="33">
        <v>11269.6</v>
      </c>
      <c r="H44" s="83">
        <f>G44/F44*100</f>
        <v>100.17422222222223</v>
      </c>
      <c r="I44" s="33">
        <f t="shared" si="5"/>
        <v>96.32136752136753</v>
      </c>
      <c r="J44" s="33" t="s">
        <v>391</v>
      </c>
      <c r="K44" s="73"/>
    </row>
    <row r="45" spans="1:11" ht="12.75">
      <c r="A45" s="11" t="s">
        <v>145</v>
      </c>
      <c r="B45" s="12" t="s">
        <v>144</v>
      </c>
      <c r="C45" s="29">
        <f>SUM(C46)</f>
        <v>1062.1</v>
      </c>
      <c r="D45" s="29">
        <f>SUM(D46)</f>
        <v>5700</v>
      </c>
      <c r="E45" s="29">
        <f>SUM(E46)</f>
        <v>5700</v>
      </c>
      <c r="F45" s="82">
        <f>SUM(F46)</f>
        <v>1080</v>
      </c>
      <c r="G45" s="29">
        <f>SUM(G46)</f>
        <v>1573.5</v>
      </c>
      <c r="H45" s="82" t="s">
        <v>390</v>
      </c>
      <c r="I45" s="29">
        <f t="shared" si="5"/>
        <v>27.60526315789474</v>
      </c>
      <c r="J45" s="29" t="s">
        <v>390</v>
      </c>
      <c r="K45" s="72"/>
    </row>
    <row r="46" spans="1:11" s="34" customFormat="1" ht="29.25" customHeight="1">
      <c r="A46" s="1" t="s">
        <v>147</v>
      </c>
      <c r="B46" s="2" t="s">
        <v>146</v>
      </c>
      <c r="C46" s="33">
        <v>1062.1</v>
      </c>
      <c r="D46" s="33">
        <v>5700</v>
      </c>
      <c r="E46" s="33">
        <v>5700</v>
      </c>
      <c r="F46" s="83">
        <v>1080</v>
      </c>
      <c r="G46" s="33">
        <v>1573.5</v>
      </c>
      <c r="H46" s="83" t="s">
        <v>390</v>
      </c>
      <c r="I46" s="33">
        <f t="shared" si="5"/>
        <v>27.60526315789474</v>
      </c>
      <c r="J46" s="33" t="s">
        <v>390</v>
      </c>
      <c r="K46" s="73"/>
    </row>
    <row r="47" spans="1:11" ht="12.75">
      <c r="A47" s="6" t="s">
        <v>20</v>
      </c>
      <c r="B47" s="5" t="s">
        <v>21</v>
      </c>
      <c r="C47" s="38">
        <f>C48+C50</f>
        <v>5144.4</v>
      </c>
      <c r="D47" s="38">
        <f>D48+D50</f>
        <v>6320</v>
      </c>
      <c r="E47" s="38">
        <f>E48+E50</f>
        <v>6320</v>
      </c>
      <c r="F47" s="81">
        <f>F48+F50</f>
        <v>4701</v>
      </c>
      <c r="G47" s="38">
        <f>G48+G50</f>
        <v>4819.400000000001</v>
      </c>
      <c r="H47" s="81">
        <f>G47/F47*100</f>
        <v>102.51861306105086</v>
      </c>
      <c r="I47" s="38">
        <f t="shared" si="5"/>
        <v>76.25632911392405</v>
      </c>
      <c r="J47" s="38">
        <f>G47/C47*100</f>
        <v>93.68245082030948</v>
      </c>
      <c r="K47" s="71"/>
    </row>
    <row r="48" spans="1:11" ht="27.75" customHeight="1">
      <c r="A48" s="11" t="s">
        <v>22</v>
      </c>
      <c r="B48" s="12" t="s">
        <v>23</v>
      </c>
      <c r="C48" s="29">
        <f>C49</f>
        <v>4914</v>
      </c>
      <c r="D48" s="29">
        <f>D49</f>
        <v>6120</v>
      </c>
      <c r="E48" s="29">
        <f>E49</f>
        <v>6120</v>
      </c>
      <c r="F48" s="82">
        <f>F49</f>
        <v>4513.8</v>
      </c>
      <c r="G48" s="29">
        <f>G49</f>
        <v>4589.8</v>
      </c>
      <c r="H48" s="82">
        <f>G48/F48*100</f>
        <v>101.68372546413222</v>
      </c>
      <c r="I48" s="29">
        <f t="shared" si="5"/>
        <v>74.9967320261438</v>
      </c>
      <c r="J48" s="29">
        <f>G48/C48*100</f>
        <v>93.40252340252341</v>
      </c>
      <c r="K48" s="72"/>
    </row>
    <row r="49" spans="1:11" s="34" customFormat="1" ht="42" customHeight="1">
      <c r="A49" s="1" t="s">
        <v>64</v>
      </c>
      <c r="B49" s="2" t="s">
        <v>24</v>
      </c>
      <c r="C49" s="33">
        <v>4914</v>
      </c>
      <c r="D49" s="33">
        <v>6120</v>
      </c>
      <c r="E49" s="33">
        <v>6120</v>
      </c>
      <c r="F49" s="83">
        <v>4513.8</v>
      </c>
      <c r="G49" s="33">
        <v>4589.8</v>
      </c>
      <c r="H49" s="83">
        <f>G49/F49*100</f>
        <v>101.68372546413222</v>
      </c>
      <c r="I49" s="33">
        <f t="shared" si="5"/>
        <v>74.9967320261438</v>
      </c>
      <c r="J49" s="33">
        <f>G49/C49*100</f>
        <v>93.40252340252341</v>
      </c>
      <c r="K49" s="73"/>
    </row>
    <row r="50" spans="1:11" ht="28.5" customHeight="1">
      <c r="A50" s="11" t="s">
        <v>25</v>
      </c>
      <c r="B50" s="12" t="s">
        <v>26</v>
      </c>
      <c r="C50" s="29">
        <f>C53+C51</f>
        <v>230.4</v>
      </c>
      <c r="D50" s="29">
        <f>D53+D51</f>
        <v>200</v>
      </c>
      <c r="E50" s="29">
        <f>E53+E51</f>
        <v>200</v>
      </c>
      <c r="F50" s="82">
        <f>F53+F51</f>
        <v>187.2</v>
      </c>
      <c r="G50" s="29">
        <f>G53+G51</f>
        <v>229.6</v>
      </c>
      <c r="H50" s="82" t="s">
        <v>391</v>
      </c>
      <c r="I50" s="29" t="s">
        <v>387</v>
      </c>
      <c r="J50" s="29">
        <f>G50/C50*100</f>
        <v>99.65277777777777</v>
      </c>
      <c r="K50" s="72"/>
    </row>
    <row r="51" spans="1:11" ht="36.75" customHeight="1">
      <c r="A51" s="11" t="s">
        <v>376</v>
      </c>
      <c r="B51" s="19" t="s">
        <v>377</v>
      </c>
      <c r="C51" s="29">
        <f>C52</f>
        <v>0</v>
      </c>
      <c r="D51" s="29">
        <f>D52</f>
        <v>0</v>
      </c>
      <c r="E51" s="29">
        <f>E52</f>
        <v>0</v>
      </c>
      <c r="F51" s="82">
        <f>F52</f>
        <v>0</v>
      </c>
      <c r="G51" s="29">
        <f>G52</f>
        <v>20</v>
      </c>
      <c r="H51" s="82">
        <v>0</v>
      </c>
      <c r="I51" s="29">
        <v>0</v>
      </c>
      <c r="J51" s="29">
        <v>0</v>
      </c>
      <c r="K51" s="72"/>
    </row>
    <row r="52" spans="1:11" ht="36.75" customHeight="1">
      <c r="A52" s="1" t="s">
        <v>378</v>
      </c>
      <c r="B52" s="22" t="s">
        <v>379</v>
      </c>
      <c r="C52" s="33">
        <v>0</v>
      </c>
      <c r="D52" s="33">
        <v>0</v>
      </c>
      <c r="E52" s="33">
        <v>0</v>
      </c>
      <c r="F52" s="83">
        <v>0</v>
      </c>
      <c r="G52" s="33">
        <v>20</v>
      </c>
      <c r="H52" s="83">
        <v>0</v>
      </c>
      <c r="I52" s="33">
        <v>0</v>
      </c>
      <c r="J52" s="33">
        <v>0</v>
      </c>
      <c r="K52" s="72"/>
    </row>
    <row r="53" spans="1:11" ht="41.25" customHeight="1">
      <c r="A53" s="11" t="s">
        <v>175</v>
      </c>
      <c r="B53" s="12" t="s">
        <v>107</v>
      </c>
      <c r="C53" s="29">
        <f>C54</f>
        <v>230.4</v>
      </c>
      <c r="D53" s="29">
        <f>D54</f>
        <v>200</v>
      </c>
      <c r="E53" s="29">
        <f>E54</f>
        <v>200</v>
      </c>
      <c r="F53" s="82">
        <f>F54</f>
        <v>187.2</v>
      </c>
      <c r="G53" s="29">
        <f>G54</f>
        <v>209.6</v>
      </c>
      <c r="H53" s="82">
        <f>G53/F53*100</f>
        <v>111.96581196581197</v>
      </c>
      <c r="I53" s="29">
        <f t="shared" si="5"/>
        <v>104.80000000000001</v>
      </c>
      <c r="J53" s="29">
        <f>G53/C53*100</f>
        <v>90.97222222222221</v>
      </c>
      <c r="K53" s="72"/>
    </row>
    <row r="54" spans="1:11" s="34" customFormat="1" ht="69" customHeight="1">
      <c r="A54" s="1" t="s">
        <v>94</v>
      </c>
      <c r="B54" s="22" t="s">
        <v>408</v>
      </c>
      <c r="C54" s="33">
        <v>230.4</v>
      </c>
      <c r="D54" s="33">
        <v>200</v>
      </c>
      <c r="E54" s="33">
        <v>200</v>
      </c>
      <c r="F54" s="83">
        <v>187.2</v>
      </c>
      <c r="G54" s="33">
        <v>209.6</v>
      </c>
      <c r="H54" s="83">
        <f>G54/F54*100</f>
        <v>111.96581196581197</v>
      </c>
      <c r="I54" s="33">
        <f t="shared" si="5"/>
        <v>104.80000000000001</v>
      </c>
      <c r="J54" s="33">
        <f>G54/C54*100</f>
        <v>90.97222222222221</v>
      </c>
      <c r="K54" s="73"/>
    </row>
    <row r="55" spans="1:11" ht="32.25" customHeight="1">
      <c r="A55" s="6" t="s">
        <v>27</v>
      </c>
      <c r="B55" s="5" t="s">
        <v>28</v>
      </c>
      <c r="C55" s="38">
        <f>SUM(C58+C66+C56)</f>
        <v>53083.49999999999</v>
      </c>
      <c r="D55" s="38">
        <f>SUM(D58+D66+D56)</f>
        <v>96153.9</v>
      </c>
      <c r="E55" s="38">
        <f>SUM(E58+E66+E56)</f>
        <v>96153.9</v>
      </c>
      <c r="F55" s="81">
        <f>SUM(F58+F66+F56)</f>
        <v>55005.2</v>
      </c>
      <c r="G55" s="38">
        <f>SUM(G58+G66+G56)</f>
        <v>77907.90000000001</v>
      </c>
      <c r="H55" s="81" t="s">
        <v>393</v>
      </c>
      <c r="I55" s="38">
        <f t="shared" si="5"/>
        <v>81.02417062646447</v>
      </c>
      <c r="J55" s="38" t="s">
        <v>390</v>
      </c>
      <c r="K55" s="71"/>
    </row>
    <row r="56" spans="1:11" s="20" customFormat="1" ht="56.25" customHeight="1">
      <c r="A56" s="11" t="s">
        <v>65</v>
      </c>
      <c r="B56" s="13" t="s">
        <v>134</v>
      </c>
      <c r="C56" s="29">
        <f>C57</f>
        <v>50.1</v>
      </c>
      <c r="D56" s="29">
        <f>D57</f>
        <v>50</v>
      </c>
      <c r="E56" s="29">
        <f>E57</f>
        <v>50</v>
      </c>
      <c r="F56" s="82">
        <f>F57</f>
        <v>50</v>
      </c>
      <c r="G56" s="29">
        <f>G57</f>
        <v>928.3</v>
      </c>
      <c r="H56" s="82" t="s">
        <v>417</v>
      </c>
      <c r="I56" s="55" t="s">
        <v>417</v>
      </c>
      <c r="J56" s="29" t="s">
        <v>431</v>
      </c>
      <c r="K56" s="72"/>
    </row>
    <row r="57" spans="1:11" s="21" customFormat="1" ht="48.75" customHeight="1">
      <c r="A57" s="1" t="s">
        <v>29</v>
      </c>
      <c r="B57" s="14" t="s">
        <v>108</v>
      </c>
      <c r="C57" s="33">
        <v>50.1</v>
      </c>
      <c r="D57" s="33">
        <v>50</v>
      </c>
      <c r="E57" s="33">
        <v>50</v>
      </c>
      <c r="F57" s="83">
        <v>50</v>
      </c>
      <c r="G57" s="33">
        <v>928.3</v>
      </c>
      <c r="H57" s="83" t="s">
        <v>417</v>
      </c>
      <c r="I57" s="50" t="s">
        <v>417</v>
      </c>
      <c r="J57" s="33" t="s">
        <v>431</v>
      </c>
      <c r="K57" s="73"/>
    </row>
    <row r="58" spans="1:11" ht="63.75">
      <c r="A58" s="11" t="s">
        <v>70</v>
      </c>
      <c r="B58" s="12" t="s">
        <v>30</v>
      </c>
      <c r="C58" s="29">
        <f>SUM(C59+C61+C63)</f>
        <v>38492.7</v>
      </c>
      <c r="D58" s="29">
        <f>SUM(D59+D61+D63)</f>
        <v>70659.8</v>
      </c>
      <c r="E58" s="29">
        <f>SUM(E59+E61+E63)</f>
        <v>70659.8</v>
      </c>
      <c r="F58" s="82">
        <f>SUM(F59+F61+F63)</f>
        <v>46340.5</v>
      </c>
      <c r="G58" s="29">
        <f>SUM(G59+G61+G63)</f>
        <v>54951.8</v>
      </c>
      <c r="H58" s="82" t="s">
        <v>391</v>
      </c>
      <c r="I58" s="29">
        <f t="shared" si="5"/>
        <v>77.76953798340782</v>
      </c>
      <c r="J58" s="29" t="s">
        <v>393</v>
      </c>
      <c r="K58" s="72"/>
    </row>
    <row r="59" spans="1:11" ht="43.5" customHeight="1">
      <c r="A59" s="11" t="s">
        <v>109</v>
      </c>
      <c r="B59" s="12" t="s">
        <v>66</v>
      </c>
      <c r="C59" s="29">
        <f>SUM(C60)</f>
        <v>37355.9</v>
      </c>
      <c r="D59" s="29">
        <f>SUM(D60)</f>
        <v>68329.5</v>
      </c>
      <c r="E59" s="29">
        <f>SUM(E60)</f>
        <v>68329.5</v>
      </c>
      <c r="F59" s="82">
        <f>SUM(F60)</f>
        <v>44892.1</v>
      </c>
      <c r="G59" s="29">
        <f>SUM(G60)</f>
        <v>53010.4</v>
      </c>
      <c r="H59" s="82" t="s">
        <v>391</v>
      </c>
      <c r="I59" s="29">
        <f t="shared" si="5"/>
        <v>77.58054720142837</v>
      </c>
      <c r="J59" s="29" t="s">
        <v>393</v>
      </c>
      <c r="K59" s="72"/>
    </row>
    <row r="60" spans="1:11" s="34" customFormat="1" ht="58.5" customHeight="1">
      <c r="A60" s="1" t="s">
        <v>31</v>
      </c>
      <c r="B60" s="2" t="s">
        <v>76</v>
      </c>
      <c r="C60" s="33">
        <v>37355.9</v>
      </c>
      <c r="D60" s="33">
        <v>68329.5</v>
      </c>
      <c r="E60" s="33">
        <v>68329.5</v>
      </c>
      <c r="F60" s="83">
        <v>44892.1</v>
      </c>
      <c r="G60" s="33">
        <v>53010.4</v>
      </c>
      <c r="H60" s="83" t="s">
        <v>391</v>
      </c>
      <c r="I60" s="33">
        <f t="shared" si="5"/>
        <v>77.58054720142837</v>
      </c>
      <c r="J60" s="33" t="s">
        <v>395</v>
      </c>
      <c r="K60" s="73"/>
    </row>
    <row r="61" spans="1:11" ht="54" customHeight="1">
      <c r="A61" s="11" t="s">
        <v>71</v>
      </c>
      <c r="B61" s="12" t="s">
        <v>32</v>
      </c>
      <c r="C61" s="29">
        <f>C62</f>
        <v>1136.7</v>
      </c>
      <c r="D61" s="29">
        <f>D62</f>
        <v>2328.8</v>
      </c>
      <c r="E61" s="29">
        <f>E62</f>
        <v>2328.8</v>
      </c>
      <c r="F61" s="82">
        <f>F62</f>
        <v>1448.4</v>
      </c>
      <c r="G61" s="29">
        <f>G62</f>
        <v>1940.8</v>
      </c>
      <c r="H61" s="82" t="s">
        <v>388</v>
      </c>
      <c r="I61" s="29">
        <f t="shared" si="5"/>
        <v>83.33905874270009</v>
      </c>
      <c r="J61" s="29" t="s">
        <v>395</v>
      </c>
      <c r="K61" s="72"/>
    </row>
    <row r="62" spans="1:11" s="67" customFormat="1" ht="54.75" customHeight="1">
      <c r="A62" s="15" t="s">
        <v>110</v>
      </c>
      <c r="B62" s="2" t="s">
        <v>33</v>
      </c>
      <c r="C62" s="33">
        <v>1136.7</v>
      </c>
      <c r="D62" s="33">
        <v>2328.8</v>
      </c>
      <c r="E62" s="33">
        <v>2328.8</v>
      </c>
      <c r="F62" s="83">
        <v>1448.4</v>
      </c>
      <c r="G62" s="33">
        <v>1940.8</v>
      </c>
      <c r="H62" s="83" t="s">
        <v>388</v>
      </c>
      <c r="I62" s="33">
        <f t="shared" si="5"/>
        <v>83.33905874270009</v>
      </c>
      <c r="J62" s="33" t="s">
        <v>395</v>
      </c>
      <c r="K62" s="73"/>
    </row>
    <row r="63" spans="1:11" s="35" customFormat="1" ht="36" customHeight="1">
      <c r="A63" s="3" t="s">
        <v>207</v>
      </c>
      <c r="B63" s="19" t="s">
        <v>208</v>
      </c>
      <c r="C63" s="68">
        <f aca="true" t="shared" si="6" ref="C63:G64">C64</f>
        <v>0.1</v>
      </c>
      <c r="D63" s="68">
        <f t="shared" si="6"/>
        <v>1.5</v>
      </c>
      <c r="E63" s="68">
        <f t="shared" si="6"/>
        <v>1.5</v>
      </c>
      <c r="F63" s="84">
        <f t="shared" si="6"/>
        <v>0</v>
      </c>
      <c r="G63" s="68">
        <f t="shared" si="6"/>
        <v>0.6</v>
      </c>
      <c r="H63" s="82">
        <v>0</v>
      </c>
      <c r="I63" s="29">
        <f t="shared" si="5"/>
        <v>40</v>
      </c>
      <c r="J63" s="29" t="s">
        <v>424</v>
      </c>
      <c r="K63" s="72"/>
    </row>
    <row r="64" spans="1:11" s="35" customFormat="1" ht="32.25" customHeight="1">
      <c r="A64" s="3" t="s">
        <v>209</v>
      </c>
      <c r="B64" s="19" t="s">
        <v>210</v>
      </c>
      <c r="C64" s="68">
        <f t="shared" si="6"/>
        <v>0.1</v>
      </c>
      <c r="D64" s="68">
        <f t="shared" si="6"/>
        <v>1.5</v>
      </c>
      <c r="E64" s="68">
        <f t="shared" si="6"/>
        <v>1.5</v>
      </c>
      <c r="F64" s="84">
        <f t="shared" si="6"/>
        <v>0</v>
      </c>
      <c r="G64" s="68">
        <f t="shared" si="6"/>
        <v>0.6</v>
      </c>
      <c r="H64" s="82">
        <v>0</v>
      </c>
      <c r="I64" s="29">
        <f t="shared" si="5"/>
        <v>40</v>
      </c>
      <c r="J64" s="29" t="s">
        <v>424</v>
      </c>
      <c r="K64" s="72"/>
    </row>
    <row r="65" spans="1:11" s="67" customFormat="1" ht="66.75" customHeight="1">
      <c r="A65" s="15" t="s">
        <v>211</v>
      </c>
      <c r="B65" s="22" t="s">
        <v>212</v>
      </c>
      <c r="C65" s="39">
        <v>0.1</v>
      </c>
      <c r="D65" s="39">
        <v>1.5</v>
      </c>
      <c r="E65" s="39">
        <v>1.5</v>
      </c>
      <c r="F65" s="85">
        <v>0</v>
      </c>
      <c r="G65" s="39">
        <v>0.6</v>
      </c>
      <c r="H65" s="83">
        <v>0</v>
      </c>
      <c r="I65" s="33">
        <f t="shared" si="5"/>
        <v>40</v>
      </c>
      <c r="J65" s="33" t="s">
        <v>424</v>
      </c>
      <c r="K65" s="73"/>
    </row>
    <row r="66" spans="1:11" ht="55.5" customHeight="1">
      <c r="A66" s="11" t="s">
        <v>72</v>
      </c>
      <c r="B66" s="12" t="s">
        <v>34</v>
      </c>
      <c r="C66" s="29">
        <f aca="true" t="shared" si="7" ref="C66:G67">C67</f>
        <v>14540.7</v>
      </c>
      <c r="D66" s="29">
        <f t="shared" si="7"/>
        <v>25444.1</v>
      </c>
      <c r="E66" s="29">
        <f t="shared" si="7"/>
        <v>25444.1</v>
      </c>
      <c r="F66" s="82">
        <f t="shared" si="7"/>
        <v>8614.7</v>
      </c>
      <c r="G66" s="29">
        <f t="shared" si="7"/>
        <v>22027.8</v>
      </c>
      <c r="H66" s="82" t="s">
        <v>418</v>
      </c>
      <c r="I66" s="29">
        <f t="shared" si="5"/>
        <v>86.57331169111896</v>
      </c>
      <c r="J66" s="29" t="s">
        <v>390</v>
      </c>
      <c r="K66" s="72"/>
    </row>
    <row r="67" spans="1:11" ht="56.25" customHeight="1">
      <c r="A67" s="11" t="s">
        <v>73</v>
      </c>
      <c r="B67" s="12" t="s">
        <v>35</v>
      </c>
      <c r="C67" s="29">
        <f t="shared" si="7"/>
        <v>14540.7</v>
      </c>
      <c r="D67" s="29">
        <f t="shared" si="7"/>
        <v>25444.1</v>
      </c>
      <c r="E67" s="29">
        <f t="shared" si="7"/>
        <v>25444.1</v>
      </c>
      <c r="F67" s="82">
        <f t="shared" si="7"/>
        <v>8614.7</v>
      </c>
      <c r="G67" s="29">
        <f t="shared" si="7"/>
        <v>22027.8</v>
      </c>
      <c r="H67" s="82" t="s">
        <v>418</v>
      </c>
      <c r="I67" s="29">
        <f t="shared" si="5"/>
        <v>86.57331169111896</v>
      </c>
      <c r="J67" s="29" t="s">
        <v>390</v>
      </c>
      <c r="K67" s="72"/>
    </row>
    <row r="68" spans="1:11" s="34" customFormat="1" ht="57" customHeight="1">
      <c r="A68" s="1" t="s">
        <v>111</v>
      </c>
      <c r="B68" s="2" t="s">
        <v>36</v>
      </c>
      <c r="C68" s="33">
        <v>14540.7</v>
      </c>
      <c r="D68" s="33">
        <v>25444.1</v>
      </c>
      <c r="E68" s="33">
        <v>25444.1</v>
      </c>
      <c r="F68" s="83">
        <v>8614.7</v>
      </c>
      <c r="G68" s="33">
        <v>22027.8</v>
      </c>
      <c r="H68" s="83" t="s">
        <v>418</v>
      </c>
      <c r="I68" s="33">
        <f t="shared" si="5"/>
        <v>86.57331169111896</v>
      </c>
      <c r="J68" s="33" t="s">
        <v>390</v>
      </c>
      <c r="K68" s="73"/>
    </row>
    <row r="69" spans="1:11" ht="12.75">
      <c r="A69" s="6" t="s">
        <v>37</v>
      </c>
      <c r="B69" s="5" t="s">
        <v>38</v>
      </c>
      <c r="C69" s="38">
        <f>C70</f>
        <v>1218</v>
      </c>
      <c r="D69" s="38">
        <f>D70</f>
        <v>1246.5</v>
      </c>
      <c r="E69" s="38">
        <f>E70</f>
        <v>1246.5</v>
      </c>
      <c r="F69" s="81">
        <f>F70</f>
        <v>1063.3</v>
      </c>
      <c r="G69" s="38">
        <f>G70</f>
        <v>1161.4</v>
      </c>
      <c r="H69" s="81">
        <f>G69/F69*100</f>
        <v>109.22599454528357</v>
      </c>
      <c r="I69" s="38">
        <f t="shared" si="5"/>
        <v>93.17288407541116</v>
      </c>
      <c r="J69" s="38">
        <f>G69/C69*100</f>
        <v>95.35303776683087</v>
      </c>
      <c r="K69" s="71"/>
    </row>
    <row r="70" spans="1:11" ht="17.25" customHeight="1">
      <c r="A70" s="11" t="s">
        <v>113</v>
      </c>
      <c r="B70" s="12" t="s">
        <v>112</v>
      </c>
      <c r="C70" s="29">
        <f>C71+C72+C73</f>
        <v>1218</v>
      </c>
      <c r="D70" s="29">
        <f>D71+D72+D73</f>
        <v>1246.5</v>
      </c>
      <c r="E70" s="29">
        <f>E71+E72+E73</f>
        <v>1246.5</v>
      </c>
      <c r="F70" s="82">
        <f>F71+F72+F73</f>
        <v>1063.3</v>
      </c>
      <c r="G70" s="29">
        <f>G71+G72+G73</f>
        <v>1161.4</v>
      </c>
      <c r="H70" s="82">
        <f>G70/F70*100</f>
        <v>109.22599454528357</v>
      </c>
      <c r="I70" s="29">
        <f t="shared" si="5"/>
        <v>93.17288407541116</v>
      </c>
      <c r="J70" s="29">
        <f>G70/C70*100</f>
        <v>95.35303776683087</v>
      </c>
      <c r="K70" s="72"/>
    </row>
    <row r="71" spans="1:11" s="34" customFormat="1" ht="33" customHeight="1">
      <c r="A71" s="1" t="s">
        <v>114</v>
      </c>
      <c r="B71" s="2" t="s">
        <v>87</v>
      </c>
      <c r="C71" s="33">
        <v>48.6</v>
      </c>
      <c r="D71" s="33">
        <v>48.8</v>
      </c>
      <c r="E71" s="33">
        <v>48.8</v>
      </c>
      <c r="F71" s="83">
        <v>48.8</v>
      </c>
      <c r="G71" s="33">
        <v>137</v>
      </c>
      <c r="H71" s="83" t="s">
        <v>399</v>
      </c>
      <c r="I71" s="33" t="s">
        <v>399</v>
      </c>
      <c r="J71" s="33" t="s">
        <v>399</v>
      </c>
      <c r="K71" s="73"/>
    </row>
    <row r="72" spans="1:11" s="34" customFormat="1" ht="16.5" customHeight="1">
      <c r="A72" s="1" t="s">
        <v>115</v>
      </c>
      <c r="B72" s="2" t="s">
        <v>88</v>
      </c>
      <c r="C72" s="33">
        <v>228.5</v>
      </c>
      <c r="D72" s="33">
        <v>228.9</v>
      </c>
      <c r="E72" s="33">
        <v>228.9</v>
      </c>
      <c r="F72" s="83">
        <v>178.9</v>
      </c>
      <c r="G72" s="33">
        <v>160.7</v>
      </c>
      <c r="H72" s="83">
        <f>G72/F72*100</f>
        <v>89.82671883733929</v>
      </c>
      <c r="I72" s="33">
        <f t="shared" si="5"/>
        <v>70.20532983835736</v>
      </c>
      <c r="J72" s="33">
        <f>G72/C72*100</f>
        <v>70.32822757111596</v>
      </c>
      <c r="K72" s="73"/>
    </row>
    <row r="73" spans="1:11" ht="16.5" customHeight="1">
      <c r="A73" s="11" t="s">
        <v>225</v>
      </c>
      <c r="B73" s="12" t="s">
        <v>89</v>
      </c>
      <c r="C73" s="29">
        <f>C74+C75</f>
        <v>940.9</v>
      </c>
      <c r="D73" s="29">
        <f>D74+D75</f>
        <v>968.8000000000001</v>
      </c>
      <c r="E73" s="29">
        <f>E74+E75</f>
        <v>968.8000000000001</v>
      </c>
      <c r="F73" s="82">
        <f>F74+F75</f>
        <v>835.6</v>
      </c>
      <c r="G73" s="29">
        <f>G74+G75</f>
        <v>863.7</v>
      </c>
      <c r="H73" s="82">
        <f>G73/F73*100</f>
        <v>103.36285303973195</v>
      </c>
      <c r="I73" s="29">
        <f t="shared" si="5"/>
        <v>89.15152766308836</v>
      </c>
      <c r="J73" s="29">
        <f>G73/C73*100</f>
        <v>91.795089807631</v>
      </c>
      <c r="K73" s="72"/>
    </row>
    <row r="74" spans="1:11" s="34" customFormat="1" ht="16.5" customHeight="1">
      <c r="A74" s="1" t="s">
        <v>171</v>
      </c>
      <c r="B74" s="2" t="s">
        <v>173</v>
      </c>
      <c r="C74" s="33">
        <v>698.3</v>
      </c>
      <c r="D74" s="33">
        <v>764.2</v>
      </c>
      <c r="E74" s="33">
        <v>764.2</v>
      </c>
      <c r="F74" s="83">
        <v>641</v>
      </c>
      <c r="G74" s="33">
        <v>855.2</v>
      </c>
      <c r="H74" s="83" t="s">
        <v>388</v>
      </c>
      <c r="I74" s="33" t="s">
        <v>387</v>
      </c>
      <c r="J74" s="33" t="s">
        <v>391</v>
      </c>
      <c r="K74" s="73"/>
    </row>
    <row r="75" spans="1:11" s="34" customFormat="1" ht="16.5" customHeight="1">
      <c r="A75" s="1" t="s">
        <v>172</v>
      </c>
      <c r="B75" s="2" t="s">
        <v>174</v>
      </c>
      <c r="C75" s="33">
        <v>242.6</v>
      </c>
      <c r="D75" s="33">
        <v>204.6</v>
      </c>
      <c r="E75" s="33">
        <v>204.6</v>
      </c>
      <c r="F75" s="83">
        <v>194.6</v>
      </c>
      <c r="G75" s="33">
        <v>8.5</v>
      </c>
      <c r="H75" s="83">
        <f>G75/F75*100</f>
        <v>4.367934224049332</v>
      </c>
      <c r="I75" s="33">
        <f t="shared" si="5"/>
        <v>4.1544477028347995</v>
      </c>
      <c r="J75" s="33">
        <f>G75/C75*100</f>
        <v>3.503709810387469</v>
      </c>
      <c r="K75" s="73"/>
    </row>
    <row r="76" spans="1:11" ht="25.5">
      <c r="A76" s="6" t="s">
        <v>221</v>
      </c>
      <c r="B76" s="5" t="s">
        <v>39</v>
      </c>
      <c r="C76" s="38">
        <f>C77+C80</f>
        <v>2675.2</v>
      </c>
      <c r="D76" s="38">
        <f>D77+D80</f>
        <v>2891.3999999999996</v>
      </c>
      <c r="E76" s="38">
        <f>E77+E80</f>
        <v>3315.8999999999996</v>
      </c>
      <c r="F76" s="81">
        <f>F77+F80</f>
        <v>2257.1</v>
      </c>
      <c r="G76" s="38">
        <f>G77+G80</f>
        <v>4245.5</v>
      </c>
      <c r="H76" s="81" t="s">
        <v>391</v>
      </c>
      <c r="I76" s="38" t="s">
        <v>388</v>
      </c>
      <c r="J76" s="38" t="s">
        <v>389</v>
      </c>
      <c r="K76" s="71"/>
    </row>
    <row r="77" spans="1:11" ht="14.25" customHeight="1">
      <c r="A77" s="11" t="s">
        <v>116</v>
      </c>
      <c r="B77" s="12" t="s">
        <v>117</v>
      </c>
      <c r="C77" s="29">
        <f aca="true" t="shared" si="8" ref="C77:G78">C78</f>
        <v>34.7</v>
      </c>
      <c r="D77" s="29">
        <f t="shared" si="8"/>
        <v>0</v>
      </c>
      <c r="E77" s="29">
        <f t="shared" si="8"/>
        <v>0</v>
      </c>
      <c r="F77" s="82">
        <f t="shared" si="8"/>
        <v>0</v>
      </c>
      <c r="G77" s="29">
        <f t="shared" si="8"/>
        <v>56.9</v>
      </c>
      <c r="H77" s="82">
        <v>0</v>
      </c>
      <c r="I77" s="29">
        <v>0</v>
      </c>
      <c r="J77" s="29" t="s">
        <v>389</v>
      </c>
      <c r="K77" s="72"/>
    </row>
    <row r="78" spans="1:11" ht="12.75">
      <c r="A78" s="11" t="s">
        <v>79</v>
      </c>
      <c r="B78" s="12" t="s">
        <v>80</v>
      </c>
      <c r="C78" s="29">
        <f t="shared" si="8"/>
        <v>34.7</v>
      </c>
      <c r="D78" s="29">
        <f t="shared" si="8"/>
        <v>0</v>
      </c>
      <c r="E78" s="29">
        <f t="shared" si="8"/>
        <v>0</v>
      </c>
      <c r="F78" s="82">
        <f t="shared" si="8"/>
        <v>0</v>
      </c>
      <c r="G78" s="29">
        <f t="shared" si="8"/>
        <v>56.9</v>
      </c>
      <c r="H78" s="82">
        <v>0</v>
      </c>
      <c r="I78" s="29">
        <v>0</v>
      </c>
      <c r="J78" s="29" t="s">
        <v>389</v>
      </c>
      <c r="K78" s="72"/>
    </row>
    <row r="79" spans="1:11" s="34" customFormat="1" ht="25.5">
      <c r="A79" s="1" t="s">
        <v>82</v>
      </c>
      <c r="B79" s="2" t="s">
        <v>81</v>
      </c>
      <c r="C79" s="33">
        <v>34.7</v>
      </c>
      <c r="D79" s="33">
        <v>0</v>
      </c>
      <c r="E79" s="33">
        <v>0</v>
      </c>
      <c r="F79" s="83">
        <v>0</v>
      </c>
      <c r="G79" s="33">
        <v>56.9</v>
      </c>
      <c r="H79" s="83">
        <v>0</v>
      </c>
      <c r="I79" s="33">
        <v>0</v>
      </c>
      <c r="J79" s="33" t="s">
        <v>389</v>
      </c>
      <c r="K79" s="73"/>
    </row>
    <row r="80" spans="1:11" ht="12.75">
      <c r="A80" s="11" t="s">
        <v>118</v>
      </c>
      <c r="B80" s="12" t="s">
        <v>119</v>
      </c>
      <c r="C80" s="29">
        <f>C81+C83</f>
        <v>2640.5</v>
      </c>
      <c r="D80" s="29">
        <f>D81+D83</f>
        <v>2891.3999999999996</v>
      </c>
      <c r="E80" s="29">
        <f>E81+E83</f>
        <v>3315.8999999999996</v>
      </c>
      <c r="F80" s="82">
        <f>F81+F83</f>
        <v>2257.1</v>
      </c>
      <c r="G80" s="29">
        <f>G81+G83</f>
        <v>4188.6</v>
      </c>
      <c r="H80" s="82" t="s">
        <v>402</v>
      </c>
      <c r="I80" s="29" t="s">
        <v>388</v>
      </c>
      <c r="J80" s="29" t="s">
        <v>389</v>
      </c>
      <c r="K80" s="72"/>
    </row>
    <row r="81" spans="1:11" ht="25.5">
      <c r="A81" s="57" t="s">
        <v>295</v>
      </c>
      <c r="B81" s="12" t="s">
        <v>296</v>
      </c>
      <c r="C81" s="29">
        <f>C82</f>
        <v>545.6</v>
      </c>
      <c r="D81" s="29">
        <f>D82</f>
        <v>600</v>
      </c>
      <c r="E81" s="29">
        <f>E82</f>
        <v>600</v>
      </c>
      <c r="F81" s="82">
        <f>F82</f>
        <v>600</v>
      </c>
      <c r="G81" s="29">
        <f>G82</f>
        <v>1104.6</v>
      </c>
      <c r="H81" s="82" t="s">
        <v>419</v>
      </c>
      <c r="I81" s="29" t="s">
        <v>419</v>
      </c>
      <c r="J81" s="29" t="s">
        <v>396</v>
      </c>
      <c r="K81" s="72"/>
    </row>
    <row r="82" spans="1:11" s="34" customFormat="1" ht="25.5">
      <c r="A82" s="15" t="s">
        <v>297</v>
      </c>
      <c r="B82" s="58" t="s">
        <v>298</v>
      </c>
      <c r="C82" s="39">
        <v>545.6</v>
      </c>
      <c r="D82" s="39">
        <v>600</v>
      </c>
      <c r="E82" s="39">
        <v>600</v>
      </c>
      <c r="F82" s="85">
        <v>600</v>
      </c>
      <c r="G82" s="39">
        <v>1104.6</v>
      </c>
      <c r="H82" s="83" t="s">
        <v>419</v>
      </c>
      <c r="I82" s="33" t="s">
        <v>419</v>
      </c>
      <c r="J82" s="33" t="s">
        <v>396</v>
      </c>
      <c r="K82" s="73"/>
    </row>
    <row r="83" spans="1:11" ht="12.75">
      <c r="A83" s="11" t="s">
        <v>83</v>
      </c>
      <c r="B83" s="12" t="s">
        <v>84</v>
      </c>
      <c r="C83" s="29">
        <f>SUM(C84)</f>
        <v>2094.9</v>
      </c>
      <c r="D83" s="29">
        <f>SUM(D84)</f>
        <v>2291.3999999999996</v>
      </c>
      <c r="E83" s="29">
        <f>SUM(E84)</f>
        <v>2715.8999999999996</v>
      </c>
      <c r="F83" s="82">
        <f>SUM(F84)</f>
        <v>1657.1</v>
      </c>
      <c r="G83" s="29">
        <f>SUM(G84)</f>
        <v>3084</v>
      </c>
      <c r="H83" s="82" t="s">
        <v>402</v>
      </c>
      <c r="I83" s="29" t="s">
        <v>387</v>
      </c>
      <c r="J83" s="29" t="s">
        <v>390</v>
      </c>
      <c r="K83" s="72"/>
    </row>
    <row r="84" spans="1:11" s="34" customFormat="1" ht="18" customHeight="1">
      <c r="A84" s="51" t="s">
        <v>85</v>
      </c>
      <c r="B84" s="49" t="s">
        <v>86</v>
      </c>
      <c r="C84" s="50">
        <v>2094.9</v>
      </c>
      <c r="D84" s="50">
        <f>2067.1+117.1+107.2</f>
        <v>2291.3999999999996</v>
      </c>
      <c r="E84" s="50">
        <f>2067.1+117.1+107.2+424.5</f>
        <v>2715.8999999999996</v>
      </c>
      <c r="F84" s="83">
        <v>1657.1</v>
      </c>
      <c r="G84" s="50">
        <v>3084</v>
      </c>
      <c r="H84" s="83" t="s">
        <v>402</v>
      </c>
      <c r="I84" s="33" t="s">
        <v>387</v>
      </c>
      <c r="J84" s="33" t="s">
        <v>390</v>
      </c>
      <c r="K84" s="73"/>
    </row>
    <row r="85" spans="1:11" ht="30" customHeight="1">
      <c r="A85" s="6" t="s">
        <v>40</v>
      </c>
      <c r="B85" s="5" t="s">
        <v>41</v>
      </c>
      <c r="C85" s="38">
        <f>C86+C89</f>
        <v>34097.799999999996</v>
      </c>
      <c r="D85" s="38">
        <f>D86+D89</f>
        <v>55029.1</v>
      </c>
      <c r="E85" s="38">
        <f>E86+E89</f>
        <v>55029.1</v>
      </c>
      <c r="F85" s="81">
        <f>F86+F89</f>
        <v>28899.899999999998</v>
      </c>
      <c r="G85" s="38">
        <f>G86+G89</f>
        <v>29759.800000000003</v>
      </c>
      <c r="H85" s="81">
        <f aca="true" t="shared" si="9" ref="H85:H95">G85/F85*100</f>
        <v>102.97544282160148</v>
      </c>
      <c r="I85" s="38">
        <f aca="true" t="shared" si="10" ref="I85:I105">G85/E85*100</f>
        <v>54.08011397605995</v>
      </c>
      <c r="J85" s="38">
        <f aca="true" t="shared" si="11" ref="J85:J91">G85/C85*100</f>
        <v>87.27777158643669</v>
      </c>
      <c r="K85" s="71"/>
    </row>
    <row r="86" spans="1:11" ht="57" customHeight="1">
      <c r="A86" s="11" t="s">
        <v>135</v>
      </c>
      <c r="B86" s="12" t="s">
        <v>42</v>
      </c>
      <c r="C86" s="29">
        <f aca="true" t="shared" si="12" ref="C86:G87">C87</f>
        <v>30979.1</v>
      </c>
      <c r="D86" s="29">
        <f t="shared" si="12"/>
        <v>52045.6</v>
      </c>
      <c r="E86" s="29">
        <f t="shared" si="12"/>
        <v>52045.6</v>
      </c>
      <c r="F86" s="82">
        <f t="shared" si="12"/>
        <v>26438.3</v>
      </c>
      <c r="G86" s="29">
        <f t="shared" si="12"/>
        <v>27231.4</v>
      </c>
      <c r="H86" s="82">
        <f t="shared" si="9"/>
        <v>102.99981466281871</v>
      </c>
      <c r="I86" s="29">
        <f t="shared" si="10"/>
        <v>52.32219438338688</v>
      </c>
      <c r="J86" s="29">
        <f t="shared" si="11"/>
        <v>87.90248909748831</v>
      </c>
      <c r="K86" s="72"/>
    </row>
    <row r="87" spans="1:11" ht="69" customHeight="1">
      <c r="A87" s="11" t="s">
        <v>148</v>
      </c>
      <c r="B87" s="12" t="s">
        <v>120</v>
      </c>
      <c r="C87" s="29">
        <f t="shared" si="12"/>
        <v>30979.1</v>
      </c>
      <c r="D87" s="29">
        <f t="shared" si="12"/>
        <v>52045.6</v>
      </c>
      <c r="E87" s="29">
        <f t="shared" si="12"/>
        <v>52045.6</v>
      </c>
      <c r="F87" s="82">
        <f t="shared" si="12"/>
        <v>26438.3</v>
      </c>
      <c r="G87" s="29">
        <f t="shared" si="12"/>
        <v>27231.4</v>
      </c>
      <c r="H87" s="82">
        <f t="shared" si="9"/>
        <v>102.99981466281871</v>
      </c>
      <c r="I87" s="29">
        <f t="shared" si="10"/>
        <v>52.32219438338688</v>
      </c>
      <c r="J87" s="29">
        <f t="shared" si="11"/>
        <v>87.90248909748831</v>
      </c>
      <c r="K87" s="72"/>
    </row>
    <row r="88" spans="1:11" s="34" customFormat="1" ht="73.5" customHeight="1">
      <c r="A88" s="1" t="s">
        <v>121</v>
      </c>
      <c r="B88" s="2" t="s">
        <v>77</v>
      </c>
      <c r="C88" s="33">
        <v>30979.1</v>
      </c>
      <c r="D88" s="33">
        <f>31000+21045.6</f>
        <v>52045.6</v>
      </c>
      <c r="E88" s="33">
        <f>31000+21045.6</f>
        <v>52045.6</v>
      </c>
      <c r="F88" s="83">
        <v>26438.3</v>
      </c>
      <c r="G88" s="33">
        <v>27231.4</v>
      </c>
      <c r="H88" s="83">
        <f t="shared" si="9"/>
        <v>102.99981466281871</v>
      </c>
      <c r="I88" s="33">
        <f t="shared" si="10"/>
        <v>52.32219438338688</v>
      </c>
      <c r="J88" s="33">
        <f t="shared" si="11"/>
        <v>87.90248909748831</v>
      </c>
      <c r="K88" s="73"/>
    </row>
    <row r="89" spans="1:11" ht="29.25" customHeight="1">
      <c r="A89" s="11" t="s">
        <v>136</v>
      </c>
      <c r="B89" s="12" t="s">
        <v>43</v>
      </c>
      <c r="C89" s="29">
        <f>C90+C92+C94</f>
        <v>3118.7</v>
      </c>
      <c r="D89" s="29">
        <f>D90+D92+D94</f>
        <v>2983.5</v>
      </c>
      <c r="E89" s="29">
        <f>E90+E92+E94</f>
        <v>2983.5</v>
      </c>
      <c r="F89" s="82">
        <f>F90+F92+F94</f>
        <v>2461.6</v>
      </c>
      <c r="G89" s="29">
        <f>G90+G92+G94</f>
        <v>2528.4</v>
      </c>
      <c r="H89" s="82">
        <f t="shared" si="9"/>
        <v>102.71368215794605</v>
      </c>
      <c r="I89" s="29">
        <f t="shared" si="10"/>
        <v>84.74610356963298</v>
      </c>
      <c r="J89" s="29">
        <f t="shared" si="11"/>
        <v>81.07224163914452</v>
      </c>
      <c r="K89" s="72"/>
    </row>
    <row r="90" spans="1:11" ht="25.5">
      <c r="A90" s="11" t="s">
        <v>44</v>
      </c>
      <c r="B90" s="12" t="s">
        <v>45</v>
      </c>
      <c r="C90" s="29">
        <f>C91</f>
        <v>3073.5</v>
      </c>
      <c r="D90" s="29">
        <f>D91</f>
        <v>2808</v>
      </c>
      <c r="E90" s="29">
        <f>E91</f>
        <v>2808</v>
      </c>
      <c r="F90" s="82">
        <f>F91</f>
        <v>2322.7</v>
      </c>
      <c r="G90" s="29">
        <f>G91</f>
        <v>2388.4</v>
      </c>
      <c r="H90" s="82">
        <f t="shared" si="9"/>
        <v>102.8286046411504</v>
      </c>
      <c r="I90" s="29">
        <f t="shared" si="10"/>
        <v>85.05698005698005</v>
      </c>
      <c r="J90" s="29">
        <f t="shared" si="11"/>
        <v>77.70945176508867</v>
      </c>
      <c r="K90" s="72"/>
    </row>
    <row r="91" spans="1:11" s="34" customFormat="1" ht="38.25">
      <c r="A91" s="1" t="s">
        <v>153</v>
      </c>
      <c r="B91" s="2" t="s">
        <v>46</v>
      </c>
      <c r="C91" s="33">
        <v>3073.5</v>
      </c>
      <c r="D91" s="33">
        <v>2808</v>
      </c>
      <c r="E91" s="33">
        <v>2808</v>
      </c>
      <c r="F91" s="83">
        <v>2322.7</v>
      </c>
      <c r="G91" s="33">
        <v>2388.4</v>
      </c>
      <c r="H91" s="83">
        <f t="shared" si="9"/>
        <v>102.8286046411504</v>
      </c>
      <c r="I91" s="33">
        <f t="shared" si="10"/>
        <v>85.05698005698005</v>
      </c>
      <c r="J91" s="33">
        <f t="shared" si="11"/>
        <v>77.70945176508867</v>
      </c>
      <c r="K91" s="73"/>
    </row>
    <row r="92" spans="1:11" ht="38.25">
      <c r="A92" s="11" t="s">
        <v>133</v>
      </c>
      <c r="B92" s="12" t="s">
        <v>132</v>
      </c>
      <c r="C92" s="29">
        <f>C93</f>
        <v>38.6</v>
      </c>
      <c r="D92" s="29">
        <f>D93</f>
        <v>48.1</v>
      </c>
      <c r="E92" s="29">
        <f>E93</f>
        <v>48.1</v>
      </c>
      <c r="F92" s="82">
        <f>F93</f>
        <v>43.4</v>
      </c>
      <c r="G92" s="29">
        <f>G93</f>
        <v>58.4</v>
      </c>
      <c r="H92" s="82" t="s">
        <v>388</v>
      </c>
      <c r="I92" s="29" t="s">
        <v>391</v>
      </c>
      <c r="J92" s="29" t="s">
        <v>390</v>
      </c>
      <c r="K92" s="72"/>
    </row>
    <row r="93" spans="1:11" s="34" customFormat="1" ht="38.25">
      <c r="A93" s="1" t="s">
        <v>176</v>
      </c>
      <c r="B93" s="2" t="s">
        <v>131</v>
      </c>
      <c r="C93" s="33">
        <v>38.6</v>
      </c>
      <c r="D93" s="33">
        <v>48.1</v>
      </c>
      <c r="E93" s="33">
        <v>48.1</v>
      </c>
      <c r="F93" s="83">
        <v>43.4</v>
      </c>
      <c r="G93" s="33">
        <v>58.4</v>
      </c>
      <c r="H93" s="83" t="s">
        <v>388</v>
      </c>
      <c r="I93" s="33" t="s">
        <v>391</v>
      </c>
      <c r="J93" s="33" t="s">
        <v>390</v>
      </c>
      <c r="K93" s="73"/>
    </row>
    <row r="94" spans="1:11" ht="51">
      <c r="A94" s="11" t="s">
        <v>164</v>
      </c>
      <c r="B94" s="12" t="s">
        <v>166</v>
      </c>
      <c r="C94" s="29">
        <f>C95</f>
        <v>6.6</v>
      </c>
      <c r="D94" s="29">
        <f>D95</f>
        <v>127.4</v>
      </c>
      <c r="E94" s="29">
        <f>E95</f>
        <v>127.4</v>
      </c>
      <c r="F94" s="82">
        <f>F95</f>
        <v>95.5</v>
      </c>
      <c r="G94" s="29">
        <f>G95</f>
        <v>81.6</v>
      </c>
      <c r="H94" s="83">
        <f t="shared" si="9"/>
        <v>85.44502617801047</v>
      </c>
      <c r="I94" s="29">
        <f t="shared" si="10"/>
        <v>64.05023547880691</v>
      </c>
      <c r="J94" s="29" t="s">
        <v>432</v>
      </c>
      <c r="K94" s="72"/>
    </row>
    <row r="95" spans="1:11" s="34" customFormat="1" ht="63.75">
      <c r="A95" s="1" t="s">
        <v>165</v>
      </c>
      <c r="B95" s="2" t="s">
        <v>163</v>
      </c>
      <c r="C95" s="33">
        <v>6.6</v>
      </c>
      <c r="D95" s="33">
        <v>127.4</v>
      </c>
      <c r="E95" s="33">
        <v>127.4</v>
      </c>
      <c r="F95" s="83">
        <v>95.5</v>
      </c>
      <c r="G95" s="33">
        <v>81.6</v>
      </c>
      <c r="H95" s="83">
        <f t="shared" si="9"/>
        <v>85.44502617801047</v>
      </c>
      <c r="I95" s="33">
        <f t="shared" si="10"/>
        <v>64.05023547880691</v>
      </c>
      <c r="J95" s="33" t="s">
        <v>432</v>
      </c>
      <c r="K95" s="73"/>
    </row>
    <row r="96" spans="1:11" ht="19.5" customHeight="1">
      <c r="A96" s="6" t="s">
        <v>47</v>
      </c>
      <c r="B96" s="5" t="s">
        <v>48</v>
      </c>
      <c r="C96" s="38">
        <f>C97+C126+C129+C140+C132+C134</f>
        <v>3260.8</v>
      </c>
      <c r="D96" s="38">
        <f>D97+D126+D129+D140+D132+D134</f>
        <v>2434.1</v>
      </c>
      <c r="E96" s="38">
        <f>E97+E126+E129+E140+E132+E134</f>
        <v>2497.8999999999996</v>
      </c>
      <c r="F96" s="81">
        <f>F97+F126+F129+F140+F132+F134</f>
        <v>1805.8000000000002</v>
      </c>
      <c r="G96" s="38">
        <f>G97+G126+G129+G140+G132+G134</f>
        <v>2907.7000000000003</v>
      </c>
      <c r="H96" s="81" t="s">
        <v>389</v>
      </c>
      <c r="I96" s="38" t="s">
        <v>391</v>
      </c>
      <c r="J96" s="38">
        <f>G96/C96*100</f>
        <v>89.1713689892051</v>
      </c>
      <c r="K96" s="71"/>
    </row>
    <row r="97" spans="1:11" ht="35.25" customHeight="1">
      <c r="A97" s="6" t="s">
        <v>226</v>
      </c>
      <c r="B97" s="5" t="s">
        <v>227</v>
      </c>
      <c r="C97" s="38">
        <f>C98</f>
        <v>613.5</v>
      </c>
      <c r="D97" s="38">
        <f>D98</f>
        <v>580.3999999999999</v>
      </c>
      <c r="E97" s="38">
        <f>E98</f>
        <v>580.3999999999999</v>
      </c>
      <c r="F97" s="81">
        <f>F98</f>
        <v>423</v>
      </c>
      <c r="G97" s="38">
        <f>G98</f>
        <v>1708.3000000000002</v>
      </c>
      <c r="H97" s="81" t="s">
        <v>420</v>
      </c>
      <c r="I97" s="38" t="s">
        <v>421</v>
      </c>
      <c r="J97" s="38" t="s">
        <v>399</v>
      </c>
      <c r="K97" s="71"/>
    </row>
    <row r="98" spans="1:11" ht="40.5" customHeight="1">
      <c r="A98" s="11" t="s">
        <v>226</v>
      </c>
      <c r="B98" s="12" t="s">
        <v>227</v>
      </c>
      <c r="C98" s="29">
        <f>C99+C101+C103+C108+C119+C123+C112+C115+C117+C110+C106</f>
        <v>613.5</v>
      </c>
      <c r="D98" s="29">
        <f>D99+D101+D103+D108+D119+D123+D112+D115+D117+D110+D106</f>
        <v>580.3999999999999</v>
      </c>
      <c r="E98" s="29">
        <f>E99+E101+E103+E108+E119+E123+E112+E115+E117+E110+E106</f>
        <v>580.3999999999999</v>
      </c>
      <c r="F98" s="82">
        <f>F99+F101+F103+F108+F119+F123+F112+F115+F117+F110+F106</f>
        <v>423</v>
      </c>
      <c r="G98" s="29">
        <f>G99+G101+G103+G108+G119+G123+G112+G115+G117+G110+G106</f>
        <v>1708.3000000000002</v>
      </c>
      <c r="H98" s="82" t="s">
        <v>420</v>
      </c>
      <c r="I98" s="29" t="s">
        <v>421</v>
      </c>
      <c r="J98" s="29" t="s">
        <v>399</v>
      </c>
      <c r="K98" s="72"/>
    </row>
    <row r="99" spans="1:11" ht="47.25" customHeight="1">
      <c r="A99" s="11" t="s">
        <v>234</v>
      </c>
      <c r="B99" s="12" t="s">
        <v>235</v>
      </c>
      <c r="C99" s="29">
        <f>C100</f>
        <v>16.9</v>
      </c>
      <c r="D99" s="29">
        <f>D100</f>
        <v>3.2</v>
      </c>
      <c r="E99" s="29">
        <f>E100</f>
        <v>3.2</v>
      </c>
      <c r="F99" s="82">
        <f>F100</f>
        <v>3.2</v>
      </c>
      <c r="G99" s="29">
        <f>G100</f>
        <v>25.6</v>
      </c>
      <c r="H99" s="82" t="s">
        <v>422</v>
      </c>
      <c r="I99" s="29" t="s">
        <v>422</v>
      </c>
      <c r="J99" s="29" t="s">
        <v>390</v>
      </c>
      <c r="K99" s="72"/>
    </row>
    <row r="100" spans="1:11" s="34" customFormat="1" ht="60.75" customHeight="1">
      <c r="A100" s="1" t="s">
        <v>236</v>
      </c>
      <c r="B100" s="2" t="s">
        <v>237</v>
      </c>
      <c r="C100" s="33">
        <v>16.9</v>
      </c>
      <c r="D100" s="33">
        <f>3.2</f>
        <v>3.2</v>
      </c>
      <c r="E100" s="33">
        <f>3.2</f>
        <v>3.2</v>
      </c>
      <c r="F100" s="83">
        <v>3.2</v>
      </c>
      <c r="G100" s="33">
        <v>25.6</v>
      </c>
      <c r="H100" s="83" t="s">
        <v>422</v>
      </c>
      <c r="I100" s="33" t="s">
        <v>422</v>
      </c>
      <c r="J100" s="33" t="s">
        <v>390</v>
      </c>
      <c r="K100" s="73"/>
    </row>
    <row r="101" spans="1:11" ht="59.25" customHeight="1">
      <c r="A101" s="11" t="s">
        <v>228</v>
      </c>
      <c r="B101" s="12" t="s">
        <v>229</v>
      </c>
      <c r="C101" s="29">
        <f>C102</f>
        <v>30.5</v>
      </c>
      <c r="D101" s="29">
        <f>D102</f>
        <v>9.2</v>
      </c>
      <c r="E101" s="29">
        <f>E102</f>
        <v>9.2</v>
      </c>
      <c r="F101" s="82">
        <f>F102</f>
        <v>5.6</v>
      </c>
      <c r="G101" s="29">
        <f>G102</f>
        <v>7.3</v>
      </c>
      <c r="H101" s="82" t="s">
        <v>388</v>
      </c>
      <c r="I101" s="29">
        <f t="shared" si="10"/>
        <v>79.34782608695653</v>
      </c>
      <c r="J101" s="29">
        <f>G101/C101*100</f>
        <v>23.934426229508198</v>
      </c>
      <c r="K101" s="72"/>
    </row>
    <row r="102" spans="1:11" s="34" customFormat="1" ht="83.25" customHeight="1">
      <c r="A102" s="1" t="s">
        <v>230</v>
      </c>
      <c r="B102" s="2" t="s">
        <v>231</v>
      </c>
      <c r="C102" s="33">
        <v>30.5</v>
      </c>
      <c r="D102" s="33">
        <f>4.2+5</f>
        <v>9.2</v>
      </c>
      <c r="E102" s="33">
        <f>4.2+5</f>
        <v>9.2</v>
      </c>
      <c r="F102" s="83">
        <v>5.6</v>
      </c>
      <c r="G102" s="33">
        <v>7.3</v>
      </c>
      <c r="H102" s="83" t="s">
        <v>388</v>
      </c>
      <c r="I102" s="33">
        <f t="shared" si="10"/>
        <v>79.34782608695653</v>
      </c>
      <c r="J102" s="33">
        <f>G102/C102*100</f>
        <v>23.934426229508198</v>
      </c>
      <c r="K102" s="73"/>
    </row>
    <row r="103" spans="1:11" ht="47.25" customHeight="1">
      <c r="A103" s="3" t="s">
        <v>232</v>
      </c>
      <c r="B103" s="13" t="s">
        <v>233</v>
      </c>
      <c r="C103" s="29">
        <f>C105+C104</f>
        <v>9.4</v>
      </c>
      <c r="D103" s="29">
        <f>D105+D104</f>
        <v>26.5</v>
      </c>
      <c r="E103" s="29">
        <f>E105+E104</f>
        <v>26.5</v>
      </c>
      <c r="F103" s="82">
        <f>F105+F104</f>
        <v>19.9</v>
      </c>
      <c r="G103" s="29">
        <f>G105+G104</f>
        <v>16.2</v>
      </c>
      <c r="H103" s="82">
        <f>G103/F103*100</f>
        <v>81.4070351758794</v>
      </c>
      <c r="I103" s="29">
        <f t="shared" si="10"/>
        <v>61.13207547169811</v>
      </c>
      <c r="J103" s="29" t="s">
        <v>395</v>
      </c>
      <c r="K103" s="72"/>
    </row>
    <row r="104" spans="1:11" s="34" customFormat="1" ht="65.25" customHeight="1">
      <c r="A104" s="15" t="s">
        <v>362</v>
      </c>
      <c r="B104" s="22" t="s">
        <v>363</v>
      </c>
      <c r="C104" s="33">
        <v>0</v>
      </c>
      <c r="D104" s="33">
        <v>0</v>
      </c>
      <c r="E104" s="33">
        <v>0</v>
      </c>
      <c r="F104" s="83">
        <v>0</v>
      </c>
      <c r="G104" s="33">
        <v>6</v>
      </c>
      <c r="H104" s="83">
        <v>0</v>
      </c>
      <c r="I104" s="33">
        <v>0</v>
      </c>
      <c r="J104" s="33">
        <v>0</v>
      </c>
      <c r="K104" s="73"/>
    </row>
    <row r="105" spans="1:11" s="34" customFormat="1" ht="63" customHeight="1">
      <c r="A105" s="1" t="s">
        <v>238</v>
      </c>
      <c r="B105" s="22" t="s">
        <v>239</v>
      </c>
      <c r="C105" s="33">
        <v>9.4</v>
      </c>
      <c r="D105" s="33">
        <f>4+22.5</f>
        <v>26.5</v>
      </c>
      <c r="E105" s="33">
        <f>4+22.5</f>
        <v>26.5</v>
      </c>
      <c r="F105" s="83">
        <v>19.9</v>
      </c>
      <c r="G105" s="33">
        <v>10.2</v>
      </c>
      <c r="H105" s="83">
        <f>G105/F105*100</f>
        <v>51.256281407035175</v>
      </c>
      <c r="I105" s="29">
        <f t="shared" si="10"/>
        <v>38.490566037735846</v>
      </c>
      <c r="J105" s="33">
        <f>G105/C105*100</f>
        <v>108.51063829787233</v>
      </c>
      <c r="K105" s="73"/>
    </row>
    <row r="106" spans="1:11" s="34" customFormat="1" ht="43.5" customHeight="1">
      <c r="A106" s="11" t="s">
        <v>343</v>
      </c>
      <c r="B106" s="13" t="s">
        <v>344</v>
      </c>
      <c r="C106" s="29">
        <f>C107</f>
        <v>16.4</v>
      </c>
      <c r="D106" s="29">
        <f>D107</f>
        <v>0</v>
      </c>
      <c r="E106" s="29">
        <f>E107</f>
        <v>0</v>
      </c>
      <c r="F106" s="82">
        <f>F107</f>
        <v>0</v>
      </c>
      <c r="G106" s="29">
        <f>G107</f>
        <v>78</v>
      </c>
      <c r="H106" s="82">
        <v>0</v>
      </c>
      <c r="I106" s="29">
        <v>0</v>
      </c>
      <c r="J106" s="29" t="s">
        <v>433</v>
      </c>
      <c r="K106" s="72"/>
    </row>
    <row r="107" spans="1:11" s="34" customFormat="1" ht="81.75" customHeight="1">
      <c r="A107" s="1" t="s">
        <v>342</v>
      </c>
      <c r="B107" s="22" t="s">
        <v>345</v>
      </c>
      <c r="C107" s="33">
        <v>16.4</v>
      </c>
      <c r="D107" s="33">
        <v>0</v>
      </c>
      <c r="E107" s="33">
        <v>0</v>
      </c>
      <c r="F107" s="83">
        <v>0</v>
      </c>
      <c r="G107" s="33">
        <v>78</v>
      </c>
      <c r="H107" s="83">
        <v>0</v>
      </c>
      <c r="I107" s="50">
        <v>0</v>
      </c>
      <c r="J107" s="33" t="s">
        <v>433</v>
      </c>
      <c r="K107" s="73"/>
    </row>
    <row r="108" spans="1:11" ht="57" customHeight="1">
      <c r="A108" s="11" t="s">
        <v>240</v>
      </c>
      <c r="B108" s="19" t="s">
        <v>241</v>
      </c>
      <c r="C108" s="29">
        <f>C109</f>
        <v>14.8</v>
      </c>
      <c r="D108" s="29">
        <f>D109</f>
        <v>31.6</v>
      </c>
      <c r="E108" s="29">
        <f>E109</f>
        <v>31.6</v>
      </c>
      <c r="F108" s="82">
        <f>F109</f>
        <v>23.7</v>
      </c>
      <c r="G108" s="29">
        <f>G109</f>
        <v>44.6</v>
      </c>
      <c r="H108" s="82" t="s">
        <v>402</v>
      </c>
      <c r="I108" s="29" t="s">
        <v>393</v>
      </c>
      <c r="J108" s="29" t="s">
        <v>398</v>
      </c>
      <c r="K108" s="72"/>
    </row>
    <row r="109" spans="1:11" s="34" customFormat="1" ht="87" customHeight="1">
      <c r="A109" s="1" t="s">
        <v>242</v>
      </c>
      <c r="B109" s="22" t="s">
        <v>243</v>
      </c>
      <c r="C109" s="33">
        <v>14.8</v>
      </c>
      <c r="D109" s="33">
        <f>31.6</f>
        <v>31.6</v>
      </c>
      <c r="E109" s="33">
        <f>31.6</f>
        <v>31.6</v>
      </c>
      <c r="F109" s="83">
        <v>23.7</v>
      </c>
      <c r="G109" s="33">
        <v>44.6</v>
      </c>
      <c r="H109" s="83" t="s">
        <v>402</v>
      </c>
      <c r="I109" s="33" t="s">
        <v>393</v>
      </c>
      <c r="J109" s="33" t="s">
        <v>398</v>
      </c>
      <c r="K109" s="73"/>
    </row>
    <row r="110" spans="1:11" s="34" customFormat="1" ht="48.75" customHeight="1">
      <c r="A110" s="11" t="s">
        <v>364</v>
      </c>
      <c r="B110" s="19" t="s">
        <v>365</v>
      </c>
      <c r="C110" s="29">
        <f>C111</f>
        <v>4</v>
      </c>
      <c r="D110" s="29">
        <f>D111</f>
        <v>0</v>
      </c>
      <c r="E110" s="29">
        <f>E111</f>
        <v>0</v>
      </c>
      <c r="F110" s="82">
        <f>F111</f>
        <v>0</v>
      </c>
      <c r="G110" s="29">
        <f>G111</f>
        <v>0</v>
      </c>
      <c r="H110" s="82">
        <v>0</v>
      </c>
      <c r="I110" s="29">
        <v>0</v>
      </c>
      <c r="J110" s="29">
        <f>G110/C110*100</f>
        <v>0</v>
      </c>
      <c r="K110" s="73"/>
    </row>
    <row r="111" spans="1:11" s="34" customFormat="1" ht="87" customHeight="1">
      <c r="A111" s="1" t="s">
        <v>366</v>
      </c>
      <c r="B111" s="22" t="s">
        <v>367</v>
      </c>
      <c r="C111" s="33">
        <v>4</v>
      </c>
      <c r="D111" s="33">
        <v>0</v>
      </c>
      <c r="E111" s="33">
        <v>0</v>
      </c>
      <c r="F111" s="83">
        <v>0</v>
      </c>
      <c r="G111" s="33">
        <v>0</v>
      </c>
      <c r="H111" s="83">
        <v>0</v>
      </c>
      <c r="I111" s="33">
        <v>0</v>
      </c>
      <c r="J111" s="33">
        <f>G111/C111*100</f>
        <v>0</v>
      </c>
      <c r="K111" s="73"/>
    </row>
    <row r="112" spans="1:11" ht="56.25" customHeight="1">
      <c r="A112" s="11" t="s">
        <v>305</v>
      </c>
      <c r="B112" s="19" t="s">
        <v>306</v>
      </c>
      <c r="C112" s="29">
        <f>C114+C113</f>
        <v>5.5</v>
      </c>
      <c r="D112" s="29">
        <f>D114+D113</f>
        <v>30</v>
      </c>
      <c r="E112" s="29">
        <f>E114+E113</f>
        <v>30</v>
      </c>
      <c r="F112" s="82">
        <f>F114+F113</f>
        <v>20.5</v>
      </c>
      <c r="G112" s="29">
        <f>G114+G113</f>
        <v>181.5</v>
      </c>
      <c r="H112" s="82" t="s">
        <v>423</v>
      </c>
      <c r="I112" s="29" t="s">
        <v>424</v>
      </c>
      <c r="J112" s="29">
        <f>G112/C112*100</f>
        <v>3300</v>
      </c>
      <c r="K112" s="72"/>
    </row>
    <row r="113" spans="1:11" s="34" customFormat="1" ht="81.75" customHeight="1">
      <c r="A113" s="1" t="s">
        <v>346</v>
      </c>
      <c r="B113" s="22" t="s">
        <v>347</v>
      </c>
      <c r="C113" s="33">
        <v>0</v>
      </c>
      <c r="D113" s="33">
        <v>0</v>
      </c>
      <c r="E113" s="33">
        <v>0</v>
      </c>
      <c r="F113" s="83">
        <v>0</v>
      </c>
      <c r="G113" s="33">
        <v>75</v>
      </c>
      <c r="H113" s="83">
        <v>0</v>
      </c>
      <c r="I113" s="33">
        <v>0</v>
      </c>
      <c r="J113" s="33">
        <v>0</v>
      </c>
      <c r="K113" s="73"/>
    </row>
    <row r="114" spans="1:11" s="34" customFormat="1" ht="66.75" customHeight="1">
      <c r="A114" s="1" t="s">
        <v>304</v>
      </c>
      <c r="B114" s="22" t="s">
        <v>307</v>
      </c>
      <c r="C114" s="33">
        <v>5.5</v>
      </c>
      <c r="D114" s="33">
        <f>30</f>
        <v>30</v>
      </c>
      <c r="E114" s="33">
        <f>30</f>
        <v>30</v>
      </c>
      <c r="F114" s="83">
        <v>20.5</v>
      </c>
      <c r="G114" s="33">
        <v>106.5</v>
      </c>
      <c r="H114" s="83" t="s">
        <v>425</v>
      </c>
      <c r="I114" s="33" t="s">
        <v>401</v>
      </c>
      <c r="J114" s="33" t="s">
        <v>434</v>
      </c>
      <c r="K114" s="73"/>
    </row>
    <row r="115" spans="1:11" ht="53.25" customHeight="1">
      <c r="A115" s="11" t="s">
        <v>308</v>
      </c>
      <c r="B115" s="19" t="s">
        <v>310</v>
      </c>
      <c r="C115" s="29">
        <f>C116</f>
        <v>18.4</v>
      </c>
      <c r="D115" s="29">
        <f>D116</f>
        <v>4.8</v>
      </c>
      <c r="E115" s="29">
        <f>E116</f>
        <v>4.8</v>
      </c>
      <c r="F115" s="82">
        <f>F116</f>
        <v>3.6</v>
      </c>
      <c r="G115" s="29">
        <f>G116</f>
        <v>16.4</v>
      </c>
      <c r="H115" s="82" t="s">
        <v>394</v>
      </c>
      <c r="I115" s="29" t="s">
        <v>426</v>
      </c>
      <c r="J115" s="29">
        <f>G115/C115*100</f>
        <v>89.13043478260869</v>
      </c>
      <c r="K115" s="72"/>
    </row>
    <row r="116" spans="1:11" s="34" customFormat="1" ht="78.75" customHeight="1">
      <c r="A116" s="1" t="s">
        <v>309</v>
      </c>
      <c r="B116" s="22" t="s">
        <v>311</v>
      </c>
      <c r="C116" s="33">
        <v>18.4</v>
      </c>
      <c r="D116" s="33">
        <f>3+1.8</f>
        <v>4.8</v>
      </c>
      <c r="E116" s="33">
        <f>3+1.8</f>
        <v>4.8</v>
      </c>
      <c r="F116" s="83">
        <v>3.6</v>
      </c>
      <c r="G116" s="33">
        <v>16.4</v>
      </c>
      <c r="H116" s="83" t="s">
        <v>394</v>
      </c>
      <c r="I116" s="33" t="s">
        <v>426</v>
      </c>
      <c r="J116" s="33">
        <f>G116/C116*100</f>
        <v>89.13043478260869</v>
      </c>
      <c r="K116" s="73"/>
    </row>
    <row r="117" spans="1:11" ht="42" customHeight="1">
      <c r="A117" s="11" t="s">
        <v>313</v>
      </c>
      <c r="B117" s="19" t="s">
        <v>315</v>
      </c>
      <c r="C117" s="29">
        <f>C118</f>
        <v>4</v>
      </c>
      <c r="D117" s="29">
        <f>D118</f>
        <v>4</v>
      </c>
      <c r="E117" s="29">
        <f>E118</f>
        <v>4</v>
      </c>
      <c r="F117" s="82">
        <f>F118</f>
        <v>3</v>
      </c>
      <c r="G117" s="29">
        <f>G118</f>
        <v>5.5</v>
      </c>
      <c r="H117" s="82" t="s">
        <v>419</v>
      </c>
      <c r="I117" s="29" t="s">
        <v>393</v>
      </c>
      <c r="J117" s="29" t="s">
        <v>393</v>
      </c>
      <c r="K117" s="72"/>
    </row>
    <row r="118" spans="1:11" s="34" customFormat="1" ht="69.75" customHeight="1">
      <c r="A118" s="1" t="s">
        <v>312</v>
      </c>
      <c r="B118" s="22" t="s">
        <v>314</v>
      </c>
      <c r="C118" s="33">
        <v>4</v>
      </c>
      <c r="D118" s="33">
        <v>4</v>
      </c>
      <c r="E118" s="33">
        <v>4</v>
      </c>
      <c r="F118" s="83">
        <v>3</v>
      </c>
      <c r="G118" s="33">
        <v>5.5</v>
      </c>
      <c r="H118" s="83" t="s">
        <v>419</v>
      </c>
      <c r="I118" s="33" t="s">
        <v>393</v>
      </c>
      <c r="J118" s="33" t="s">
        <v>393</v>
      </c>
      <c r="K118" s="73"/>
    </row>
    <row r="119" spans="1:11" ht="50.25" customHeight="1">
      <c r="A119" s="3" t="s">
        <v>244</v>
      </c>
      <c r="B119" s="19" t="s">
        <v>245</v>
      </c>
      <c r="C119" s="29">
        <f>C121+C122+C120</f>
        <v>130.1</v>
      </c>
      <c r="D119" s="29">
        <f>D121+D122+D120</f>
        <v>141</v>
      </c>
      <c r="E119" s="29">
        <f>E121+E122+E120</f>
        <v>141</v>
      </c>
      <c r="F119" s="82">
        <f>F121+F122+F120</f>
        <v>101.30000000000001</v>
      </c>
      <c r="G119" s="29">
        <f>G121+G122+G120</f>
        <v>228.2</v>
      </c>
      <c r="H119" s="82" t="s">
        <v>397</v>
      </c>
      <c r="I119" s="29" t="s">
        <v>389</v>
      </c>
      <c r="J119" s="29" t="s">
        <v>395</v>
      </c>
      <c r="K119" s="72"/>
    </row>
    <row r="120" spans="1:11" s="34" customFormat="1" ht="70.5" customHeight="1">
      <c r="A120" s="15" t="s">
        <v>316</v>
      </c>
      <c r="B120" s="22" t="s">
        <v>317</v>
      </c>
      <c r="C120" s="33">
        <v>7.5</v>
      </c>
      <c r="D120" s="33">
        <f>32.5</f>
        <v>32.5</v>
      </c>
      <c r="E120" s="33">
        <f>32.5</f>
        <v>32.5</v>
      </c>
      <c r="F120" s="83">
        <v>21.6</v>
      </c>
      <c r="G120" s="33">
        <v>8.5</v>
      </c>
      <c r="H120" s="83">
        <f>G120/F120*100</f>
        <v>39.35185185185185</v>
      </c>
      <c r="I120" s="33">
        <f aca="true" t="shared" si="13" ref="I120:I156">G120/E120*100</f>
        <v>26.153846153846157</v>
      </c>
      <c r="J120" s="33">
        <f>G120/C120*100</f>
        <v>113.33333333333333</v>
      </c>
      <c r="K120" s="73"/>
    </row>
    <row r="121" spans="1:11" ht="60" customHeight="1">
      <c r="A121" s="1" t="s">
        <v>246</v>
      </c>
      <c r="B121" s="22" t="s">
        <v>247</v>
      </c>
      <c r="C121" s="33">
        <v>67.1</v>
      </c>
      <c r="D121" s="33">
        <f>80+3</f>
        <v>83</v>
      </c>
      <c r="E121" s="33">
        <f>80+3</f>
        <v>83</v>
      </c>
      <c r="F121" s="83">
        <v>60.7</v>
      </c>
      <c r="G121" s="33">
        <v>189.7</v>
      </c>
      <c r="H121" s="83" t="s">
        <v>427</v>
      </c>
      <c r="I121" s="33" t="s">
        <v>397</v>
      </c>
      <c r="J121" s="33" t="s">
        <v>399</v>
      </c>
      <c r="K121" s="73"/>
    </row>
    <row r="122" spans="1:11" s="34" customFormat="1" ht="54.75" customHeight="1">
      <c r="A122" s="1" t="s">
        <v>279</v>
      </c>
      <c r="B122" s="22" t="s">
        <v>280</v>
      </c>
      <c r="C122" s="33">
        <v>55.5</v>
      </c>
      <c r="D122" s="33">
        <v>25.5</v>
      </c>
      <c r="E122" s="33">
        <v>25.5</v>
      </c>
      <c r="F122" s="83">
        <v>19</v>
      </c>
      <c r="G122" s="33">
        <v>30</v>
      </c>
      <c r="H122" s="83" t="s">
        <v>389</v>
      </c>
      <c r="I122" s="33" t="s">
        <v>391</v>
      </c>
      <c r="J122" s="33">
        <f>G122/C122*100</f>
        <v>54.054054054054056</v>
      </c>
      <c r="K122" s="73"/>
    </row>
    <row r="123" spans="1:11" ht="57" customHeight="1">
      <c r="A123" s="11" t="s">
        <v>248</v>
      </c>
      <c r="B123" s="19" t="s">
        <v>249</v>
      </c>
      <c r="C123" s="29">
        <f>C125+C124</f>
        <v>363.5</v>
      </c>
      <c r="D123" s="29">
        <f>D125+D124</f>
        <v>330.09999999999997</v>
      </c>
      <c r="E123" s="29">
        <f>E125+E124</f>
        <v>330.09999999999997</v>
      </c>
      <c r="F123" s="82">
        <f>F125+F124</f>
        <v>242.2</v>
      </c>
      <c r="G123" s="29">
        <f>G125+G124</f>
        <v>1105</v>
      </c>
      <c r="H123" s="82" t="s">
        <v>394</v>
      </c>
      <c r="I123" s="29" t="s">
        <v>428</v>
      </c>
      <c r="J123" s="29" t="s">
        <v>398</v>
      </c>
      <c r="K123" s="72"/>
    </row>
    <row r="124" spans="1:11" s="34" customFormat="1" ht="81" customHeight="1">
      <c r="A124" s="1" t="s">
        <v>275</v>
      </c>
      <c r="B124" s="22" t="s">
        <v>252</v>
      </c>
      <c r="C124" s="33">
        <v>0</v>
      </c>
      <c r="D124" s="33">
        <v>0</v>
      </c>
      <c r="E124" s="33">
        <v>0</v>
      </c>
      <c r="F124" s="83">
        <v>5.5</v>
      </c>
      <c r="G124" s="33">
        <v>0</v>
      </c>
      <c r="H124" s="83">
        <f>G124/F124*100</f>
        <v>0</v>
      </c>
      <c r="I124" s="33">
        <v>0</v>
      </c>
      <c r="J124" s="33">
        <v>0</v>
      </c>
      <c r="K124" s="73"/>
    </row>
    <row r="125" spans="1:11" s="34" customFormat="1" ht="73.5" customHeight="1">
      <c r="A125" s="1" t="s">
        <v>250</v>
      </c>
      <c r="B125" s="14" t="s">
        <v>251</v>
      </c>
      <c r="C125" s="33">
        <v>363.5</v>
      </c>
      <c r="D125" s="33">
        <f>12+304.4+7.3+6.4</f>
        <v>330.09999999999997</v>
      </c>
      <c r="E125" s="33">
        <f>12+304.4+7.3+6.4</f>
        <v>330.09999999999997</v>
      </c>
      <c r="F125" s="83">
        <v>236.7</v>
      </c>
      <c r="G125" s="33">
        <v>1105</v>
      </c>
      <c r="H125" s="83" t="s">
        <v>429</v>
      </c>
      <c r="I125" s="33" t="s">
        <v>426</v>
      </c>
      <c r="J125" s="33" t="s">
        <v>398</v>
      </c>
      <c r="K125" s="73"/>
    </row>
    <row r="126" spans="1:11" ht="37.5" customHeight="1">
      <c r="A126" s="6" t="s">
        <v>253</v>
      </c>
      <c r="B126" s="43" t="s">
        <v>255</v>
      </c>
      <c r="C126" s="38">
        <f>C127+C128</f>
        <v>12.5</v>
      </c>
      <c r="D126" s="38">
        <f>D127+D128</f>
        <v>131.2</v>
      </c>
      <c r="E126" s="38">
        <f>E127+E128</f>
        <v>131.2</v>
      </c>
      <c r="F126" s="81">
        <f>F127+F128</f>
        <v>87.2</v>
      </c>
      <c r="G126" s="38">
        <f>G127+G128</f>
        <v>45.2</v>
      </c>
      <c r="H126" s="81">
        <f>G126/F126*100</f>
        <v>51.8348623853211</v>
      </c>
      <c r="I126" s="38">
        <f t="shared" si="13"/>
        <v>34.451219512195124</v>
      </c>
      <c r="J126" s="38" t="s">
        <v>401</v>
      </c>
      <c r="K126" s="71"/>
    </row>
    <row r="127" spans="1:11" s="34" customFormat="1" ht="51" customHeight="1">
      <c r="A127" s="1" t="s">
        <v>254</v>
      </c>
      <c r="B127" s="14" t="s">
        <v>256</v>
      </c>
      <c r="C127" s="33">
        <v>12.5</v>
      </c>
      <c r="D127" s="33">
        <v>131.2</v>
      </c>
      <c r="E127" s="33">
        <v>131.2</v>
      </c>
      <c r="F127" s="83">
        <v>87.2</v>
      </c>
      <c r="G127" s="33">
        <v>45.2</v>
      </c>
      <c r="H127" s="83">
        <f>G127/F127*100</f>
        <v>51.8348623853211</v>
      </c>
      <c r="I127" s="33">
        <f t="shared" si="13"/>
        <v>34.451219512195124</v>
      </c>
      <c r="J127" s="33" t="s">
        <v>401</v>
      </c>
      <c r="K127" s="73"/>
    </row>
    <row r="128" spans="1:11" s="34" customFormat="1" ht="45.75" customHeight="1">
      <c r="A128" s="1" t="s">
        <v>258</v>
      </c>
      <c r="B128" s="14" t="s">
        <v>257</v>
      </c>
      <c r="C128" s="33">
        <v>0</v>
      </c>
      <c r="D128" s="33">
        <v>0</v>
      </c>
      <c r="E128" s="33">
        <v>0</v>
      </c>
      <c r="F128" s="83">
        <v>0</v>
      </c>
      <c r="G128" s="33">
        <v>0</v>
      </c>
      <c r="H128" s="83">
        <v>0</v>
      </c>
      <c r="I128" s="33">
        <v>0</v>
      </c>
      <c r="J128" s="33">
        <v>0</v>
      </c>
      <c r="K128" s="73"/>
    </row>
    <row r="129" spans="1:11" ht="84" customHeight="1">
      <c r="A129" s="4" t="s">
        <v>259</v>
      </c>
      <c r="B129" s="9" t="s">
        <v>260</v>
      </c>
      <c r="C129" s="10">
        <f aca="true" t="shared" si="14" ref="C129:G130">C130</f>
        <v>678.9</v>
      </c>
      <c r="D129" s="10">
        <f t="shared" si="14"/>
        <v>400</v>
      </c>
      <c r="E129" s="10">
        <f t="shared" si="14"/>
        <v>400</v>
      </c>
      <c r="F129" s="79">
        <f t="shared" si="14"/>
        <v>230</v>
      </c>
      <c r="G129" s="10">
        <f t="shared" si="14"/>
        <v>411.3</v>
      </c>
      <c r="H129" s="81" t="s">
        <v>419</v>
      </c>
      <c r="I129" s="38">
        <f t="shared" si="13"/>
        <v>102.82500000000002</v>
      </c>
      <c r="J129" s="38">
        <f aca="true" t="shared" si="15" ref="J129:J134">G129/C129*100</f>
        <v>60.58329650905877</v>
      </c>
      <c r="K129" s="71"/>
    </row>
    <row r="130" spans="1:11" ht="58.5" customHeight="1">
      <c r="A130" s="36" t="s">
        <v>262</v>
      </c>
      <c r="B130" s="12" t="s">
        <v>263</v>
      </c>
      <c r="C130" s="29">
        <f t="shared" si="14"/>
        <v>678.9</v>
      </c>
      <c r="D130" s="29">
        <f t="shared" si="14"/>
        <v>400</v>
      </c>
      <c r="E130" s="29">
        <f t="shared" si="14"/>
        <v>400</v>
      </c>
      <c r="F130" s="82">
        <f t="shared" si="14"/>
        <v>230</v>
      </c>
      <c r="G130" s="29">
        <f t="shared" si="14"/>
        <v>411.3</v>
      </c>
      <c r="H130" s="82" t="s">
        <v>419</v>
      </c>
      <c r="I130" s="29">
        <f t="shared" si="13"/>
        <v>102.82500000000002</v>
      </c>
      <c r="J130" s="29">
        <f t="shared" si="15"/>
        <v>60.58329650905877</v>
      </c>
      <c r="K130" s="72"/>
    </row>
    <row r="131" spans="1:11" s="34" customFormat="1" ht="65.25" customHeight="1">
      <c r="A131" s="1" t="s">
        <v>261</v>
      </c>
      <c r="B131" s="2" t="s">
        <v>264</v>
      </c>
      <c r="C131" s="33">
        <v>678.9</v>
      </c>
      <c r="D131" s="33">
        <v>400</v>
      </c>
      <c r="E131" s="33">
        <v>400</v>
      </c>
      <c r="F131" s="83">
        <v>230</v>
      </c>
      <c r="G131" s="33">
        <v>411.3</v>
      </c>
      <c r="H131" s="83" t="s">
        <v>419</v>
      </c>
      <c r="I131" s="33">
        <f t="shared" si="13"/>
        <v>102.82500000000002</v>
      </c>
      <c r="J131" s="33">
        <f t="shared" si="15"/>
        <v>60.58329650905877</v>
      </c>
      <c r="K131" s="73"/>
    </row>
    <row r="132" spans="1:11" ht="42.75" customHeight="1">
      <c r="A132" s="6" t="s">
        <v>300</v>
      </c>
      <c r="B132" s="9" t="s">
        <v>301</v>
      </c>
      <c r="C132" s="38">
        <f>C133</f>
        <v>285.5</v>
      </c>
      <c r="D132" s="38">
        <f>D133</f>
        <v>200</v>
      </c>
      <c r="E132" s="38">
        <f>E133</f>
        <v>200</v>
      </c>
      <c r="F132" s="81">
        <f>F133</f>
        <v>90</v>
      </c>
      <c r="G132" s="38">
        <f>G133</f>
        <v>34.7</v>
      </c>
      <c r="H132" s="81">
        <f>G132/F132*100</f>
        <v>38.55555555555556</v>
      </c>
      <c r="I132" s="38">
        <f t="shared" si="13"/>
        <v>17.35</v>
      </c>
      <c r="J132" s="38">
        <f t="shared" si="15"/>
        <v>12.154115586690018</v>
      </c>
      <c r="K132" s="71"/>
    </row>
    <row r="133" spans="1:11" ht="42.75" customHeight="1">
      <c r="A133" s="11" t="s">
        <v>318</v>
      </c>
      <c r="B133" s="19" t="s">
        <v>319</v>
      </c>
      <c r="C133" s="29">
        <v>285.5</v>
      </c>
      <c r="D133" s="29">
        <v>200</v>
      </c>
      <c r="E133" s="29">
        <v>200</v>
      </c>
      <c r="F133" s="82">
        <v>90</v>
      </c>
      <c r="G133" s="29">
        <v>34.7</v>
      </c>
      <c r="H133" s="82">
        <f>G133/F133*100</f>
        <v>38.55555555555556</v>
      </c>
      <c r="I133" s="29">
        <f t="shared" si="13"/>
        <v>17.35</v>
      </c>
      <c r="J133" s="29">
        <f t="shared" si="15"/>
        <v>12.154115586690018</v>
      </c>
      <c r="K133" s="72"/>
    </row>
    <row r="134" spans="1:11" ht="23.25" customHeight="1">
      <c r="A134" s="6" t="s">
        <v>302</v>
      </c>
      <c r="B134" s="9" t="s">
        <v>303</v>
      </c>
      <c r="C134" s="38">
        <f>C137+C135</f>
        <v>859.5</v>
      </c>
      <c r="D134" s="38">
        <f>D137+D135</f>
        <v>417.4</v>
      </c>
      <c r="E134" s="38">
        <f>E137+E135</f>
        <v>481.2</v>
      </c>
      <c r="F134" s="81">
        <f>F137+F135</f>
        <v>376.6</v>
      </c>
      <c r="G134" s="38">
        <f>G137+G135</f>
        <v>331.9</v>
      </c>
      <c r="H134" s="81">
        <f>G134/F134*100</f>
        <v>88.13064259160912</v>
      </c>
      <c r="I134" s="38">
        <f t="shared" si="13"/>
        <v>68.97339983374896</v>
      </c>
      <c r="J134" s="38">
        <f t="shared" si="15"/>
        <v>38.615474112856305</v>
      </c>
      <c r="K134" s="71"/>
    </row>
    <row r="135" spans="1:11" ht="65.25" customHeight="1">
      <c r="A135" s="11" t="s">
        <v>348</v>
      </c>
      <c r="B135" s="19" t="s">
        <v>350</v>
      </c>
      <c r="C135" s="29">
        <f>C136</f>
        <v>0</v>
      </c>
      <c r="D135" s="29">
        <f>D136</f>
        <v>0</v>
      </c>
      <c r="E135" s="29">
        <f>E136</f>
        <v>63.8</v>
      </c>
      <c r="F135" s="82">
        <f>F136</f>
        <v>63.8</v>
      </c>
      <c r="G135" s="29">
        <f>G136</f>
        <v>246.5</v>
      </c>
      <c r="H135" s="82" t="s">
        <v>400</v>
      </c>
      <c r="I135" s="29" t="s">
        <v>400</v>
      </c>
      <c r="J135" s="29">
        <v>0</v>
      </c>
      <c r="K135" s="72"/>
    </row>
    <row r="136" spans="1:11" s="34" customFormat="1" ht="42.75" customHeight="1">
      <c r="A136" s="1" t="s">
        <v>349</v>
      </c>
      <c r="B136" s="22" t="s">
        <v>351</v>
      </c>
      <c r="C136" s="33">
        <v>0</v>
      </c>
      <c r="D136" s="33">
        <v>0</v>
      </c>
      <c r="E136" s="33">
        <v>63.8</v>
      </c>
      <c r="F136" s="83">
        <v>63.8</v>
      </c>
      <c r="G136" s="33">
        <v>246.5</v>
      </c>
      <c r="H136" s="83" t="s">
        <v>400</v>
      </c>
      <c r="I136" s="33" t="s">
        <v>400</v>
      </c>
      <c r="J136" s="33">
        <v>0</v>
      </c>
      <c r="K136" s="73"/>
    </row>
    <row r="137" spans="1:11" ht="53.25" customHeight="1">
      <c r="A137" s="11" t="s">
        <v>322</v>
      </c>
      <c r="B137" s="19" t="s">
        <v>323</v>
      </c>
      <c r="C137" s="29">
        <f>C138+C139</f>
        <v>859.5</v>
      </c>
      <c r="D137" s="29">
        <f>D138+D139</f>
        <v>417.4</v>
      </c>
      <c r="E137" s="29">
        <f>E138+E139</f>
        <v>417.4</v>
      </c>
      <c r="F137" s="82">
        <f>F138+F139</f>
        <v>312.8</v>
      </c>
      <c r="G137" s="29">
        <f>G138+G139</f>
        <v>85.4</v>
      </c>
      <c r="H137" s="82">
        <f>G137/F137*100</f>
        <v>27.301790281329925</v>
      </c>
      <c r="I137" s="29">
        <f t="shared" si="13"/>
        <v>20.459990416866315</v>
      </c>
      <c r="J137" s="29">
        <f aca="true" t="shared" si="16" ref="J137:J199">G137/C137*100</f>
        <v>9.936009307737056</v>
      </c>
      <c r="K137" s="72"/>
    </row>
    <row r="138" spans="1:11" s="34" customFormat="1" ht="56.25" customHeight="1">
      <c r="A138" s="1" t="s">
        <v>320</v>
      </c>
      <c r="B138" s="22" t="s">
        <v>321</v>
      </c>
      <c r="C138" s="33">
        <v>852.8</v>
      </c>
      <c r="D138" s="33">
        <v>417.4</v>
      </c>
      <c r="E138" s="33">
        <v>417.4</v>
      </c>
      <c r="F138" s="83">
        <v>312.8</v>
      </c>
      <c r="G138" s="33">
        <v>83.2</v>
      </c>
      <c r="H138" s="83">
        <f>G138/F138*100</f>
        <v>26.598465473145783</v>
      </c>
      <c r="I138" s="33">
        <f t="shared" si="13"/>
        <v>19.932918064206998</v>
      </c>
      <c r="J138" s="33">
        <f t="shared" si="16"/>
        <v>9.75609756097561</v>
      </c>
      <c r="K138" s="73"/>
    </row>
    <row r="139" spans="1:11" s="34" customFormat="1" ht="56.25" customHeight="1">
      <c r="A139" s="1" t="s">
        <v>352</v>
      </c>
      <c r="B139" s="22" t="s">
        <v>353</v>
      </c>
      <c r="C139" s="33">
        <v>6.7</v>
      </c>
      <c r="D139" s="33">
        <v>0</v>
      </c>
      <c r="E139" s="33">
        <v>0</v>
      </c>
      <c r="F139" s="83">
        <v>0</v>
      </c>
      <c r="G139" s="33">
        <v>2.2</v>
      </c>
      <c r="H139" s="83">
        <v>0</v>
      </c>
      <c r="I139" s="33">
        <v>0</v>
      </c>
      <c r="J139" s="33">
        <f t="shared" si="16"/>
        <v>32.83582089552239</v>
      </c>
      <c r="K139" s="73"/>
    </row>
    <row r="140" spans="1:11" s="44" customFormat="1" ht="33" customHeight="1">
      <c r="A140" s="4" t="s">
        <v>265</v>
      </c>
      <c r="B140" s="9" t="s">
        <v>266</v>
      </c>
      <c r="C140" s="10">
        <f aca="true" t="shared" si="17" ref="C140:G141">C141</f>
        <v>810.9</v>
      </c>
      <c r="D140" s="10">
        <f t="shared" si="17"/>
        <v>705.1</v>
      </c>
      <c r="E140" s="10">
        <f t="shared" si="17"/>
        <v>705.1</v>
      </c>
      <c r="F140" s="79">
        <f t="shared" si="17"/>
        <v>599</v>
      </c>
      <c r="G140" s="10">
        <f t="shared" si="17"/>
        <v>376.3</v>
      </c>
      <c r="H140" s="81">
        <f>G140/F140*100</f>
        <v>62.821368948247084</v>
      </c>
      <c r="I140" s="38">
        <f t="shared" si="13"/>
        <v>53.36831655084385</v>
      </c>
      <c r="J140" s="38">
        <f t="shared" si="16"/>
        <v>46.40522875816993</v>
      </c>
      <c r="K140" s="71"/>
    </row>
    <row r="141" spans="1:11" ht="35.25" customHeight="1">
      <c r="A141" s="11" t="s">
        <v>269</v>
      </c>
      <c r="B141" s="12" t="s">
        <v>266</v>
      </c>
      <c r="C141" s="29">
        <f t="shared" si="17"/>
        <v>810.9</v>
      </c>
      <c r="D141" s="29">
        <f t="shared" si="17"/>
        <v>705.1</v>
      </c>
      <c r="E141" s="29">
        <f t="shared" si="17"/>
        <v>705.1</v>
      </c>
      <c r="F141" s="82">
        <f t="shared" si="17"/>
        <v>599</v>
      </c>
      <c r="G141" s="29">
        <f t="shared" si="17"/>
        <v>376.3</v>
      </c>
      <c r="H141" s="82">
        <f>G141/F141*100</f>
        <v>62.821368948247084</v>
      </c>
      <c r="I141" s="29">
        <f t="shared" si="13"/>
        <v>53.36831655084385</v>
      </c>
      <c r="J141" s="29">
        <f t="shared" si="16"/>
        <v>46.40522875816993</v>
      </c>
      <c r="K141" s="72"/>
    </row>
    <row r="142" spans="1:11" s="34" customFormat="1" ht="58.5" customHeight="1">
      <c r="A142" s="1" t="s">
        <v>267</v>
      </c>
      <c r="B142" s="2" t="s">
        <v>268</v>
      </c>
      <c r="C142" s="33">
        <v>810.9</v>
      </c>
      <c r="D142" s="33">
        <v>705.1</v>
      </c>
      <c r="E142" s="33">
        <v>705.1</v>
      </c>
      <c r="F142" s="83">
        <v>599</v>
      </c>
      <c r="G142" s="33">
        <v>376.3</v>
      </c>
      <c r="H142" s="83">
        <f>G142/F142*100</f>
        <v>62.821368948247084</v>
      </c>
      <c r="I142" s="33">
        <f t="shared" si="13"/>
        <v>53.36831655084385</v>
      </c>
      <c r="J142" s="33">
        <f t="shared" si="16"/>
        <v>46.40522875816993</v>
      </c>
      <c r="K142" s="73"/>
    </row>
    <row r="143" spans="1:11" s="34" customFormat="1" ht="12.75">
      <c r="A143" s="6" t="s">
        <v>90</v>
      </c>
      <c r="B143" s="43" t="s">
        <v>91</v>
      </c>
      <c r="C143" s="38">
        <f>C144+C146+C148</f>
        <v>72</v>
      </c>
      <c r="D143" s="38">
        <f>D144+D146+D148</f>
        <v>0</v>
      </c>
      <c r="E143" s="38">
        <f>E144+E146+E148</f>
        <v>1118.6</v>
      </c>
      <c r="F143" s="81">
        <f>F146+F148+F144</f>
        <v>422.4</v>
      </c>
      <c r="G143" s="38">
        <f>G144+G146+G148</f>
        <v>481</v>
      </c>
      <c r="H143" s="81">
        <f>G143/F143*100</f>
        <v>113.87310606060608</v>
      </c>
      <c r="I143" s="38">
        <f t="shared" si="13"/>
        <v>43.00017879492223</v>
      </c>
      <c r="J143" s="38" t="s">
        <v>435</v>
      </c>
      <c r="K143" s="71"/>
    </row>
    <row r="144" spans="1:11" s="34" customFormat="1" ht="12.75">
      <c r="A144" s="11" t="s">
        <v>357</v>
      </c>
      <c r="B144" s="13" t="s">
        <v>359</v>
      </c>
      <c r="C144" s="29">
        <f>C145</f>
        <v>-3</v>
      </c>
      <c r="D144" s="29">
        <f>D145</f>
        <v>0</v>
      </c>
      <c r="E144" s="29">
        <f>E145</f>
        <v>0</v>
      </c>
      <c r="F144" s="82">
        <f>F145</f>
        <v>0</v>
      </c>
      <c r="G144" s="29">
        <f>G145</f>
        <v>17.9</v>
      </c>
      <c r="H144" s="82">
        <v>0</v>
      </c>
      <c r="I144" s="29">
        <v>0</v>
      </c>
      <c r="J144" s="29" t="s">
        <v>436</v>
      </c>
      <c r="K144" s="71"/>
    </row>
    <row r="145" spans="1:11" s="34" customFormat="1" ht="15.75" customHeight="1">
      <c r="A145" s="1" t="s">
        <v>356</v>
      </c>
      <c r="B145" s="76" t="s">
        <v>358</v>
      </c>
      <c r="C145" s="33">
        <v>-3</v>
      </c>
      <c r="D145" s="33">
        <v>0</v>
      </c>
      <c r="E145" s="33">
        <v>0</v>
      </c>
      <c r="F145" s="83">
        <v>0</v>
      </c>
      <c r="G145" s="33">
        <v>17.9</v>
      </c>
      <c r="H145" s="83">
        <v>0</v>
      </c>
      <c r="I145" s="33">
        <v>0</v>
      </c>
      <c r="J145" s="33" t="s">
        <v>436</v>
      </c>
      <c r="K145" s="71"/>
    </row>
    <row r="146" spans="1:11" s="34" customFormat="1" ht="12.75">
      <c r="A146" s="11" t="s">
        <v>125</v>
      </c>
      <c r="B146" s="13" t="s">
        <v>126</v>
      </c>
      <c r="C146" s="29">
        <f>C147</f>
        <v>75</v>
      </c>
      <c r="D146" s="29">
        <f>D147</f>
        <v>0</v>
      </c>
      <c r="E146" s="29">
        <f>E147</f>
        <v>0</v>
      </c>
      <c r="F146" s="82">
        <f>F147</f>
        <v>0</v>
      </c>
      <c r="G146" s="29">
        <f>G147</f>
        <v>40.7</v>
      </c>
      <c r="H146" s="82">
        <v>0</v>
      </c>
      <c r="I146" s="29">
        <v>0</v>
      </c>
      <c r="J146" s="29">
        <f t="shared" si="16"/>
        <v>54.26666666666667</v>
      </c>
      <c r="K146" s="72"/>
    </row>
    <row r="147" spans="1:11" ht="12.75">
      <c r="A147" s="15" t="s">
        <v>92</v>
      </c>
      <c r="B147" s="14" t="s">
        <v>93</v>
      </c>
      <c r="C147" s="33">
        <v>75</v>
      </c>
      <c r="D147" s="33">
        <v>0</v>
      </c>
      <c r="E147" s="33">
        <v>0</v>
      </c>
      <c r="F147" s="83">
        <v>0</v>
      </c>
      <c r="G147" s="33">
        <v>40.7</v>
      </c>
      <c r="H147" s="83">
        <v>0</v>
      </c>
      <c r="I147" s="33">
        <v>0</v>
      </c>
      <c r="J147" s="33">
        <f t="shared" si="16"/>
        <v>54.26666666666667</v>
      </c>
      <c r="K147" s="73"/>
    </row>
    <row r="148" spans="1:11" ht="20.25" customHeight="1">
      <c r="A148" s="52" t="s">
        <v>372</v>
      </c>
      <c r="B148" s="62" t="s">
        <v>373</v>
      </c>
      <c r="C148" s="47">
        <f>C149</f>
        <v>0</v>
      </c>
      <c r="D148" s="47">
        <f>D149</f>
        <v>0</v>
      </c>
      <c r="E148" s="47">
        <f>E149</f>
        <v>1118.6</v>
      </c>
      <c r="F148" s="81">
        <f>F149</f>
        <v>422.4</v>
      </c>
      <c r="G148" s="47">
        <f>G149</f>
        <v>422.4</v>
      </c>
      <c r="H148" s="81">
        <f aca="true" t="shared" si="18" ref="H148:H156">G148/F148*100</f>
        <v>100</v>
      </c>
      <c r="I148" s="38">
        <f t="shared" si="13"/>
        <v>37.7614875737529</v>
      </c>
      <c r="J148" s="38">
        <v>0</v>
      </c>
      <c r="K148" s="73"/>
    </row>
    <row r="149" spans="1:11" ht="25.5" customHeight="1">
      <c r="A149" s="51" t="s">
        <v>374</v>
      </c>
      <c r="B149" s="60" t="s">
        <v>375</v>
      </c>
      <c r="C149" s="50">
        <v>0</v>
      </c>
      <c r="D149" s="33">
        <v>0</v>
      </c>
      <c r="E149" s="33">
        <v>1118.6</v>
      </c>
      <c r="F149" s="83">
        <v>422.4</v>
      </c>
      <c r="G149" s="33">
        <v>422.4</v>
      </c>
      <c r="H149" s="83">
        <f t="shared" si="18"/>
        <v>100</v>
      </c>
      <c r="I149" s="33">
        <f t="shared" si="13"/>
        <v>37.7614875737529</v>
      </c>
      <c r="J149" s="33">
        <v>0</v>
      </c>
      <c r="K149" s="73"/>
    </row>
    <row r="150" spans="1:11" ht="18.75" customHeight="1">
      <c r="A150" s="45" t="s">
        <v>49</v>
      </c>
      <c r="B150" s="46" t="s">
        <v>50</v>
      </c>
      <c r="C150" s="47">
        <f>C151+C196+C202+C199</f>
        <v>1575337.5999999999</v>
      </c>
      <c r="D150" s="47">
        <f>D151+D196+D202+D199</f>
        <v>2173986.8</v>
      </c>
      <c r="E150" s="47">
        <f>E151+E196+E202+E199</f>
        <v>2440107.4000000004</v>
      </c>
      <c r="F150" s="81">
        <f>F151+F196+F202+F199</f>
        <v>1803099.4</v>
      </c>
      <c r="G150" s="47">
        <f>G151+G196+G202+G199</f>
        <v>1761971.1999999997</v>
      </c>
      <c r="H150" s="81">
        <f t="shared" si="18"/>
        <v>97.71902758106403</v>
      </c>
      <c r="I150" s="38">
        <f t="shared" si="13"/>
        <v>72.20875605721287</v>
      </c>
      <c r="J150" s="38">
        <f t="shared" si="16"/>
        <v>111.84721294026119</v>
      </c>
      <c r="K150" s="71"/>
    </row>
    <row r="151" spans="1:11" ht="28.5" customHeight="1">
      <c r="A151" s="11" t="s">
        <v>51</v>
      </c>
      <c r="B151" s="12" t="s">
        <v>52</v>
      </c>
      <c r="C151" s="29">
        <f>C152+C161+C174+C189</f>
        <v>1475295.2</v>
      </c>
      <c r="D151" s="29">
        <f>D152+D161+D174+D189</f>
        <v>2173986.8</v>
      </c>
      <c r="E151" s="29">
        <f>E152+E161+E174+E189</f>
        <v>2421205.9000000004</v>
      </c>
      <c r="F151" s="82">
        <f>F152+F161+F174+F189</f>
        <v>1810149.9</v>
      </c>
      <c r="G151" s="29">
        <f>G152+G161+G174+G189</f>
        <v>1769340.1999999997</v>
      </c>
      <c r="H151" s="82">
        <f t="shared" si="18"/>
        <v>97.74550715385504</v>
      </c>
      <c r="I151" s="29">
        <f t="shared" si="13"/>
        <v>73.07681680438658</v>
      </c>
      <c r="J151" s="29">
        <f t="shared" si="16"/>
        <v>119.93126528168733</v>
      </c>
      <c r="K151" s="72"/>
    </row>
    <row r="152" spans="1:11" ht="25.5">
      <c r="A152" s="6" t="s">
        <v>154</v>
      </c>
      <c r="B152" s="5" t="s">
        <v>177</v>
      </c>
      <c r="C152" s="38">
        <f>C153+C155+C157+C159</f>
        <v>388582.3</v>
      </c>
      <c r="D152" s="38">
        <f>D153+D155+D157+D159</f>
        <v>453421.6</v>
      </c>
      <c r="E152" s="38">
        <f>E153+E155+E157+E159</f>
        <v>531928.2</v>
      </c>
      <c r="F152" s="81">
        <f>F153+F155+F157+F159</f>
        <v>441244.10000000003</v>
      </c>
      <c r="G152" s="38">
        <f>G153+G155+G157+G159</f>
        <v>441244.10000000003</v>
      </c>
      <c r="H152" s="81">
        <f t="shared" si="18"/>
        <v>100</v>
      </c>
      <c r="I152" s="38">
        <f t="shared" si="13"/>
        <v>82.95181567737903</v>
      </c>
      <c r="J152" s="38">
        <f t="shared" si="16"/>
        <v>113.55228995247597</v>
      </c>
      <c r="K152" s="71"/>
    </row>
    <row r="153" spans="1:11" ht="12.75">
      <c r="A153" s="11" t="s">
        <v>53</v>
      </c>
      <c r="B153" s="12" t="s">
        <v>178</v>
      </c>
      <c r="C153" s="29">
        <f>C154</f>
        <v>330784.2</v>
      </c>
      <c r="D153" s="29">
        <f>D154</f>
        <v>453421.6</v>
      </c>
      <c r="E153" s="29">
        <f>E154</f>
        <v>453421.6</v>
      </c>
      <c r="F153" s="82">
        <f>F154</f>
        <v>362737.5</v>
      </c>
      <c r="G153" s="29">
        <f>G154</f>
        <v>362737.5</v>
      </c>
      <c r="H153" s="82">
        <f t="shared" si="18"/>
        <v>100</v>
      </c>
      <c r="I153" s="29">
        <f t="shared" si="13"/>
        <v>80.00004851996465</v>
      </c>
      <c r="J153" s="29">
        <f t="shared" si="16"/>
        <v>109.65986283504472</v>
      </c>
      <c r="K153" s="72"/>
    </row>
    <row r="154" spans="1:11" s="34" customFormat="1" ht="28.5" customHeight="1">
      <c r="A154" s="1" t="s">
        <v>299</v>
      </c>
      <c r="B154" s="2" t="s">
        <v>179</v>
      </c>
      <c r="C154" s="33">
        <v>330784.2</v>
      </c>
      <c r="D154" s="33">
        <v>453421.6</v>
      </c>
      <c r="E154" s="33">
        <v>453421.6</v>
      </c>
      <c r="F154" s="83">
        <v>362737.5</v>
      </c>
      <c r="G154" s="33">
        <v>362737.5</v>
      </c>
      <c r="H154" s="83">
        <f t="shared" si="18"/>
        <v>100</v>
      </c>
      <c r="I154" s="33">
        <f t="shared" si="13"/>
        <v>80.00004851996465</v>
      </c>
      <c r="J154" s="33">
        <f t="shared" si="16"/>
        <v>109.65986283504472</v>
      </c>
      <c r="K154" s="73"/>
    </row>
    <row r="155" spans="1:11" ht="30.75" customHeight="1">
      <c r="A155" s="11" t="s">
        <v>54</v>
      </c>
      <c r="B155" s="12" t="s">
        <v>180</v>
      </c>
      <c r="C155" s="29">
        <f>SUM(C156)</f>
        <v>57157.6</v>
      </c>
      <c r="D155" s="29">
        <f>SUM(D156)</f>
        <v>0</v>
      </c>
      <c r="E155" s="29">
        <f>SUM(E156)</f>
        <v>12891.4</v>
      </c>
      <c r="F155" s="82">
        <f>SUM(F156)</f>
        <v>12891.4</v>
      </c>
      <c r="G155" s="29">
        <f>SUM(G156)</f>
        <v>12891.4</v>
      </c>
      <c r="H155" s="82">
        <f t="shared" si="18"/>
        <v>100</v>
      </c>
      <c r="I155" s="29">
        <f t="shared" si="13"/>
        <v>100</v>
      </c>
      <c r="J155" s="29">
        <f t="shared" si="16"/>
        <v>22.55413103419318</v>
      </c>
      <c r="K155" s="72"/>
    </row>
    <row r="156" spans="1:11" s="34" customFormat="1" ht="29.25" customHeight="1">
      <c r="A156" s="1" t="s">
        <v>55</v>
      </c>
      <c r="B156" s="2" t="s">
        <v>181</v>
      </c>
      <c r="C156" s="33">
        <v>57157.6</v>
      </c>
      <c r="D156" s="33">
        <v>0</v>
      </c>
      <c r="E156" s="33">
        <v>12891.4</v>
      </c>
      <c r="F156" s="83">
        <v>12891.4</v>
      </c>
      <c r="G156" s="33">
        <v>12891.4</v>
      </c>
      <c r="H156" s="83">
        <f t="shared" si="18"/>
        <v>100</v>
      </c>
      <c r="I156" s="33">
        <f t="shared" si="13"/>
        <v>100</v>
      </c>
      <c r="J156" s="33">
        <f t="shared" si="16"/>
        <v>22.55413103419318</v>
      </c>
      <c r="K156" s="73"/>
    </row>
    <row r="157" spans="1:11" s="34" customFormat="1" ht="64.5" customHeight="1">
      <c r="A157" s="78" t="s">
        <v>368</v>
      </c>
      <c r="B157" s="12" t="s">
        <v>369</v>
      </c>
      <c r="C157" s="29">
        <f>C158</f>
        <v>640.5</v>
      </c>
      <c r="D157" s="29">
        <f>D158</f>
        <v>0</v>
      </c>
      <c r="E157" s="29">
        <f>E158</f>
        <v>0</v>
      </c>
      <c r="F157" s="82">
        <f>F158</f>
        <v>0</v>
      </c>
      <c r="G157" s="29">
        <f>G158</f>
        <v>0</v>
      </c>
      <c r="H157" s="82">
        <v>0</v>
      </c>
      <c r="I157" s="29">
        <v>0</v>
      </c>
      <c r="J157" s="29">
        <f t="shared" si="16"/>
        <v>0</v>
      </c>
      <c r="K157" s="73"/>
    </row>
    <row r="158" spans="1:11" s="34" customFormat="1" ht="71.25" customHeight="1">
      <c r="A158" s="1" t="s">
        <v>370</v>
      </c>
      <c r="B158" s="2" t="s">
        <v>371</v>
      </c>
      <c r="C158" s="33">
        <v>640.5</v>
      </c>
      <c r="D158" s="33">
        <v>0</v>
      </c>
      <c r="E158" s="33">
        <v>0</v>
      </c>
      <c r="F158" s="83">
        <v>0</v>
      </c>
      <c r="G158" s="33">
        <v>0</v>
      </c>
      <c r="H158" s="83">
        <v>0</v>
      </c>
      <c r="I158" s="33">
        <v>0</v>
      </c>
      <c r="J158" s="33">
        <f t="shared" si="16"/>
        <v>0</v>
      </c>
      <c r="K158" s="73"/>
    </row>
    <row r="159" spans="1:11" ht="24" customHeight="1">
      <c r="A159" s="11" t="s">
        <v>413</v>
      </c>
      <c r="B159" s="19" t="s">
        <v>414</v>
      </c>
      <c r="C159" s="29">
        <f>C160</f>
        <v>0</v>
      </c>
      <c r="D159" s="29">
        <f>D160</f>
        <v>0</v>
      </c>
      <c r="E159" s="29">
        <f>E160</f>
        <v>65615.2</v>
      </c>
      <c r="F159" s="82">
        <f>F160</f>
        <v>65615.2</v>
      </c>
      <c r="G159" s="29">
        <f>G160</f>
        <v>65615.2</v>
      </c>
      <c r="H159" s="82">
        <f>G159/F159*100</f>
        <v>100</v>
      </c>
      <c r="I159" s="29">
        <f>G159/E159*100</f>
        <v>100</v>
      </c>
      <c r="J159" s="29">
        <v>0</v>
      </c>
      <c r="K159" s="72"/>
    </row>
    <row r="160" spans="1:11" s="34" customFormat="1" ht="24.75" customHeight="1">
      <c r="A160" s="1" t="s">
        <v>415</v>
      </c>
      <c r="B160" s="22" t="s">
        <v>416</v>
      </c>
      <c r="C160" s="33">
        <v>0</v>
      </c>
      <c r="D160" s="33">
        <v>0</v>
      </c>
      <c r="E160" s="33">
        <v>65615.2</v>
      </c>
      <c r="F160" s="83">
        <v>65615.2</v>
      </c>
      <c r="G160" s="33">
        <v>65615.2</v>
      </c>
      <c r="H160" s="83">
        <f>G160/F160*100</f>
        <v>100</v>
      </c>
      <c r="I160" s="33">
        <f>G160/E160*100</f>
        <v>100</v>
      </c>
      <c r="J160" s="33">
        <v>0</v>
      </c>
      <c r="K160" s="73"/>
    </row>
    <row r="161" spans="1:11" ht="29.25" customHeight="1">
      <c r="A161" s="6" t="s">
        <v>122</v>
      </c>
      <c r="B161" s="5" t="s">
        <v>182</v>
      </c>
      <c r="C161" s="38">
        <f>C162+C166+C168+C170+C172+C164</f>
        <v>62000.700000000004</v>
      </c>
      <c r="D161" s="38">
        <f>D162+D166+D168+D170+D172</f>
        <v>161956.8</v>
      </c>
      <c r="E161" s="38">
        <f>E162+E166+E168+E170+E172</f>
        <v>263437.8</v>
      </c>
      <c r="F161" s="81">
        <f>F162+F166+F168+F170+F172</f>
        <v>233039.1</v>
      </c>
      <c r="G161" s="38">
        <f>G162+G166+G168+G170+G172</f>
        <v>189727.80000000002</v>
      </c>
      <c r="H161" s="81">
        <f aca="true" t="shared" si="19" ref="H161:H203">G161/F161*100</f>
        <v>81.41457806865887</v>
      </c>
      <c r="I161" s="38">
        <f aca="true" t="shared" si="20" ref="I161:I203">G161/E161*100</f>
        <v>72.01996068901275</v>
      </c>
      <c r="J161" s="38" t="s">
        <v>427</v>
      </c>
      <c r="K161" s="71"/>
    </row>
    <row r="162" spans="1:11" ht="40.5" customHeight="1">
      <c r="A162" s="11" t="s">
        <v>281</v>
      </c>
      <c r="B162" s="12" t="s">
        <v>282</v>
      </c>
      <c r="C162" s="29">
        <f>C163</f>
        <v>0</v>
      </c>
      <c r="D162" s="29">
        <f>D163</f>
        <v>29272.1</v>
      </c>
      <c r="E162" s="29">
        <f>E163</f>
        <v>31218</v>
      </c>
      <c r="F162" s="82">
        <f>F163</f>
        <v>11463.8</v>
      </c>
      <c r="G162" s="29">
        <f>G163</f>
        <v>11463.8</v>
      </c>
      <c r="H162" s="82">
        <f t="shared" si="19"/>
        <v>100</v>
      </c>
      <c r="I162" s="29">
        <f t="shared" si="20"/>
        <v>36.721763085399445</v>
      </c>
      <c r="J162" s="29">
        <v>0</v>
      </c>
      <c r="K162" s="72"/>
    </row>
    <row r="163" spans="1:11" s="34" customFormat="1" ht="42" customHeight="1">
      <c r="A163" s="51" t="s">
        <v>328</v>
      </c>
      <c r="B163" s="49" t="s">
        <v>283</v>
      </c>
      <c r="C163" s="50">
        <v>0</v>
      </c>
      <c r="D163" s="50">
        <f>29272.1</f>
        <v>29272.1</v>
      </c>
      <c r="E163" s="50">
        <v>31218</v>
      </c>
      <c r="F163" s="83">
        <v>11463.8</v>
      </c>
      <c r="G163" s="50">
        <v>11463.8</v>
      </c>
      <c r="H163" s="83">
        <f t="shared" si="19"/>
        <v>100</v>
      </c>
      <c r="I163" s="33">
        <f t="shared" si="20"/>
        <v>36.721763085399445</v>
      </c>
      <c r="J163" s="33">
        <v>0</v>
      </c>
      <c r="K163" s="73"/>
    </row>
    <row r="164" spans="1:11" s="34" customFormat="1" ht="42" customHeight="1">
      <c r="A164" s="11" t="s">
        <v>409</v>
      </c>
      <c r="B164" s="12" t="s">
        <v>410</v>
      </c>
      <c r="C164" s="29">
        <f>C165</f>
        <v>1603.1</v>
      </c>
      <c r="D164" s="29">
        <f>D165</f>
        <v>0</v>
      </c>
      <c r="E164" s="29">
        <f>E165</f>
        <v>0</v>
      </c>
      <c r="F164" s="82">
        <f>F165</f>
        <v>0</v>
      </c>
      <c r="G164" s="29">
        <f>G165</f>
        <v>0</v>
      </c>
      <c r="H164" s="82">
        <v>0</v>
      </c>
      <c r="I164" s="29">
        <v>0</v>
      </c>
      <c r="J164" s="29">
        <f t="shared" si="16"/>
        <v>0</v>
      </c>
      <c r="K164" s="73"/>
    </row>
    <row r="165" spans="1:11" s="34" customFormat="1" ht="41.25" customHeight="1">
      <c r="A165" s="51" t="s">
        <v>411</v>
      </c>
      <c r="B165" s="49" t="s">
        <v>412</v>
      </c>
      <c r="C165" s="50">
        <v>1603.1</v>
      </c>
      <c r="D165" s="50">
        <v>0</v>
      </c>
      <c r="E165" s="50">
        <v>0</v>
      </c>
      <c r="F165" s="83">
        <v>0</v>
      </c>
      <c r="G165" s="50">
        <v>0</v>
      </c>
      <c r="H165" s="83">
        <v>0</v>
      </c>
      <c r="I165" s="33">
        <v>0</v>
      </c>
      <c r="J165" s="33">
        <f t="shared" si="16"/>
        <v>0</v>
      </c>
      <c r="K165" s="73"/>
    </row>
    <row r="166" spans="1:11" ht="28.5" customHeight="1">
      <c r="A166" s="53" t="s">
        <v>169</v>
      </c>
      <c r="B166" s="54" t="s">
        <v>183</v>
      </c>
      <c r="C166" s="55">
        <f>C167</f>
        <v>6284.4</v>
      </c>
      <c r="D166" s="55">
        <f>D167</f>
        <v>24317.5</v>
      </c>
      <c r="E166" s="55">
        <f>E167</f>
        <v>15396.7</v>
      </c>
      <c r="F166" s="82">
        <f>F167</f>
        <v>15396.7</v>
      </c>
      <c r="G166" s="55">
        <f>G167</f>
        <v>14139.8</v>
      </c>
      <c r="H166" s="82">
        <f t="shared" si="19"/>
        <v>91.83656238025031</v>
      </c>
      <c r="I166" s="29">
        <f t="shared" si="20"/>
        <v>91.83656238025031</v>
      </c>
      <c r="J166" s="29" t="s">
        <v>392</v>
      </c>
      <c r="K166" s="72"/>
    </row>
    <row r="167" spans="1:11" s="34" customFormat="1" ht="27" customHeight="1">
      <c r="A167" s="51" t="s">
        <v>170</v>
      </c>
      <c r="B167" s="49" t="s">
        <v>184</v>
      </c>
      <c r="C167" s="50">
        <v>6284.4</v>
      </c>
      <c r="D167" s="50">
        <f>23371.1+946.4</f>
        <v>24317.5</v>
      </c>
      <c r="E167" s="50">
        <v>15396.7</v>
      </c>
      <c r="F167" s="83">
        <v>15396.7</v>
      </c>
      <c r="G167" s="50">
        <v>14139.8</v>
      </c>
      <c r="H167" s="83">
        <f t="shared" si="19"/>
        <v>91.83656238025031</v>
      </c>
      <c r="I167" s="33">
        <f t="shared" si="20"/>
        <v>91.83656238025031</v>
      </c>
      <c r="J167" s="33" t="s">
        <v>392</v>
      </c>
      <c r="K167" s="73"/>
    </row>
    <row r="168" spans="1:11" ht="14.25" customHeight="1">
      <c r="A168" s="53" t="s">
        <v>284</v>
      </c>
      <c r="B168" s="54" t="s">
        <v>285</v>
      </c>
      <c r="C168" s="55">
        <f>C169</f>
        <v>0</v>
      </c>
      <c r="D168" s="55">
        <f>D169</f>
        <v>16715.1</v>
      </c>
      <c r="E168" s="55">
        <f>E169</f>
        <v>16715.2</v>
      </c>
      <c r="F168" s="82">
        <f>F169</f>
        <v>10196.2</v>
      </c>
      <c r="G168" s="55">
        <f>G169</f>
        <v>16715.2</v>
      </c>
      <c r="H168" s="82" t="s">
        <v>389</v>
      </c>
      <c r="I168" s="29">
        <f t="shared" si="20"/>
        <v>100</v>
      </c>
      <c r="J168" s="29">
        <v>0</v>
      </c>
      <c r="K168" s="72"/>
    </row>
    <row r="169" spans="1:11" s="34" customFormat="1" ht="17.25" customHeight="1">
      <c r="A169" s="51" t="s">
        <v>286</v>
      </c>
      <c r="B169" s="49" t="s">
        <v>285</v>
      </c>
      <c r="C169" s="50">
        <v>0</v>
      </c>
      <c r="D169" s="50">
        <f>10196.2+6518.9</f>
        <v>16715.1</v>
      </c>
      <c r="E169" s="50">
        <v>16715.2</v>
      </c>
      <c r="F169" s="83">
        <v>10196.2</v>
      </c>
      <c r="G169" s="50">
        <v>16715.2</v>
      </c>
      <c r="H169" s="83" t="s">
        <v>389</v>
      </c>
      <c r="I169" s="33">
        <f t="shared" si="20"/>
        <v>100</v>
      </c>
      <c r="J169" s="33">
        <v>0</v>
      </c>
      <c r="K169" s="73"/>
    </row>
    <row r="170" spans="1:11" ht="27" customHeight="1">
      <c r="A170" s="53" t="s">
        <v>214</v>
      </c>
      <c r="B170" s="54" t="s">
        <v>185</v>
      </c>
      <c r="C170" s="55">
        <f>C171</f>
        <v>7574.8</v>
      </c>
      <c r="D170" s="55">
        <f>D171</f>
        <v>14064.8</v>
      </c>
      <c r="E170" s="55">
        <f>E171</f>
        <v>14876.9</v>
      </c>
      <c r="F170" s="82">
        <f>F171</f>
        <v>14876.9</v>
      </c>
      <c r="G170" s="55">
        <f>G171</f>
        <v>4576.8</v>
      </c>
      <c r="H170" s="82">
        <f t="shared" si="19"/>
        <v>30.76447378150018</v>
      </c>
      <c r="I170" s="29">
        <f t="shared" si="20"/>
        <v>30.76447378150018</v>
      </c>
      <c r="J170" s="29">
        <f t="shared" si="16"/>
        <v>60.42139726461425</v>
      </c>
      <c r="K170" s="72"/>
    </row>
    <row r="171" spans="1:11" s="34" customFormat="1" ht="30.75" customHeight="1">
      <c r="A171" s="51" t="s">
        <v>215</v>
      </c>
      <c r="B171" s="49" t="s">
        <v>186</v>
      </c>
      <c r="C171" s="50">
        <v>7574.8</v>
      </c>
      <c r="D171" s="50">
        <f>8579.5+5485.3</f>
        <v>14064.8</v>
      </c>
      <c r="E171" s="50">
        <v>14876.9</v>
      </c>
      <c r="F171" s="83">
        <v>14876.9</v>
      </c>
      <c r="G171" s="50">
        <v>4576.8</v>
      </c>
      <c r="H171" s="83">
        <f t="shared" si="19"/>
        <v>30.76447378150018</v>
      </c>
      <c r="I171" s="33">
        <f t="shared" si="20"/>
        <v>30.76447378150018</v>
      </c>
      <c r="J171" s="33">
        <f t="shared" si="16"/>
        <v>60.42139726461425</v>
      </c>
      <c r="K171" s="73"/>
    </row>
    <row r="172" spans="1:11" ht="17.25" customHeight="1">
      <c r="A172" s="53" t="s">
        <v>56</v>
      </c>
      <c r="B172" s="54" t="s">
        <v>187</v>
      </c>
      <c r="C172" s="55">
        <f>C173</f>
        <v>46538.4</v>
      </c>
      <c r="D172" s="55">
        <f>D173</f>
        <v>77587.3</v>
      </c>
      <c r="E172" s="55">
        <f>E173</f>
        <v>185231</v>
      </c>
      <c r="F172" s="82">
        <f>F173</f>
        <v>181105.5</v>
      </c>
      <c r="G172" s="55">
        <f>G173</f>
        <v>142832.2</v>
      </c>
      <c r="H172" s="82">
        <f t="shared" si="19"/>
        <v>78.86684832873657</v>
      </c>
      <c r="I172" s="29">
        <f t="shared" si="20"/>
        <v>77.11031090908111</v>
      </c>
      <c r="J172" s="29" t="s">
        <v>427</v>
      </c>
      <c r="K172" s="72"/>
    </row>
    <row r="173" spans="1:11" s="34" customFormat="1" ht="19.5" customHeight="1">
      <c r="A173" s="51" t="s">
        <v>123</v>
      </c>
      <c r="B173" s="49" t="s">
        <v>188</v>
      </c>
      <c r="C173" s="50">
        <v>46538.4</v>
      </c>
      <c r="D173" s="50">
        <f>9102.7+388.2+1361+27329.8+156+36441.5+108+2700.1</f>
        <v>77587.3</v>
      </c>
      <c r="E173" s="50">
        <v>185231</v>
      </c>
      <c r="F173" s="83">
        <v>181105.5</v>
      </c>
      <c r="G173" s="50">
        <v>142832.2</v>
      </c>
      <c r="H173" s="83">
        <f t="shared" si="19"/>
        <v>78.86684832873657</v>
      </c>
      <c r="I173" s="33">
        <f t="shared" si="20"/>
        <v>77.11031090908111</v>
      </c>
      <c r="J173" s="33" t="s">
        <v>427</v>
      </c>
      <c r="K173" s="73"/>
    </row>
    <row r="174" spans="1:11" ht="31.5" customHeight="1">
      <c r="A174" s="52" t="s">
        <v>155</v>
      </c>
      <c r="B174" s="46" t="s">
        <v>189</v>
      </c>
      <c r="C174" s="47">
        <f>SUM(C175+C177+C179+C181+C183+C187+C185)</f>
        <v>1013247.3</v>
      </c>
      <c r="D174" s="47">
        <f>SUM(D175+D177+D179+D181+D183+D187+D185)</f>
        <v>1485509.5</v>
      </c>
      <c r="E174" s="47">
        <f>SUM(E175+E177+E179+E181+E183+E187+E185)</f>
        <v>1506546.4000000001</v>
      </c>
      <c r="F174" s="81">
        <f>SUM(F175+F177+F179+F181+F183+F187+F185)</f>
        <v>1052189.2999999998</v>
      </c>
      <c r="G174" s="47">
        <f>SUM(G175+G177+G179+G181+G183+G187+G185)</f>
        <v>1054690.9</v>
      </c>
      <c r="H174" s="81">
        <f t="shared" si="19"/>
        <v>100.23775189502497</v>
      </c>
      <c r="I174" s="38">
        <f t="shared" si="20"/>
        <v>70.00719659215274</v>
      </c>
      <c r="J174" s="38">
        <f t="shared" si="16"/>
        <v>104.09017620871033</v>
      </c>
      <c r="K174" s="71"/>
    </row>
    <row r="175" spans="1:11" ht="33.75" customHeight="1">
      <c r="A175" s="53" t="s">
        <v>58</v>
      </c>
      <c r="B175" s="54" t="s">
        <v>190</v>
      </c>
      <c r="C175" s="55">
        <f>SUM(C176)</f>
        <v>961096.5</v>
      </c>
      <c r="D175" s="55">
        <f>SUM(D176)</f>
        <v>1413004</v>
      </c>
      <c r="E175" s="55">
        <f>SUM(E176)</f>
        <v>1417042.8</v>
      </c>
      <c r="F175" s="82">
        <f>SUM(F176)</f>
        <v>992054.2</v>
      </c>
      <c r="G175" s="55">
        <f>SUM(G176)</f>
        <v>994423.1</v>
      </c>
      <c r="H175" s="82">
        <f t="shared" si="19"/>
        <v>100.2387873565779</v>
      </c>
      <c r="I175" s="29">
        <f t="shared" si="20"/>
        <v>70.17593963993183</v>
      </c>
      <c r="J175" s="29">
        <f t="shared" si="16"/>
        <v>103.46756022938384</v>
      </c>
      <c r="K175" s="72"/>
    </row>
    <row r="176" spans="1:11" s="34" customFormat="1" ht="33.75" customHeight="1">
      <c r="A176" s="51" t="s">
        <v>159</v>
      </c>
      <c r="B176" s="49" t="s">
        <v>191</v>
      </c>
      <c r="C176" s="50">
        <v>961096.5</v>
      </c>
      <c r="D176" s="50">
        <f>85934.4+11533.4+1187617.4+71811.1+18336.2+1533.4+2184.7+2.6+10.1+120.9+322.5+1741.3+828.5+1173.2+6011.6+19055.7+4787</f>
        <v>1413004</v>
      </c>
      <c r="E176" s="50">
        <v>1417042.8</v>
      </c>
      <c r="F176" s="83">
        <v>992054.2</v>
      </c>
      <c r="G176" s="50">
        <v>994423.1</v>
      </c>
      <c r="H176" s="83">
        <f t="shared" si="19"/>
        <v>100.2387873565779</v>
      </c>
      <c r="I176" s="33">
        <f t="shared" si="20"/>
        <v>70.17593963993183</v>
      </c>
      <c r="J176" s="33">
        <f t="shared" si="16"/>
        <v>103.46756022938384</v>
      </c>
      <c r="K176" s="73"/>
    </row>
    <row r="177" spans="1:11" ht="55.5" customHeight="1">
      <c r="A177" s="11" t="s">
        <v>152</v>
      </c>
      <c r="B177" s="12" t="s">
        <v>192</v>
      </c>
      <c r="C177" s="29">
        <f>C178</f>
        <v>12406</v>
      </c>
      <c r="D177" s="29">
        <f>D178</f>
        <v>30891</v>
      </c>
      <c r="E177" s="29">
        <f>E178</f>
        <v>30891</v>
      </c>
      <c r="F177" s="82">
        <f>F178</f>
        <v>20281.2</v>
      </c>
      <c r="G177" s="29">
        <f>G178</f>
        <v>20799.8</v>
      </c>
      <c r="H177" s="82">
        <f t="shared" si="19"/>
        <v>102.55704790643551</v>
      </c>
      <c r="I177" s="29">
        <f t="shared" si="20"/>
        <v>67.3328801268978</v>
      </c>
      <c r="J177" s="29" t="s">
        <v>395</v>
      </c>
      <c r="K177" s="72"/>
    </row>
    <row r="178" spans="1:11" s="34" customFormat="1" ht="57.75" customHeight="1">
      <c r="A178" s="1" t="s">
        <v>151</v>
      </c>
      <c r="B178" s="2" t="s">
        <v>193</v>
      </c>
      <c r="C178" s="33">
        <v>12406</v>
      </c>
      <c r="D178" s="33">
        <v>30891</v>
      </c>
      <c r="E178" s="33">
        <v>30891</v>
      </c>
      <c r="F178" s="83">
        <v>20281.2</v>
      </c>
      <c r="G178" s="33">
        <v>20799.8</v>
      </c>
      <c r="H178" s="83">
        <f t="shared" si="19"/>
        <v>102.55704790643551</v>
      </c>
      <c r="I178" s="33">
        <f t="shared" si="20"/>
        <v>67.3328801268978</v>
      </c>
      <c r="J178" s="33" t="s">
        <v>395</v>
      </c>
      <c r="K178" s="73"/>
    </row>
    <row r="179" spans="1:11" ht="49.5" customHeight="1">
      <c r="A179" s="11" t="s">
        <v>137</v>
      </c>
      <c r="B179" s="12" t="s">
        <v>194</v>
      </c>
      <c r="C179" s="29">
        <f>C180</f>
        <v>35449.8</v>
      </c>
      <c r="D179" s="29">
        <f>D180</f>
        <v>33705.3</v>
      </c>
      <c r="E179" s="29">
        <f>E180</f>
        <v>50558</v>
      </c>
      <c r="F179" s="82">
        <f>F180</f>
        <v>33705.3</v>
      </c>
      <c r="G179" s="29">
        <f>G180</f>
        <v>33705.3</v>
      </c>
      <c r="H179" s="82">
        <f t="shared" si="19"/>
        <v>100</v>
      </c>
      <c r="I179" s="29">
        <f t="shared" si="20"/>
        <v>66.6666007357886</v>
      </c>
      <c r="J179" s="29">
        <f t="shared" si="16"/>
        <v>95.0789567218997</v>
      </c>
      <c r="K179" s="72"/>
    </row>
    <row r="180" spans="1:11" s="34" customFormat="1" ht="54" customHeight="1">
      <c r="A180" s="1" t="s">
        <v>138</v>
      </c>
      <c r="B180" s="2" t="s">
        <v>195</v>
      </c>
      <c r="C180" s="33">
        <v>35449.8</v>
      </c>
      <c r="D180" s="33">
        <v>33705.3</v>
      </c>
      <c r="E180" s="33">
        <v>50558</v>
      </c>
      <c r="F180" s="83">
        <v>33705.3</v>
      </c>
      <c r="G180" s="33">
        <v>33705.3</v>
      </c>
      <c r="H180" s="83">
        <f t="shared" si="19"/>
        <v>100</v>
      </c>
      <c r="I180" s="33">
        <f t="shared" si="20"/>
        <v>66.6666007357886</v>
      </c>
      <c r="J180" s="33">
        <f t="shared" si="16"/>
        <v>95.0789567218997</v>
      </c>
      <c r="K180" s="73"/>
    </row>
    <row r="181" spans="1:11" ht="39.75" customHeight="1">
      <c r="A181" s="11" t="s">
        <v>161</v>
      </c>
      <c r="B181" s="12" t="s">
        <v>196</v>
      </c>
      <c r="C181" s="29">
        <f>C182</f>
        <v>11.5</v>
      </c>
      <c r="D181" s="29">
        <f>D182</f>
        <v>10.3</v>
      </c>
      <c r="E181" s="29">
        <f>E182</f>
        <v>10.3</v>
      </c>
      <c r="F181" s="82">
        <f>F182</f>
        <v>0</v>
      </c>
      <c r="G181" s="29">
        <f>G182</f>
        <v>0</v>
      </c>
      <c r="H181" s="82">
        <v>0</v>
      </c>
      <c r="I181" s="29">
        <f t="shared" si="20"/>
        <v>0</v>
      </c>
      <c r="J181" s="29">
        <f t="shared" si="16"/>
        <v>0</v>
      </c>
      <c r="K181" s="72"/>
    </row>
    <row r="182" spans="1:11" s="34" customFormat="1" ht="43.5" customHeight="1">
      <c r="A182" s="1" t="s">
        <v>162</v>
      </c>
      <c r="B182" s="2" t="s">
        <v>197</v>
      </c>
      <c r="C182" s="33">
        <v>11.5</v>
      </c>
      <c r="D182" s="33">
        <v>10.3</v>
      </c>
      <c r="E182" s="33">
        <v>10.3</v>
      </c>
      <c r="F182" s="83">
        <v>0</v>
      </c>
      <c r="G182" s="33">
        <v>0</v>
      </c>
      <c r="H182" s="83">
        <v>0</v>
      </c>
      <c r="I182" s="33">
        <f t="shared" si="20"/>
        <v>0</v>
      </c>
      <c r="J182" s="33">
        <f t="shared" si="16"/>
        <v>0</v>
      </c>
      <c r="K182" s="73"/>
    </row>
    <row r="183" spans="1:11" ht="43.5" customHeight="1">
      <c r="A183" s="11" t="s">
        <v>287</v>
      </c>
      <c r="B183" s="19" t="s">
        <v>290</v>
      </c>
      <c r="C183" s="29">
        <f>C184</f>
        <v>0</v>
      </c>
      <c r="D183" s="29">
        <f>D184</f>
        <v>945</v>
      </c>
      <c r="E183" s="29">
        <f>E184</f>
        <v>945.1</v>
      </c>
      <c r="F183" s="82">
        <f>F184</f>
        <v>945.1</v>
      </c>
      <c r="G183" s="29">
        <f>G184</f>
        <v>945</v>
      </c>
      <c r="H183" s="82">
        <f t="shared" si="19"/>
        <v>99.98941910908898</v>
      </c>
      <c r="I183" s="29">
        <f t="shared" si="20"/>
        <v>99.98941910908898</v>
      </c>
      <c r="J183" s="29">
        <v>0</v>
      </c>
      <c r="K183" s="72"/>
    </row>
    <row r="184" spans="1:11" s="34" customFormat="1" ht="48.75" customHeight="1">
      <c r="A184" s="1" t="s">
        <v>288</v>
      </c>
      <c r="B184" s="22" t="s">
        <v>289</v>
      </c>
      <c r="C184" s="33">
        <v>0</v>
      </c>
      <c r="D184" s="33">
        <v>945</v>
      </c>
      <c r="E184" s="33">
        <f>945+0.1</f>
        <v>945.1</v>
      </c>
      <c r="F184" s="83">
        <f>945+0.1</f>
        <v>945.1</v>
      </c>
      <c r="G184" s="33">
        <v>945</v>
      </c>
      <c r="H184" s="83">
        <f t="shared" si="19"/>
        <v>99.98941910908898</v>
      </c>
      <c r="I184" s="33">
        <f t="shared" si="20"/>
        <v>99.98941910908898</v>
      </c>
      <c r="J184" s="33">
        <v>0</v>
      </c>
      <c r="K184" s="73"/>
    </row>
    <row r="185" spans="1:11" ht="24.75" customHeight="1">
      <c r="A185" s="11" t="s">
        <v>271</v>
      </c>
      <c r="B185" s="12" t="s">
        <v>272</v>
      </c>
      <c r="C185" s="29">
        <f>C186</f>
        <v>0</v>
      </c>
      <c r="D185" s="29">
        <f>D186</f>
        <v>619.9</v>
      </c>
      <c r="E185" s="29">
        <f>E186</f>
        <v>627.8</v>
      </c>
      <c r="F185" s="82">
        <f>F186</f>
        <v>7.9</v>
      </c>
      <c r="G185" s="29">
        <f>G186</f>
        <v>0</v>
      </c>
      <c r="H185" s="82">
        <f t="shared" si="19"/>
        <v>0</v>
      </c>
      <c r="I185" s="29">
        <f t="shared" si="20"/>
        <v>0</v>
      </c>
      <c r="J185" s="29">
        <v>0</v>
      </c>
      <c r="K185" s="72"/>
    </row>
    <row r="186" spans="1:11" s="34" customFormat="1" ht="35.25" customHeight="1">
      <c r="A186" s="1" t="s">
        <v>274</v>
      </c>
      <c r="B186" s="2" t="s">
        <v>270</v>
      </c>
      <c r="C186" s="33">
        <v>0</v>
      </c>
      <c r="D186" s="33">
        <v>619.9</v>
      </c>
      <c r="E186" s="33">
        <v>627.8</v>
      </c>
      <c r="F186" s="83">
        <v>7.9</v>
      </c>
      <c r="G186" s="33">
        <v>0</v>
      </c>
      <c r="H186" s="83">
        <f t="shared" si="19"/>
        <v>0</v>
      </c>
      <c r="I186" s="33">
        <f t="shared" si="20"/>
        <v>0</v>
      </c>
      <c r="J186" s="33">
        <v>0</v>
      </c>
      <c r="K186" s="73"/>
    </row>
    <row r="187" spans="1:11" ht="25.5">
      <c r="A187" s="11" t="s">
        <v>57</v>
      </c>
      <c r="B187" s="12" t="s">
        <v>198</v>
      </c>
      <c r="C187" s="29">
        <f>C188</f>
        <v>4283.5</v>
      </c>
      <c r="D187" s="29">
        <f>D188</f>
        <v>6334</v>
      </c>
      <c r="E187" s="29">
        <f>E188</f>
        <v>6471.4</v>
      </c>
      <c r="F187" s="82">
        <f>F188</f>
        <v>5195.6</v>
      </c>
      <c r="G187" s="29">
        <f>G188</f>
        <v>4817.7</v>
      </c>
      <c r="H187" s="82">
        <f t="shared" si="19"/>
        <v>92.72653783971052</v>
      </c>
      <c r="I187" s="29">
        <f t="shared" si="20"/>
        <v>74.44602404425626</v>
      </c>
      <c r="J187" s="29">
        <f t="shared" si="16"/>
        <v>112.47111007353799</v>
      </c>
      <c r="K187" s="72"/>
    </row>
    <row r="188" spans="1:11" s="34" customFormat="1" ht="27.75" customHeight="1">
      <c r="A188" s="51" t="s">
        <v>158</v>
      </c>
      <c r="B188" s="49" t="s">
        <v>199</v>
      </c>
      <c r="C188" s="50">
        <v>4283.5</v>
      </c>
      <c r="D188" s="50">
        <f>1512.7+4821.3</f>
        <v>6334</v>
      </c>
      <c r="E188" s="50">
        <f>1512.7+4821.3+145.4-8</f>
        <v>6471.4</v>
      </c>
      <c r="F188" s="83">
        <v>5195.6</v>
      </c>
      <c r="G188" s="50">
        <v>4817.7</v>
      </c>
      <c r="H188" s="83">
        <f t="shared" si="19"/>
        <v>92.72653783971052</v>
      </c>
      <c r="I188" s="33">
        <f t="shared" si="20"/>
        <v>74.44602404425626</v>
      </c>
      <c r="J188" s="33">
        <f t="shared" si="16"/>
        <v>112.47111007353799</v>
      </c>
      <c r="K188" s="73"/>
    </row>
    <row r="189" spans="1:11" ht="21" customHeight="1">
      <c r="A189" s="52" t="s">
        <v>59</v>
      </c>
      <c r="B189" s="46" t="s">
        <v>200</v>
      </c>
      <c r="C189" s="47">
        <f>C194+C192+C190</f>
        <v>11464.900000000001</v>
      </c>
      <c r="D189" s="47">
        <f>D194+D192+D190</f>
        <v>73098.9</v>
      </c>
      <c r="E189" s="47">
        <f>E194+E192+E190</f>
        <v>119293.5</v>
      </c>
      <c r="F189" s="81">
        <f>F194+F192+F190</f>
        <v>83677.4</v>
      </c>
      <c r="G189" s="47">
        <f>G194+G192+G190</f>
        <v>83677.4</v>
      </c>
      <c r="H189" s="81">
        <f t="shared" si="19"/>
        <v>100</v>
      </c>
      <c r="I189" s="38">
        <f t="shared" si="20"/>
        <v>70.14414029263958</v>
      </c>
      <c r="J189" s="38" t="s">
        <v>437</v>
      </c>
      <c r="K189" s="71"/>
    </row>
    <row r="190" spans="1:11" ht="40.5" customHeight="1">
      <c r="A190" s="53" t="s">
        <v>324</v>
      </c>
      <c r="B190" s="59" t="s">
        <v>325</v>
      </c>
      <c r="C190" s="55">
        <f>C191</f>
        <v>2585.7</v>
      </c>
      <c r="D190" s="55">
        <f>D191</f>
        <v>0</v>
      </c>
      <c r="E190" s="55">
        <f>E191</f>
        <v>33591.6</v>
      </c>
      <c r="F190" s="82">
        <f>F191</f>
        <v>24184.6</v>
      </c>
      <c r="G190" s="55">
        <f>G191</f>
        <v>24184.6</v>
      </c>
      <c r="H190" s="82">
        <f t="shared" si="19"/>
        <v>100</v>
      </c>
      <c r="I190" s="29">
        <f t="shared" si="20"/>
        <v>71.99597518427225</v>
      </c>
      <c r="J190" s="29" t="s">
        <v>438</v>
      </c>
      <c r="K190" s="72"/>
    </row>
    <row r="191" spans="1:11" s="34" customFormat="1" ht="54.75" customHeight="1">
      <c r="A191" s="56" t="s">
        <v>326</v>
      </c>
      <c r="B191" s="60" t="s">
        <v>327</v>
      </c>
      <c r="C191" s="50">
        <v>2585.7</v>
      </c>
      <c r="D191" s="50">
        <v>0</v>
      </c>
      <c r="E191" s="50">
        <v>33591.6</v>
      </c>
      <c r="F191" s="83">
        <v>24184.6</v>
      </c>
      <c r="G191" s="50">
        <v>24184.6</v>
      </c>
      <c r="H191" s="83">
        <f t="shared" si="19"/>
        <v>100</v>
      </c>
      <c r="I191" s="33">
        <f t="shared" si="20"/>
        <v>71.99597518427225</v>
      </c>
      <c r="J191" s="33" t="s">
        <v>438</v>
      </c>
      <c r="K191" s="73"/>
    </row>
    <row r="192" spans="1:11" ht="51" customHeight="1">
      <c r="A192" s="61" t="s">
        <v>291</v>
      </c>
      <c r="B192" s="59" t="s">
        <v>292</v>
      </c>
      <c r="C192" s="55">
        <f>C193</f>
        <v>0</v>
      </c>
      <c r="D192" s="55">
        <f>D193</f>
        <v>70000</v>
      </c>
      <c r="E192" s="55">
        <f>E193</f>
        <v>70000</v>
      </c>
      <c r="F192" s="82">
        <f>F193</f>
        <v>47080.4</v>
      </c>
      <c r="G192" s="55">
        <f>G193</f>
        <v>47080.4</v>
      </c>
      <c r="H192" s="82">
        <f t="shared" si="19"/>
        <v>100</v>
      </c>
      <c r="I192" s="29">
        <f t="shared" si="20"/>
        <v>67.25771428571429</v>
      </c>
      <c r="J192" s="29">
        <v>0</v>
      </c>
      <c r="K192" s="72"/>
    </row>
    <row r="193" spans="1:11" s="34" customFormat="1" ht="59.25" customHeight="1">
      <c r="A193" s="56" t="s">
        <v>294</v>
      </c>
      <c r="B193" s="60" t="s">
        <v>293</v>
      </c>
      <c r="C193" s="50">
        <v>0</v>
      </c>
      <c r="D193" s="50">
        <v>70000</v>
      </c>
      <c r="E193" s="50">
        <v>70000</v>
      </c>
      <c r="F193" s="83">
        <v>47080.4</v>
      </c>
      <c r="G193" s="50">
        <v>47080.4</v>
      </c>
      <c r="H193" s="83">
        <f t="shared" si="19"/>
        <v>100</v>
      </c>
      <c r="I193" s="33">
        <f t="shared" si="20"/>
        <v>67.25771428571429</v>
      </c>
      <c r="J193" s="33">
        <v>0</v>
      </c>
      <c r="K193" s="73"/>
    </row>
    <row r="194" spans="1:11" ht="24.75" customHeight="1">
      <c r="A194" s="61" t="s">
        <v>60</v>
      </c>
      <c r="B194" s="54" t="s">
        <v>201</v>
      </c>
      <c r="C194" s="55">
        <f>SUM(C195)</f>
        <v>8879.2</v>
      </c>
      <c r="D194" s="55">
        <f>SUM(D195)</f>
        <v>3098.8999999999996</v>
      </c>
      <c r="E194" s="55">
        <f>SUM(E195)</f>
        <v>15701.9</v>
      </c>
      <c r="F194" s="82">
        <f>SUM(F195)</f>
        <v>12412.4</v>
      </c>
      <c r="G194" s="55">
        <f>SUM(G195)</f>
        <v>12412.4</v>
      </c>
      <c r="H194" s="82">
        <f t="shared" si="19"/>
        <v>100</v>
      </c>
      <c r="I194" s="29">
        <f t="shared" si="20"/>
        <v>79.05030601392188</v>
      </c>
      <c r="J194" s="29" t="s">
        <v>393</v>
      </c>
      <c r="K194" s="72"/>
    </row>
    <row r="195" spans="1:11" s="34" customFormat="1" ht="32.25" customHeight="1">
      <c r="A195" s="56" t="s">
        <v>160</v>
      </c>
      <c r="B195" s="49" t="s">
        <v>202</v>
      </c>
      <c r="C195" s="50">
        <v>8879.2</v>
      </c>
      <c r="D195" s="50">
        <f>3026.2+72.7</f>
        <v>3098.8999999999996</v>
      </c>
      <c r="E195" s="50">
        <v>15701.9</v>
      </c>
      <c r="F195" s="83">
        <v>12412.4</v>
      </c>
      <c r="G195" s="50">
        <v>12412.4</v>
      </c>
      <c r="H195" s="83">
        <f t="shared" si="19"/>
        <v>100</v>
      </c>
      <c r="I195" s="33">
        <f t="shared" si="20"/>
        <v>79.05030601392188</v>
      </c>
      <c r="J195" s="33" t="s">
        <v>393</v>
      </c>
      <c r="K195" s="73"/>
    </row>
    <row r="196" spans="1:11" ht="18.75" customHeight="1">
      <c r="A196" s="52" t="s">
        <v>61</v>
      </c>
      <c r="B196" s="46" t="s">
        <v>203</v>
      </c>
      <c r="C196" s="47">
        <f aca="true" t="shared" si="21" ref="C196:G197">C197</f>
        <v>102072.9</v>
      </c>
      <c r="D196" s="47">
        <f t="shared" si="21"/>
        <v>0</v>
      </c>
      <c r="E196" s="47">
        <f t="shared" si="21"/>
        <v>26043.5</v>
      </c>
      <c r="F196" s="81">
        <f t="shared" si="21"/>
        <v>91.5</v>
      </c>
      <c r="G196" s="47">
        <f t="shared" si="21"/>
        <v>93</v>
      </c>
      <c r="H196" s="81">
        <f t="shared" si="19"/>
        <v>101.63934426229508</v>
      </c>
      <c r="I196" s="38">
        <f t="shared" si="20"/>
        <v>0.35709486052181927</v>
      </c>
      <c r="J196" s="38">
        <f t="shared" si="16"/>
        <v>0.09111135276846255</v>
      </c>
      <c r="K196" s="71"/>
    </row>
    <row r="197" spans="1:11" ht="18.75" customHeight="1">
      <c r="A197" s="53" t="s">
        <v>124</v>
      </c>
      <c r="B197" s="54" t="s">
        <v>204</v>
      </c>
      <c r="C197" s="55">
        <f t="shared" si="21"/>
        <v>102072.9</v>
      </c>
      <c r="D197" s="55">
        <f t="shared" si="21"/>
        <v>0</v>
      </c>
      <c r="E197" s="55">
        <f t="shared" si="21"/>
        <v>26043.5</v>
      </c>
      <c r="F197" s="82">
        <f t="shared" si="21"/>
        <v>91.5</v>
      </c>
      <c r="G197" s="55">
        <f t="shared" si="21"/>
        <v>93</v>
      </c>
      <c r="H197" s="82">
        <f t="shared" si="19"/>
        <v>101.63934426229508</v>
      </c>
      <c r="I197" s="29">
        <f t="shared" si="20"/>
        <v>0.35709486052181927</v>
      </c>
      <c r="J197" s="29">
        <f t="shared" si="16"/>
        <v>0.09111135276846255</v>
      </c>
      <c r="K197" s="72"/>
    </row>
    <row r="198" spans="1:11" s="34" customFormat="1" ht="20.25" customHeight="1">
      <c r="A198" s="51" t="s">
        <v>62</v>
      </c>
      <c r="B198" s="49" t="s">
        <v>205</v>
      </c>
      <c r="C198" s="50">
        <v>102072.9</v>
      </c>
      <c r="D198" s="50">
        <v>0</v>
      </c>
      <c r="E198" s="50">
        <v>26043.5</v>
      </c>
      <c r="F198" s="83">
        <v>91.5</v>
      </c>
      <c r="G198" s="50">
        <v>93</v>
      </c>
      <c r="H198" s="83">
        <f t="shared" si="19"/>
        <v>101.63934426229508</v>
      </c>
      <c r="I198" s="33">
        <f t="shared" si="20"/>
        <v>0.35709486052181927</v>
      </c>
      <c r="J198" s="33">
        <f t="shared" si="16"/>
        <v>0.09111135276846255</v>
      </c>
      <c r="K198" s="73"/>
    </row>
    <row r="199" spans="1:11" s="31" customFormat="1" ht="54.75" customHeight="1">
      <c r="A199" s="52" t="s">
        <v>380</v>
      </c>
      <c r="B199" s="62" t="s">
        <v>381</v>
      </c>
      <c r="C199" s="47">
        <f aca="true" t="shared" si="22" ref="C199:G200">C200</f>
        <v>40</v>
      </c>
      <c r="D199" s="47">
        <f t="shared" si="22"/>
        <v>0</v>
      </c>
      <c r="E199" s="47">
        <f t="shared" si="22"/>
        <v>0</v>
      </c>
      <c r="F199" s="81">
        <f t="shared" si="22"/>
        <v>0</v>
      </c>
      <c r="G199" s="47">
        <f t="shared" si="22"/>
        <v>1.2</v>
      </c>
      <c r="H199" s="81">
        <v>0</v>
      </c>
      <c r="I199" s="38">
        <v>0</v>
      </c>
      <c r="J199" s="38">
        <f t="shared" si="16"/>
        <v>3</v>
      </c>
      <c r="K199" s="71"/>
    </row>
    <row r="200" spans="1:11" ht="27" customHeight="1">
      <c r="A200" s="53" t="s">
        <v>382</v>
      </c>
      <c r="B200" s="59" t="s">
        <v>383</v>
      </c>
      <c r="C200" s="55">
        <f t="shared" si="22"/>
        <v>40</v>
      </c>
      <c r="D200" s="55">
        <f t="shared" si="22"/>
        <v>0</v>
      </c>
      <c r="E200" s="55">
        <f t="shared" si="22"/>
        <v>0</v>
      </c>
      <c r="F200" s="82">
        <f t="shared" si="22"/>
        <v>0</v>
      </c>
      <c r="G200" s="55">
        <f t="shared" si="22"/>
        <v>1.2</v>
      </c>
      <c r="H200" s="82">
        <v>0</v>
      </c>
      <c r="I200" s="29">
        <v>0</v>
      </c>
      <c r="J200" s="29">
        <f>G200/C200*100</f>
        <v>3</v>
      </c>
      <c r="K200" s="72"/>
    </row>
    <row r="201" spans="1:11" s="34" customFormat="1" ht="26.25" customHeight="1">
      <c r="A201" s="51" t="s">
        <v>384</v>
      </c>
      <c r="B201" s="60" t="s">
        <v>385</v>
      </c>
      <c r="C201" s="50">
        <v>40</v>
      </c>
      <c r="D201" s="50">
        <v>0</v>
      </c>
      <c r="E201" s="50">
        <v>0</v>
      </c>
      <c r="F201" s="83">
        <v>0</v>
      </c>
      <c r="G201" s="50">
        <v>1.2</v>
      </c>
      <c r="H201" s="83">
        <v>0</v>
      </c>
      <c r="I201" s="33">
        <v>0</v>
      </c>
      <c r="J201" s="33">
        <f>G201/C201*100</f>
        <v>3</v>
      </c>
      <c r="K201" s="73"/>
    </row>
    <row r="202" spans="1:11" ht="40.5" customHeight="1">
      <c r="A202" s="45" t="s">
        <v>130</v>
      </c>
      <c r="B202" s="62" t="s">
        <v>157</v>
      </c>
      <c r="C202" s="63">
        <f>C203</f>
        <v>-2070.5</v>
      </c>
      <c r="D202" s="63">
        <f>D203</f>
        <v>0</v>
      </c>
      <c r="E202" s="63">
        <f>E203</f>
        <v>-7142</v>
      </c>
      <c r="F202" s="86">
        <f>F203</f>
        <v>-7142</v>
      </c>
      <c r="G202" s="63">
        <f>G203</f>
        <v>-7463.2</v>
      </c>
      <c r="H202" s="81">
        <f t="shared" si="19"/>
        <v>104.4973396807617</v>
      </c>
      <c r="I202" s="38">
        <f t="shared" si="20"/>
        <v>104.4973396807617</v>
      </c>
      <c r="J202" s="38" t="s">
        <v>401</v>
      </c>
      <c r="K202" s="71"/>
    </row>
    <row r="203" spans="1:11" ht="40.5" customHeight="1">
      <c r="A203" s="61" t="s">
        <v>168</v>
      </c>
      <c r="B203" s="59" t="s">
        <v>206</v>
      </c>
      <c r="C203" s="66">
        <v>-2070.5</v>
      </c>
      <c r="D203" s="66">
        <v>0</v>
      </c>
      <c r="E203" s="66">
        <f>-6986.6-424.5+269.1</f>
        <v>-7142</v>
      </c>
      <c r="F203" s="87">
        <f>-6986.6-36.5-134.6-217.9-35.5+269.1</f>
        <v>-7142</v>
      </c>
      <c r="G203" s="66">
        <v>-7463.2</v>
      </c>
      <c r="H203" s="82">
        <f t="shared" si="19"/>
        <v>104.4973396807617</v>
      </c>
      <c r="I203" s="29">
        <f t="shared" si="20"/>
        <v>104.4973396807617</v>
      </c>
      <c r="J203" s="29" t="s">
        <v>401</v>
      </c>
      <c r="K203" s="74"/>
    </row>
    <row r="204" spans="1:11" s="48" customFormat="1" ht="21" customHeight="1">
      <c r="A204" s="90" t="s">
        <v>63</v>
      </c>
      <c r="B204" s="91"/>
      <c r="C204" s="92">
        <f>C7+C150</f>
        <v>2285372.3</v>
      </c>
      <c r="D204" s="92">
        <f>D7+D150</f>
        <v>3205364.5</v>
      </c>
      <c r="E204" s="92">
        <f>E7+E150</f>
        <v>3473092.0000000005</v>
      </c>
      <c r="F204" s="92">
        <f>F7+F150</f>
        <v>2502593.6</v>
      </c>
      <c r="G204" s="92">
        <f>G7+G150</f>
        <v>2483151.2</v>
      </c>
      <c r="H204" s="92">
        <f>G204/F204*100</f>
        <v>99.22310997678568</v>
      </c>
      <c r="I204" s="92">
        <f>G204/E204*100</f>
        <v>71.49684488634335</v>
      </c>
      <c r="J204" s="92">
        <f>G204/C204*100</f>
        <v>108.65412169387021</v>
      </c>
      <c r="K204" s="71"/>
    </row>
  </sheetData>
  <sheetProtection/>
  <mergeCells count="3">
    <mergeCell ref="A2:J2"/>
    <mergeCell ref="B1:I1"/>
    <mergeCell ref="A3:E3"/>
  </mergeCells>
  <printOptions/>
  <pageMargins left="0" right="0" top="0" bottom="0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2021-11-17T05:39:34Z</cp:lastPrinted>
  <dcterms:created xsi:type="dcterms:W3CDTF">1996-10-08T23:32:33Z</dcterms:created>
  <dcterms:modified xsi:type="dcterms:W3CDTF">2021-11-17T05:39:35Z</dcterms:modified>
  <cp:category/>
  <cp:version/>
  <cp:contentType/>
  <cp:contentStatus/>
</cp:coreProperties>
</file>