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ица к пояснительной записке" sheetId="1" r:id="rId1"/>
  </sheets>
  <definedNames>
    <definedName name="_xlnm.Print_Titles" localSheetId="0">'Таблица к пояснительной записке'!$7:$8</definedName>
    <definedName name="сумм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<sst xmlns="http://schemas.openxmlformats.org/spreadsheetml/2006/main" count="481" uniqueCount="412">
  <si>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</si>
  <si>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</si>
  <si>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</si>
  <si>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</si>
  <si>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</si>
  <si>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</si>
  <si>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</si>
  <si>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</si>
  <si>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</si>
  <si>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</si>
  <si>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</si>
  <si>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</si>
  <si>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</si>
  <si>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</si>
  <si>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</si>
  <si>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</si>
  <si>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</si>
  <si>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</si>
  <si>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</si>
  <si>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</si>
  <si>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</si>
  <si>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</si>
  <si>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</si>
  <si>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</si>
  <si>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</si>
  <si>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</si>
  <si>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</si>
  <si>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</si>
  <si>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</si>
  <si>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</si>
  <si>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</si>
  <si>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</si>
  <si>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</si>
  <si>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</si>
  <si>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</si>
  <si>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</si>
  <si>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</si>
  <si>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</si>
  <si>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</si>
  <si>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</si>
  <si>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</si>
  <si>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</si>
  <si>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</si>
  <si>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</si>
  <si>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</si>
  <si>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</si>
  <si>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</si>
  <si>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</si>
  <si>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</si>
  <si>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</si>
  <si>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</si>
  <si>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</si>
  <si>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</si>
  <si>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</si>
  <si>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</si>
  <si>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</si>
  <si>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</si>
  <si>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</si>
  <si>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</si>
  <si>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</si>
  <si>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</si>
  <si>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</si>
  <si>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</si>
  <si>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</si>
  <si>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</si>
  <si>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</si>
  <si>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</si>
  <si>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</si>
  <si>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</si>
  <si>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</si>
  <si>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</si>
  <si>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</si>
  <si>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</si>
  <si>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</si>
  <si>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</si>
  <si>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</si>
  <si>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</si>
  <si>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</si>
  <si>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</si>
  <si>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</si>
  <si>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</si>
  <si>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</si>
  <si>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</si>
  <si>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</si>
  <si>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</si>
  <si>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</si>
  <si>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</si>
  <si>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</si>
  <si>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</si>
  <si>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</si>
  <si>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</si>
  <si>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</si>
  <si>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</si>
  <si>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</si>
  <si>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</si>
  <si>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</si>
  <si>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</si>
  <si>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</si>
  <si>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</si>
  <si>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</si>
  <si>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</si>
  <si>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</si>
  <si>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</si>
  <si>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</si>
  <si>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</si>
  <si>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</si>
  <si>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</si>
  <si>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</si>
  <si>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</si>
  <si>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</si>
  <si>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</si>
  <si>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</si>
  <si>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</si>
  <si>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</si>
  <si>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</si>
  <si>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</si>
  <si>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</si>
  <si>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</si>
  <si>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</si>
  <si>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</si>
  <si>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</si>
  <si>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</si>
  <si>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</si>
  <si>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</si>
  <si>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</si>
  <si>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</si>
  <si>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</si>
  <si>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</si>
  <si>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</si>
  <si>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</si>
  <si>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</si>
  <si>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</si>
  <si>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</si>
  <si>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</si>
  <si>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</si>
  <si>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</si>
  <si>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</si>
  <si>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</si>
  <si>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</si>
  <si>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</si>
  <si>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</si>
  <si>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</si>
  <si>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</si>
  <si>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</si>
  <si>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</si>
  <si>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</si>
  <si>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</si>
  <si>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</si>
  <si>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</si>
  <si>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</si>
  <si>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</si>
  <si>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</si>
  <si>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</si>
  <si>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</si>
  <si>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</si>
  <si>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</si>
  <si>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</si>
  <si>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</si>
  <si>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</si>
  <si>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</si>
  <si>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</si>
  <si>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</si>
  <si>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</si>
  <si>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</si>
  <si>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</si>
  <si>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</si>
  <si>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</si>
  <si>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</si>
  <si>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</si>
  <si>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</si>
  <si>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</si>
  <si>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</si>
  <si>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</si>
  <si>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</si>
  <si>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</si>
  <si>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</si>
  <si>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</si>
  <si>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</si>
  <si>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</si>
  <si>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</si>
  <si>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</si>
  <si>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</si>
  <si>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</si>
  <si>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</si>
  <si>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</si>
  <si>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</si>
  <si>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</si>
  <si>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</si>
  <si>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</si>
  <si>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</si>
  <si>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</si>
  <si>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</si>
  <si>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</si>
  <si>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</si>
  <si>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</si>
  <si>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</si>
  <si>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</si>
  <si>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</si>
  <si>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</si>
  <si>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</si>
  <si>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</si>
  <si>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</si>
  <si>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</si>
  <si>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</si>
  <si>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</si>
  <si>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000 2 07 04050 04 0000 150</t>
  </si>
  <si>
    <t>000 2 19 60010 04 0000 150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</si>
  <si>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</si>
  <si>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</si>
  <si>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</si>
  <si>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</si>
  <si>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</si>
  <si>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</si>
  <si>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</si>
  <si>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</si>
  <si>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</si>
  <si>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</si>
  <si>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</si>
  <si>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</si>
  <si>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</si>
  <si>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</si>
  <si>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</si>
  <si>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</si>
  <si>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</si>
  <si>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</si>
  <si>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</si>
  <si>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</si>
  <si>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</si>
  <si>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</si>
  <si>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</si>
  <si>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</si>
  <si>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</si>
  <si>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</si>
  <si>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</si>
  <si>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</si>
  <si>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</si>
  <si>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</si>
  <si>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</si>
  <si>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</si>
  <si>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</si>
  <si>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</si>
  <si>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</si>
  <si>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</si>
  <si>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</si>
  <si>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</si>
  <si>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</si>
  <si>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</si>
  <si>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</si>
  <si>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</si>
  <si>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</si>
  <si>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</si>
  <si>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000 1 16 01202 01 0000 140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</si>
  <si>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</si>
  <si>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</si>
  <si>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>000 1 16 02000 02 0000 140</t>
  </si>
  <si>
    <t>000 1 16 02010 02 0000 140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</si>
  <si>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</si>
  <si>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</si>
  <si>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</si>
  <si>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</si>
  <si>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</si>
  <si>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</si>
  <si>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</si>
  <si>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</si>
  <si>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</si>
  <si>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</si>
  <si>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</si>
  <si>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</si>
  <si>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</si>
  <si>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000 2 02 35469 04 0000 150</t>
  </si>
  <si>
    <t>Субвенции бюджетам на проведение Всероссийской переписи населения 2020 года</t>
  </si>
  <si>
    <t>000 2 02 35469 00 0000 150</t>
  </si>
  <si>
    <t>Транспортный налог</t>
  </si>
  <si>
    <t xml:space="preserve">  - субвенции бюджетам городских округов на проведение Всероссийской переписи населения 2020 года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</si>
  <si>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</si>
  <si>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</si>
  <si>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</si>
  <si>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</si>
  <si>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</si>
  <si>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000 1 16 01194 01 0000 140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</si>
  <si>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</si>
  <si>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000 2 02 25304 00 0000 150</t>
  </si>
  <si>
    <t>000 2 02 25304 04 0000 150</t>
  </si>
  <si>
    <t xml:space="preserve">Субсидии бюджетам на поддержку отрасли культуры
</t>
  </si>
  <si>
    <t>000 2 02 25519 00 0000 150</t>
  </si>
  <si>
    <t xml:space="preserve"> - субсидии на государственную поддержку отрасли культуры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</si>
  <si>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</si>
  <si>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</si>
  <si>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000 2 02 35135 04 0000 150
</t>
  </si>
  <si>
    <t xml:space="preserve">000 2 02 35135 00 0000 150
</t>
  </si>
  <si>
    <t xml:space="preserve"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</si>
  <si>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000 2 02 45424 00 0000 150</t>
  </si>
  <si>
    <t>000 2 02 45424 04 0000 150</t>
  </si>
  <si>
    <t xml:space="preserve"> - 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</si>
  <si>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Доходы, поступающие в порядке возмещения расходов, понесенных в связи с эксплуатацией имущества</t>
  </si>
  <si>
    <t>000 1 13 02 060 00 0000 130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</si>
  <si>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</si>
  <si>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>000 1 13 02 064 04 0000 130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</si>
  <si>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</si>
  <si>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
</t>
  </si>
  <si>
    <t xml:space="preserve">000 1 16 09000 00 0000 140
</t>
  </si>
  <si>
    <t xml:space="preserve">Платежи в целях возмещения причиненного ущерба (убытков)
</t>
  </si>
  <si>
    <t xml:space="preserve">000 1 16 10000 00 0000 140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</si>
  <si>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</si>
  <si>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</si>
  <si>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000 1 16 01140 01 0000 140
</t>
  </si>
  <si>
    <t xml:space="preserve">000 1 16 01143 01 0000 140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</si>
  <si>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</si>
  <si>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</si>
  <si>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000 1 16 01150 01 0000 140
</t>
  </si>
  <si>
    <t xml:space="preserve">000 1 16 01153 01 0000 140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</si>
  <si>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</si>
  <si>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</si>
  <si>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</si>
  <si>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</si>
  <si>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</si>
  <si>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</si>
  <si>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</si>
  <si>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</si>
  <si>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</si>
  <si>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</si>
  <si>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</si>
  <si>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000 1 16 10120 00 0000 140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</si>
  <si>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</si>
  <si>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000 202 45303 00 0000 150</t>
  </si>
  <si>
    <t xml:space="preserve"> -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</si>
  <si>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000 202 45303 04 0000 150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</si>
  <si>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</si>
  <si>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</si>
  <si>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000 1 16 10031 04 0000 140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</si>
  <si>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</si>
  <si>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000 1 16 10030 04 0000 140
</t>
  </si>
  <si>
    <t>Инициативные платежи, зачисляемые в бюджеты городских округов</t>
  </si>
  <si>
    <t>Инициативные платежи</t>
  </si>
  <si>
    <t>000 1 17 15020 04 0000 150</t>
  </si>
  <si>
    <t>000 1 17 15000 00 0000 150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</si>
  <si>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</si>
  <si>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000 1 01 02080 01 0000 110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</si>
  <si>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
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</si>
  <si>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</si>
  <si>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</si>
  <si>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</si>
  <si>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</si>
  <si>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</si>
  <si>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</si>
  <si>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</si>
  <si>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</si>
  <si>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</si>
  <si>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 xml:space="preserve">Государственная пошлина за выдачу разрешения на установку рекламной конструкции
</t>
  </si>
  <si>
    <t xml:space="preserve">000 1 08 07150 01 0000 110
</t>
  </si>
  <si>
    <t xml:space="preserve">Государственная пошлина за выдачу разрешения на установку рекламной конструкции, зачисляемая в бюджеты городских округов
</t>
  </si>
  <si>
    <t>000 1 08 07150 01 0000 110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</si>
  <si>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</si>
  <si>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000 1 16 01072 01 0000 140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</si>
  <si>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</si>
  <si>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>000 1 16 01080 01 0000 140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</si>
  <si>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</si>
  <si>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000 1 16 01082 01 0000 140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</si>
  <si>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</si>
  <si>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000 1 16 01142 01 0000 140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</si>
  <si>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</si>
  <si>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000 1 16 10129 01 0000 140
</t>
  </si>
  <si>
    <t>Невыясненные поступления</t>
  </si>
  <si>
    <t>000 1 17 01000 00 0000 180</t>
  </si>
  <si>
    <t xml:space="preserve">Невыясненные поступления, зачисляемые в бюджеты городских округов
</t>
  </si>
  <si>
    <t xml:space="preserve">000 1 17 01040 04 0000 180
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</si>
  <si>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</si>
  <si>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000 2 18 00000 00 0000 000
</t>
  </si>
  <si>
    <t xml:space="preserve">Доходы бюджетов городских округов от возврата организациями остатков субсидий прошлых лет
</t>
  </si>
  <si>
    <t xml:space="preserve">000 2 18 04000 04 0000 150
</t>
  </si>
  <si>
    <t xml:space="preserve"> -доходы бюджетов городских округов от возврата бюджетными учреждениями остатков субсидий прошлых лет
</t>
  </si>
  <si>
    <t xml:space="preserve">000 2 18 04010 04 0000 150
</t>
  </si>
  <si>
    <t>в 1,1 раза</t>
  </si>
  <si>
    <t>в 1,4 раза</t>
  </si>
  <si>
    <t>в 1,5 раза</t>
  </si>
  <si>
    <t>Исполнение по доходам бюджета городского округа Урай Ханты-Мансийского автономного округа - Югры за 9 месяцев 2021 года</t>
  </si>
  <si>
    <t xml:space="preserve">Прочие дотации
</t>
  </si>
  <si>
    <t xml:space="preserve"> - прочие дотации бюджетам городских округов
</t>
  </si>
  <si>
    <t xml:space="preserve">000 2 02 19999 04 0000 150
</t>
  </si>
  <si>
    <t xml:space="preserve">000 2 02 19999 00 0000 150
</t>
  </si>
  <si>
    <t>в 18,6 раза</t>
  </si>
  <si>
    <t>в 2,8 раза</t>
  </si>
  <si>
    <t>в 1,3 раза</t>
  </si>
  <si>
    <t>в 1,8 раза</t>
  </si>
  <si>
    <t>в 1,2 раза</t>
  </si>
  <si>
    <t>в 2,9 раза</t>
  </si>
  <si>
    <t>в 8 раза</t>
  </si>
  <si>
    <t>в 6 раза</t>
  </si>
  <si>
    <t>в 3,6 раза</t>
  </si>
  <si>
    <t>в 3,4 раза</t>
  </si>
  <si>
    <t>в 1,6 раза</t>
  </si>
  <si>
    <t>в 2,3 раза</t>
  </si>
  <si>
    <t>в 3,3 раза</t>
  </si>
  <si>
    <t>в 3,9 раза</t>
  </si>
  <si>
    <t>Уточненный план на 2021 год</t>
  </si>
  <si>
    <t xml:space="preserve">Таблица 1 </t>
  </si>
  <si>
    <t>к пояснительной записке</t>
  </si>
  <si>
    <t>Уточненный  план за 9 месяцев                      2021 года</t>
  </si>
  <si>
    <t>Исполнено за 9 месяцев                   2021 года</t>
  </si>
  <si>
    <t xml:space="preserve">% исполнения к уточненному плану за                 9 месяцев            2021 года </t>
  </si>
  <si>
    <t>(тыс. руб.)</t>
  </si>
  <si>
    <t>в 1,7 раза</t>
  </si>
  <si>
    <t>в 2,6 раза</t>
  </si>
  <si>
    <t>в 1,9 раза</t>
  </si>
  <si>
    <t>в 4 раза</t>
  </si>
  <si>
    <t>в 8,9 раза</t>
  </si>
  <si>
    <t>в 5,2 раза</t>
  </si>
  <si>
    <t>в 4,6 раза</t>
  </si>
  <si>
    <t>в 3,1 раза</t>
  </si>
  <si>
    <t>в 4,7 раза</t>
  </si>
  <si>
    <t xml:space="preserve">000  1 08 07173 01 0000 110
</t>
  </si>
  <si>
    <t>% исполнения к уточненному плану на 2021 год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</si>
</sst>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97">
    <xf numFmtId="0" fontId="0" fillId="0" borderId="0" xfId="0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vertical="top" wrapText="1"/>
    </xf>
    <xf numFmtId="173" fontId="2" fillId="0" borderId="0" xfId="0" applyNumberFormat="1" applyFont="1" applyFill="1" applyAlignment="1">
      <alignment/>
    </xf>
    <xf numFmtId="173" fontId="3" fillId="0" borderId="11" xfId="0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0" fontId="11" fillId="0" borderId="0" xfId="0" applyFont="1" applyFill="1" applyAlignment="1">
      <alignment vertical="top"/>
    </xf>
    <xf numFmtId="173" fontId="11" fillId="0" borderId="0" xfId="0" applyNumberFormat="1" applyFont="1" applyFill="1" applyAlignment="1">
      <alignment horizontal="right" vertical="top"/>
    </xf>
    <xf numFmtId="0" fontId="3" fillId="0" borderId="11" xfId="64" applyFont="1" applyFill="1" applyBorder="1" applyAlignment="1">
      <alignment horizontal="left" vertical="center" wrapText="1"/>
      <protection/>
    </xf>
    <xf numFmtId="0" fontId="4" fillId="0" borderId="11" xfId="64" applyFont="1" applyFill="1" applyBorder="1" applyAlignment="1">
      <alignment horizontal="left"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173" fontId="3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173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204" fontId="5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173" fontId="3" fillId="34" borderId="11" xfId="61" applyNumberFormat="1" applyFont="1" applyFill="1" applyBorder="1" applyAlignment="1">
      <alignment horizontal="center" vertical="center" wrapText="1"/>
    </xf>
    <xf numFmtId="173" fontId="4" fillId="34" borderId="11" xfId="61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173" fontId="5" fillId="34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173" fontId="3" fillId="34" borderId="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3" fontId="4" fillId="34" borderId="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173" fontId="3" fillId="34" borderId="0" xfId="61" applyNumberFormat="1" applyFont="1" applyFill="1" applyBorder="1" applyAlignment="1">
      <alignment horizontal="center" vertical="center" wrapText="1"/>
    </xf>
    <xf numFmtId="173" fontId="4" fillId="34" borderId="0" xfId="61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 applyProtection="1">
      <alignment horizontal="left" vertical="top" wrapText="1"/>
      <protection hidden="1"/>
    </xf>
    <xf numFmtId="0" fontId="4" fillId="34" borderId="11" xfId="0" applyNumberFormat="1" applyFont="1" applyFill="1" applyBorder="1" applyAlignment="1" applyProtection="1">
      <alignment horizontal="center" vertical="center"/>
      <protection hidden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3" fontId="3" fillId="4" borderId="11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4" borderId="11" xfId="0" applyFont="1" applyFill="1" applyBorder="1" applyAlignment="1">
      <alignment horizontal="center" vertical="center"/>
    </xf>
    <xf numFmtId="173" fontId="3" fillId="4" borderId="11" xfId="0" applyNumberFormat="1" applyFont="1" applyFill="1" applyBorder="1" applyAlignment="1">
      <alignment horizontal="center" vertical="center"/>
    </xf>
    <xf numFmtId="173" fontId="4" fillId="4" borderId="11" xfId="0" applyNumberFormat="1" applyFont="1" applyFill="1" applyBorder="1" applyAlignment="1">
      <alignment horizontal="center" vertical="center"/>
    </xf>
    <xf numFmtId="173" fontId="5" fillId="4" borderId="11" xfId="0" applyNumberFormat="1" applyFont="1" applyFill="1" applyBorder="1" applyAlignment="1">
      <alignment horizontal="center" vertical="center"/>
    </xf>
    <xf numFmtId="173" fontId="4" fillId="4" borderId="11" xfId="0" applyNumberFormat="1" applyFont="1" applyFill="1" applyBorder="1" applyAlignment="1">
      <alignment horizontal="center" vertical="center" wrapText="1"/>
    </xf>
    <xf numFmtId="173" fontId="5" fillId="4" borderId="11" xfId="0" applyNumberFormat="1" applyFont="1" applyFill="1" applyBorder="1" applyAlignment="1">
      <alignment horizontal="center" vertical="center" wrapText="1"/>
    </xf>
    <xf numFmtId="173" fontId="3" fillId="4" borderId="11" xfId="61" applyNumberFormat="1" applyFont="1" applyFill="1" applyBorder="1" applyAlignment="1">
      <alignment horizontal="center" vertical="center" wrapText="1"/>
    </xf>
    <xf numFmtId="3" fontId="7" fillId="4" borderId="11" xfId="0" applyNumberFormat="1" applyFont="1" applyFill="1" applyBorder="1" applyAlignment="1">
      <alignment horizontal="center" vertical="center" wrapText="1"/>
    </xf>
    <xf numFmtId="173" fontId="4" fillId="4" borderId="11" xfId="6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workbookViewId="0" topLeftCell="A186">
      <selection activeCell="A1" sqref="A1:G199"/>
    </sheetView>
  </sheetViews>
  <sheetFormatPr defaultColWidth="9.140625" defaultRowHeight="12.75"/>
  <cols>
    <col min="1" max="1" width="56.8515625" style="26" customWidth="1"/>
    <col min="2" max="2" width="24.140625" style="22" customWidth="1"/>
    <col min="3" max="4" width="11.7109375" style="37" customWidth="1"/>
    <col min="5" max="5" width="12.00390625" style="24" customWidth="1"/>
    <col min="6" max="6" width="11.57421875" style="24" customWidth="1"/>
    <col min="7" max="7" width="12.00390625" style="24" customWidth="1"/>
    <col min="8" max="16384" width="9.140625" style="24" customWidth="1"/>
  </cols>
  <sheetData>
    <row r="1" spans="1:8" ht="15">
      <c r="A1" s="25"/>
      <c r="B1" s="94"/>
      <c r="C1" s="94"/>
      <c r="D1" s="40"/>
      <c r="E1" s="94" t="s">
        <v>395</v>
      </c>
      <c r="F1" s="94"/>
      <c r="G1" s="94"/>
      <c r="H1" s="61"/>
    </row>
    <row r="2" spans="2:8" ht="15">
      <c r="B2" s="94"/>
      <c r="C2" s="94"/>
      <c r="D2" s="40"/>
      <c r="E2" s="94" t="s">
        <v>396</v>
      </c>
      <c r="F2" s="94"/>
      <c r="G2" s="94"/>
      <c r="H2" s="61"/>
    </row>
    <row r="3" spans="2:6" ht="19.5" customHeight="1">
      <c r="B3" s="41"/>
      <c r="C3" s="42"/>
      <c r="D3" s="42"/>
      <c r="E3" s="40"/>
      <c r="F3" s="40"/>
    </row>
    <row r="4" spans="1:7" s="28" customFormat="1" ht="18" customHeight="1">
      <c r="A4" s="96" t="s">
        <v>375</v>
      </c>
      <c r="B4" s="96"/>
      <c r="C4" s="96"/>
      <c r="D4" s="96"/>
      <c r="E4" s="96"/>
      <c r="F4" s="96"/>
      <c r="G4" s="96"/>
    </row>
    <row r="5" spans="1:4" s="28" customFormat="1" ht="19.5" customHeight="1">
      <c r="A5" s="95"/>
      <c r="B5" s="95"/>
      <c r="C5" s="95"/>
      <c r="D5" s="81"/>
    </row>
    <row r="6" spans="1:7" ht="15" customHeight="1">
      <c r="A6" s="27"/>
      <c r="B6" s="7"/>
      <c r="G6" s="84" t="s">
        <v>400</v>
      </c>
    </row>
    <row r="7" spans="1:7" ht="90.75" customHeight="1">
      <c r="A7" s="8" t="s">
        <v>0</v>
      </c>
      <c r="B7" s="8" t="s">
        <v>1</v>
      </c>
      <c r="C7" s="9" t="s">
        <v>394</v>
      </c>
      <c r="D7" s="82" t="s">
        <v>397</v>
      </c>
      <c r="E7" s="9" t="s">
        <v>398</v>
      </c>
      <c r="F7" s="83" t="s">
        <v>399</v>
      </c>
      <c r="G7" s="65" t="s">
        <v>411</v>
      </c>
    </row>
    <row r="8" spans="1:7" s="23" customFormat="1" ht="12.75">
      <c r="A8" s="16">
        <v>1</v>
      </c>
      <c r="B8" s="16">
        <v>2</v>
      </c>
      <c r="C8" s="17">
        <v>3</v>
      </c>
      <c r="D8" s="92">
        <v>4</v>
      </c>
      <c r="E8" s="11">
        <v>5</v>
      </c>
      <c r="F8" s="85">
        <v>6</v>
      </c>
      <c r="G8" s="11">
        <v>7</v>
      </c>
    </row>
    <row r="9" spans="1:7" ht="12.75">
      <c r="A9" s="4" t="s">
        <v>2</v>
      </c>
      <c r="B9" s="5" t="s">
        <v>3</v>
      </c>
      <c r="C9" s="38">
        <f>C10+C27+C37+C48+C56+C70+C77+C86+C97+C142+C17</f>
        <v>1032984.6000000001</v>
      </c>
      <c r="D9" s="86">
        <f>D10+D27+D37+D48+D56+D70+D77+D86+D97+D142+D17</f>
        <v>699494.2000000001</v>
      </c>
      <c r="E9" s="38">
        <f>E10+E27+E37+E48+E56+E70+E77+E86+E97+E142+E17</f>
        <v>721180.0000000002</v>
      </c>
      <c r="F9" s="86">
        <f>E9/D9*100</f>
        <v>103.10021155286209</v>
      </c>
      <c r="G9" s="38">
        <f>E9/C9*100</f>
        <v>69.81517439853413</v>
      </c>
    </row>
    <row r="10" spans="1:7" ht="12.75">
      <c r="A10" s="6" t="s">
        <v>4</v>
      </c>
      <c r="B10" s="5" t="s">
        <v>5</v>
      </c>
      <c r="C10" s="38">
        <f>C11</f>
        <v>688969.4</v>
      </c>
      <c r="D10" s="86">
        <f>D11</f>
        <v>470400</v>
      </c>
      <c r="E10" s="38">
        <f>E11</f>
        <v>458863.9</v>
      </c>
      <c r="F10" s="86">
        <f aca="true" t="shared" si="0" ref="F10:F73">E10/D10*100</f>
        <v>97.54759778911564</v>
      </c>
      <c r="G10" s="38">
        <f aca="true" t="shared" si="1" ref="G10:G76">E10/C10*100</f>
        <v>66.60149202562552</v>
      </c>
    </row>
    <row r="11" spans="1:7" ht="12.75">
      <c r="A11" s="6" t="s">
        <v>6</v>
      </c>
      <c r="B11" s="5" t="s">
        <v>7</v>
      </c>
      <c r="C11" s="38">
        <f>SUM(C12:C16)</f>
        <v>688969.4</v>
      </c>
      <c r="D11" s="86">
        <f>SUM(D12:D16)</f>
        <v>470400</v>
      </c>
      <c r="E11" s="38">
        <f>SUM(E12:E16)</f>
        <v>458863.9</v>
      </c>
      <c r="F11" s="86">
        <f t="shared" si="0"/>
        <v>97.54759778911564</v>
      </c>
      <c r="G11" s="38">
        <f t="shared" si="1"/>
        <v>66.60149202562552</v>
      </c>
    </row>
    <row r="12" spans="1:7" ht="65.25" customHeight="1">
      <c r="A12" s="10" t="s">
        <v>139</v>
      </c>
      <c r="B12" s="11" t="s">
        <v>8</v>
      </c>
      <c r="C12" s="29">
        <v>671356.9</v>
      </c>
      <c r="D12" s="87">
        <v>458700</v>
      </c>
      <c r="E12" s="29">
        <v>435855.7</v>
      </c>
      <c r="F12" s="87">
        <f t="shared" si="0"/>
        <v>95.01977327229126</v>
      </c>
      <c r="G12" s="29">
        <f t="shared" si="1"/>
        <v>64.92160875981166</v>
      </c>
    </row>
    <row r="13" spans="1:7" ht="86.25" customHeight="1">
      <c r="A13" s="10" t="s">
        <v>167</v>
      </c>
      <c r="B13" s="11" t="s">
        <v>9</v>
      </c>
      <c r="C13" s="29">
        <v>7578.7</v>
      </c>
      <c r="D13" s="87">
        <v>4300</v>
      </c>
      <c r="E13" s="29">
        <v>3112</v>
      </c>
      <c r="F13" s="87">
        <f t="shared" si="0"/>
        <v>72.37209302325581</v>
      </c>
      <c r="G13" s="29">
        <f t="shared" si="1"/>
        <v>41.06245134389803</v>
      </c>
    </row>
    <row r="14" spans="1:7" ht="42.75" customHeight="1">
      <c r="A14" s="10" t="s">
        <v>78</v>
      </c>
      <c r="B14" s="30" t="s">
        <v>67</v>
      </c>
      <c r="C14" s="29">
        <v>4133.8</v>
      </c>
      <c r="D14" s="87">
        <v>3250</v>
      </c>
      <c r="E14" s="29">
        <v>5623.4</v>
      </c>
      <c r="F14" s="87" t="s">
        <v>401</v>
      </c>
      <c r="G14" s="29" t="s">
        <v>373</v>
      </c>
    </row>
    <row r="15" spans="1:7" ht="67.5" customHeight="1">
      <c r="A15" s="10" t="s">
        <v>140</v>
      </c>
      <c r="B15" s="11" t="s">
        <v>68</v>
      </c>
      <c r="C15" s="29">
        <v>5900</v>
      </c>
      <c r="D15" s="87">
        <v>4150</v>
      </c>
      <c r="E15" s="29">
        <v>4317.1</v>
      </c>
      <c r="F15" s="87">
        <f t="shared" si="0"/>
        <v>104.02650602409639</v>
      </c>
      <c r="G15" s="29">
        <f t="shared" si="1"/>
        <v>73.17118644067797</v>
      </c>
    </row>
    <row r="16" spans="1:7" ht="67.5" customHeight="1">
      <c r="A16" s="78" t="s">
        <v>336</v>
      </c>
      <c r="B16" s="79" t="s">
        <v>337</v>
      </c>
      <c r="C16" s="57">
        <v>0</v>
      </c>
      <c r="D16" s="87">
        <v>0</v>
      </c>
      <c r="E16" s="57">
        <v>9955.7</v>
      </c>
      <c r="F16" s="87">
        <v>0</v>
      </c>
      <c r="G16" s="57">
        <v>0</v>
      </c>
    </row>
    <row r="17" spans="1:7" ht="33" customHeight="1">
      <c r="A17" s="6" t="s">
        <v>99</v>
      </c>
      <c r="B17" s="5" t="s">
        <v>100</v>
      </c>
      <c r="C17" s="38">
        <f>C18</f>
        <v>13818.9</v>
      </c>
      <c r="D17" s="86">
        <f>D18</f>
        <v>10017.5</v>
      </c>
      <c r="E17" s="38">
        <f>E18</f>
        <v>10201.800000000001</v>
      </c>
      <c r="F17" s="86">
        <f t="shared" si="0"/>
        <v>101.83978038432744</v>
      </c>
      <c r="G17" s="38">
        <f t="shared" si="1"/>
        <v>73.82497883333696</v>
      </c>
    </row>
    <row r="18" spans="1:7" ht="29.25" customHeight="1">
      <c r="A18" s="3" t="s">
        <v>101</v>
      </c>
      <c r="B18" s="11" t="s">
        <v>102</v>
      </c>
      <c r="C18" s="29">
        <f>C19+C21+C23+C25</f>
        <v>13818.9</v>
      </c>
      <c r="D18" s="87">
        <f>D19+D21+D23+D25</f>
        <v>10017.5</v>
      </c>
      <c r="E18" s="29">
        <f>E19+E21+E23+E25</f>
        <v>10201.800000000001</v>
      </c>
      <c r="F18" s="87">
        <f t="shared" si="0"/>
        <v>101.83978038432744</v>
      </c>
      <c r="G18" s="29">
        <f t="shared" si="1"/>
        <v>73.82497883333696</v>
      </c>
    </row>
    <row r="19" spans="1:7" ht="54.75" customHeight="1">
      <c r="A19" s="3" t="s">
        <v>127</v>
      </c>
      <c r="B19" s="11" t="s">
        <v>103</v>
      </c>
      <c r="C19" s="29">
        <f>C20</f>
        <v>5584.4</v>
      </c>
      <c r="D19" s="87">
        <f>D20</f>
        <v>4305</v>
      </c>
      <c r="E19" s="29">
        <f>E20</f>
        <v>4627.2</v>
      </c>
      <c r="F19" s="87">
        <f t="shared" si="0"/>
        <v>107.48432055749129</v>
      </c>
      <c r="G19" s="29">
        <f t="shared" si="1"/>
        <v>82.8593940262159</v>
      </c>
    </row>
    <row r="20" spans="1:7" s="34" customFormat="1" ht="88.5" customHeight="1">
      <c r="A20" s="1" t="s">
        <v>275</v>
      </c>
      <c r="B20" s="2" t="s">
        <v>221</v>
      </c>
      <c r="C20" s="33">
        <v>5584.4</v>
      </c>
      <c r="D20" s="88">
        <v>4305</v>
      </c>
      <c r="E20" s="33">
        <v>4627.2</v>
      </c>
      <c r="F20" s="88">
        <f t="shared" si="0"/>
        <v>107.48432055749129</v>
      </c>
      <c r="G20" s="33">
        <f t="shared" si="1"/>
        <v>82.8593940262159</v>
      </c>
    </row>
    <row r="21" spans="1:7" ht="67.5" customHeight="1">
      <c r="A21" s="3" t="s">
        <v>128</v>
      </c>
      <c r="B21" s="11" t="s">
        <v>104</v>
      </c>
      <c r="C21" s="29">
        <f>C22</f>
        <v>50</v>
      </c>
      <c r="D21" s="87">
        <f>D22</f>
        <v>34.5</v>
      </c>
      <c r="E21" s="29">
        <f>E22</f>
        <v>33.1</v>
      </c>
      <c r="F21" s="87">
        <f t="shared" si="0"/>
        <v>95.94202898550725</v>
      </c>
      <c r="G21" s="29">
        <f t="shared" si="1"/>
        <v>66.2</v>
      </c>
    </row>
    <row r="22" spans="1:7" s="34" customFormat="1" ht="96.75" customHeight="1">
      <c r="A22" s="1" t="s">
        <v>276</v>
      </c>
      <c r="B22" s="2" t="s">
        <v>222</v>
      </c>
      <c r="C22" s="33">
        <v>50</v>
      </c>
      <c r="D22" s="88">
        <v>34.5</v>
      </c>
      <c r="E22" s="33">
        <v>33.1</v>
      </c>
      <c r="F22" s="88">
        <f t="shared" si="0"/>
        <v>95.94202898550725</v>
      </c>
      <c r="G22" s="33">
        <f t="shared" si="1"/>
        <v>66.2</v>
      </c>
    </row>
    <row r="23" spans="1:7" ht="56.25" customHeight="1">
      <c r="A23" s="3" t="s">
        <v>129</v>
      </c>
      <c r="B23" s="11" t="s">
        <v>105</v>
      </c>
      <c r="C23" s="29">
        <f>C24</f>
        <v>8184.5</v>
      </c>
      <c r="D23" s="87">
        <f>D24</f>
        <v>5678</v>
      </c>
      <c r="E23" s="29">
        <f>E24</f>
        <v>6358.3</v>
      </c>
      <c r="F23" s="87">
        <f t="shared" si="0"/>
        <v>111.98133145473759</v>
      </c>
      <c r="G23" s="29">
        <f t="shared" si="1"/>
        <v>77.68709145335696</v>
      </c>
    </row>
    <row r="24" spans="1:7" s="34" customFormat="1" ht="87.75" customHeight="1">
      <c r="A24" s="1" t="s">
        <v>277</v>
      </c>
      <c r="B24" s="2" t="s">
        <v>223</v>
      </c>
      <c r="C24" s="33">
        <v>8184.5</v>
      </c>
      <c r="D24" s="88">
        <v>5678</v>
      </c>
      <c r="E24" s="33">
        <v>6358.3</v>
      </c>
      <c r="F24" s="88">
        <f t="shared" si="0"/>
        <v>111.98133145473759</v>
      </c>
      <c r="G24" s="33">
        <f t="shared" si="1"/>
        <v>77.68709145335696</v>
      </c>
    </row>
    <row r="25" spans="1:7" s="34" customFormat="1" ht="57" customHeight="1">
      <c r="A25" s="10" t="s">
        <v>338</v>
      </c>
      <c r="B25" s="11" t="s">
        <v>339</v>
      </c>
      <c r="C25" s="29">
        <f>C26</f>
        <v>0</v>
      </c>
      <c r="D25" s="87">
        <f>D26</f>
        <v>0</v>
      </c>
      <c r="E25" s="29">
        <f>E26</f>
        <v>-816.8</v>
      </c>
      <c r="F25" s="87">
        <v>0</v>
      </c>
      <c r="G25" s="29">
        <v>0</v>
      </c>
    </row>
    <row r="26" spans="1:7" s="34" customFormat="1" ht="81" customHeight="1">
      <c r="A26" s="1" t="s">
        <v>340</v>
      </c>
      <c r="B26" s="2" t="s">
        <v>341</v>
      </c>
      <c r="C26" s="33">
        <v>0</v>
      </c>
      <c r="D26" s="88">
        <v>0</v>
      </c>
      <c r="E26" s="33">
        <v>-816.8</v>
      </c>
      <c r="F26" s="88">
        <v>0</v>
      </c>
      <c r="G26" s="33">
        <v>0</v>
      </c>
    </row>
    <row r="27" spans="1:7" ht="21" customHeight="1">
      <c r="A27" s="6" t="s">
        <v>10</v>
      </c>
      <c r="B27" s="5" t="s">
        <v>11</v>
      </c>
      <c r="C27" s="38">
        <f>C28++C31+C33+C35</f>
        <v>116154.4</v>
      </c>
      <c r="D27" s="86">
        <f>D28++D31+D33+D35</f>
        <v>104470</v>
      </c>
      <c r="E27" s="38">
        <f>E28+E31+E33+E35</f>
        <v>109022.3</v>
      </c>
      <c r="F27" s="86">
        <f t="shared" si="0"/>
        <v>104.3575189049488</v>
      </c>
      <c r="G27" s="38">
        <f t="shared" si="1"/>
        <v>93.8598107346773</v>
      </c>
    </row>
    <row r="28" spans="1:7" s="31" customFormat="1" ht="33.75" customHeight="1">
      <c r="A28" s="6" t="s">
        <v>69</v>
      </c>
      <c r="B28" s="5" t="s">
        <v>12</v>
      </c>
      <c r="C28" s="38">
        <f>C29+C30</f>
        <v>110154.4</v>
      </c>
      <c r="D28" s="86">
        <f>D29+D30</f>
        <v>100000</v>
      </c>
      <c r="E28" s="38">
        <f>E29+E30</f>
        <v>100055.3</v>
      </c>
      <c r="F28" s="86">
        <f t="shared" si="0"/>
        <v>100.0553</v>
      </c>
      <c r="G28" s="38">
        <f t="shared" si="1"/>
        <v>90.83186872244778</v>
      </c>
    </row>
    <row r="29" spans="1:7" ht="27" customHeight="1">
      <c r="A29" s="10" t="s">
        <v>149</v>
      </c>
      <c r="B29" s="11" t="s">
        <v>74</v>
      </c>
      <c r="C29" s="29">
        <v>90936.3</v>
      </c>
      <c r="D29" s="87">
        <v>81936.3</v>
      </c>
      <c r="E29" s="29">
        <v>71537.1</v>
      </c>
      <c r="F29" s="87">
        <f t="shared" si="0"/>
        <v>87.3081894105543</v>
      </c>
      <c r="G29" s="29">
        <f t="shared" si="1"/>
        <v>78.66726488761914</v>
      </c>
    </row>
    <row r="30" spans="1:7" ht="41.25" customHeight="1">
      <c r="A30" s="10" t="s">
        <v>156</v>
      </c>
      <c r="B30" s="11" t="s">
        <v>75</v>
      </c>
      <c r="C30" s="29">
        <v>19218.1</v>
      </c>
      <c r="D30" s="87">
        <v>18063.7</v>
      </c>
      <c r="E30" s="29">
        <v>28518.2</v>
      </c>
      <c r="F30" s="87" t="s">
        <v>390</v>
      </c>
      <c r="G30" s="29" t="s">
        <v>374</v>
      </c>
    </row>
    <row r="31" spans="1:7" ht="23.25" customHeight="1">
      <c r="A31" s="6" t="s">
        <v>342</v>
      </c>
      <c r="B31" s="5" t="s">
        <v>343</v>
      </c>
      <c r="C31" s="38">
        <f>C32</f>
        <v>0</v>
      </c>
      <c r="D31" s="86">
        <f>D32</f>
        <v>0</v>
      </c>
      <c r="E31" s="38">
        <f>E32</f>
        <v>4048.8</v>
      </c>
      <c r="F31" s="86">
        <v>0</v>
      </c>
      <c r="G31" s="38">
        <v>0</v>
      </c>
    </row>
    <row r="32" spans="1:7" ht="27" customHeight="1">
      <c r="A32" s="10" t="s">
        <v>342</v>
      </c>
      <c r="B32" s="11" t="s">
        <v>344</v>
      </c>
      <c r="C32" s="29">
        <v>0</v>
      </c>
      <c r="D32" s="87">
        <v>0</v>
      </c>
      <c r="E32" s="29">
        <v>4048.8</v>
      </c>
      <c r="F32" s="87">
        <v>0</v>
      </c>
      <c r="G32" s="29">
        <v>0</v>
      </c>
    </row>
    <row r="33" spans="1:7" ht="27" customHeight="1">
      <c r="A33" s="43" t="s">
        <v>345</v>
      </c>
      <c r="B33" s="15" t="s">
        <v>346</v>
      </c>
      <c r="C33" s="38">
        <f>C34</f>
        <v>0</v>
      </c>
      <c r="D33" s="86">
        <f>D34</f>
        <v>0</v>
      </c>
      <c r="E33" s="38">
        <f>E34</f>
        <v>39.3</v>
      </c>
      <c r="F33" s="86">
        <v>0</v>
      </c>
      <c r="G33" s="38">
        <v>0</v>
      </c>
    </row>
    <row r="34" spans="1:7" ht="27" customHeight="1">
      <c r="A34" s="44" t="s">
        <v>345</v>
      </c>
      <c r="B34" s="32" t="s">
        <v>347</v>
      </c>
      <c r="C34" s="29">
        <v>0</v>
      </c>
      <c r="D34" s="87">
        <v>0</v>
      </c>
      <c r="E34" s="29">
        <v>39.3</v>
      </c>
      <c r="F34" s="87">
        <v>0</v>
      </c>
      <c r="G34" s="29">
        <v>0</v>
      </c>
    </row>
    <row r="35" spans="1:7" s="31" customFormat="1" ht="25.5" customHeight="1">
      <c r="A35" s="43" t="s">
        <v>96</v>
      </c>
      <c r="B35" s="15" t="s">
        <v>95</v>
      </c>
      <c r="C35" s="38">
        <f>C36</f>
        <v>6000</v>
      </c>
      <c r="D35" s="86">
        <f>D36</f>
        <v>4470</v>
      </c>
      <c r="E35" s="38">
        <f>E36</f>
        <v>4878.9</v>
      </c>
      <c r="F35" s="86">
        <f t="shared" si="0"/>
        <v>109.1476510067114</v>
      </c>
      <c r="G35" s="38">
        <f t="shared" si="1"/>
        <v>81.315</v>
      </c>
    </row>
    <row r="36" spans="1:7" s="31" customFormat="1" ht="30.75" customHeight="1">
      <c r="A36" s="44" t="s">
        <v>97</v>
      </c>
      <c r="B36" s="32" t="s">
        <v>98</v>
      </c>
      <c r="C36" s="29">
        <v>6000</v>
      </c>
      <c r="D36" s="87">
        <v>4470</v>
      </c>
      <c r="E36" s="29">
        <v>4878.9</v>
      </c>
      <c r="F36" s="87">
        <f t="shared" si="0"/>
        <v>109.1476510067114</v>
      </c>
      <c r="G36" s="29">
        <f t="shared" si="1"/>
        <v>81.315</v>
      </c>
    </row>
    <row r="37" spans="1:7" ht="12.75">
      <c r="A37" s="6" t="s">
        <v>13</v>
      </c>
      <c r="B37" s="5" t="s">
        <v>14</v>
      </c>
      <c r="C37" s="38">
        <f>C38+C40+C43</f>
        <v>48360</v>
      </c>
      <c r="D37" s="86">
        <f>D38+D40+D43</f>
        <v>20452</v>
      </c>
      <c r="E37" s="38">
        <f>E38+E40+E43</f>
        <v>21809.300000000003</v>
      </c>
      <c r="F37" s="86">
        <f t="shared" si="0"/>
        <v>106.63651476628205</v>
      </c>
      <c r="G37" s="38">
        <f t="shared" si="1"/>
        <v>45.09780810587263</v>
      </c>
    </row>
    <row r="38" spans="1:7" s="31" customFormat="1" ht="13.5" customHeight="1">
      <c r="A38" s="6" t="s">
        <v>15</v>
      </c>
      <c r="B38" s="5" t="s">
        <v>16</v>
      </c>
      <c r="C38" s="38">
        <f>C39</f>
        <v>14100</v>
      </c>
      <c r="D38" s="86">
        <f>D39</f>
        <v>3000</v>
      </c>
      <c r="E38" s="38">
        <f>E39</f>
        <v>3151.8</v>
      </c>
      <c r="F38" s="86">
        <f t="shared" si="0"/>
        <v>105.06</v>
      </c>
      <c r="G38" s="38">
        <f t="shared" si="1"/>
        <v>22.353191489361706</v>
      </c>
    </row>
    <row r="39" spans="1:7" ht="29.25" customHeight="1">
      <c r="A39" s="10" t="s">
        <v>106</v>
      </c>
      <c r="B39" s="11" t="s">
        <v>17</v>
      </c>
      <c r="C39" s="29">
        <v>14100</v>
      </c>
      <c r="D39" s="87">
        <v>3000</v>
      </c>
      <c r="E39" s="29">
        <v>3151.8</v>
      </c>
      <c r="F39" s="87">
        <f t="shared" si="0"/>
        <v>105.06</v>
      </c>
      <c r="G39" s="29">
        <f t="shared" si="1"/>
        <v>22.353191489361706</v>
      </c>
    </row>
    <row r="40" spans="1:7" ht="18" customHeight="1">
      <c r="A40" s="6" t="s">
        <v>272</v>
      </c>
      <c r="B40" s="5" t="s">
        <v>215</v>
      </c>
      <c r="C40" s="38">
        <f>C41+C42</f>
        <v>16860</v>
      </c>
      <c r="D40" s="86">
        <f>D41+D42</f>
        <v>5122</v>
      </c>
      <c r="E40" s="38">
        <f>E41+E42</f>
        <v>5814.4</v>
      </c>
      <c r="F40" s="86">
        <f t="shared" si="0"/>
        <v>113.51815696993361</v>
      </c>
      <c r="G40" s="38">
        <f t="shared" si="1"/>
        <v>34.48635824436536</v>
      </c>
    </row>
    <row r="41" spans="1:7" ht="18" customHeight="1">
      <c r="A41" s="10" t="s">
        <v>216</v>
      </c>
      <c r="B41" s="11" t="s">
        <v>218</v>
      </c>
      <c r="C41" s="29">
        <v>4636.5</v>
      </c>
      <c r="D41" s="87">
        <v>3472</v>
      </c>
      <c r="E41" s="29">
        <v>3569.4</v>
      </c>
      <c r="F41" s="87">
        <f t="shared" si="0"/>
        <v>102.8052995391705</v>
      </c>
      <c r="G41" s="29">
        <f t="shared" si="1"/>
        <v>76.98479456486574</v>
      </c>
    </row>
    <row r="42" spans="1:7" ht="18" customHeight="1">
      <c r="A42" s="10" t="s">
        <v>217</v>
      </c>
      <c r="B42" s="11" t="s">
        <v>219</v>
      </c>
      <c r="C42" s="29">
        <v>12223.5</v>
      </c>
      <c r="D42" s="87">
        <v>1650</v>
      </c>
      <c r="E42" s="29">
        <v>2245</v>
      </c>
      <c r="F42" s="87" t="s">
        <v>373</v>
      </c>
      <c r="G42" s="29">
        <f t="shared" si="1"/>
        <v>18.36626170900315</v>
      </c>
    </row>
    <row r="43" spans="1:7" ht="12.75">
      <c r="A43" s="6" t="s">
        <v>18</v>
      </c>
      <c r="B43" s="5" t="s">
        <v>19</v>
      </c>
      <c r="C43" s="38">
        <f>C44+C46</f>
        <v>17400</v>
      </c>
      <c r="D43" s="86">
        <f>D44+D46</f>
        <v>12330</v>
      </c>
      <c r="E43" s="38">
        <f>E44+E46</f>
        <v>12843.1</v>
      </c>
      <c r="F43" s="86">
        <f t="shared" si="0"/>
        <v>104.16139497161396</v>
      </c>
      <c r="G43" s="38">
        <f t="shared" si="1"/>
        <v>73.81091954022989</v>
      </c>
    </row>
    <row r="44" spans="1:7" ht="12.75">
      <c r="A44" s="10" t="s">
        <v>141</v>
      </c>
      <c r="B44" s="11" t="s">
        <v>150</v>
      </c>
      <c r="C44" s="29">
        <f>C45</f>
        <v>11700</v>
      </c>
      <c r="D44" s="87">
        <f>D45</f>
        <v>11250</v>
      </c>
      <c r="E44" s="29">
        <f>E45</f>
        <v>11269.6</v>
      </c>
      <c r="F44" s="87">
        <f t="shared" si="0"/>
        <v>100.17422222222223</v>
      </c>
      <c r="G44" s="29">
        <f t="shared" si="1"/>
        <v>96.32136752136753</v>
      </c>
    </row>
    <row r="45" spans="1:7" ht="25.5">
      <c r="A45" s="1" t="s">
        <v>143</v>
      </c>
      <c r="B45" s="2" t="s">
        <v>142</v>
      </c>
      <c r="C45" s="33">
        <v>11700</v>
      </c>
      <c r="D45" s="88">
        <v>11250</v>
      </c>
      <c r="E45" s="33">
        <v>11269.6</v>
      </c>
      <c r="F45" s="88">
        <f t="shared" si="0"/>
        <v>100.17422222222223</v>
      </c>
      <c r="G45" s="33">
        <f t="shared" si="1"/>
        <v>96.32136752136753</v>
      </c>
    </row>
    <row r="46" spans="1:7" ht="12.75">
      <c r="A46" s="10" t="s">
        <v>145</v>
      </c>
      <c r="B46" s="11" t="s">
        <v>144</v>
      </c>
      <c r="C46" s="29">
        <f>SUM(C47)</f>
        <v>5700</v>
      </c>
      <c r="D46" s="87">
        <f>SUM(D47)</f>
        <v>1080</v>
      </c>
      <c r="E46" s="29">
        <f>SUM(E47)</f>
        <v>1573.5</v>
      </c>
      <c r="F46" s="87" t="s">
        <v>374</v>
      </c>
      <c r="G46" s="29">
        <f t="shared" si="1"/>
        <v>27.60526315789474</v>
      </c>
    </row>
    <row r="47" spans="1:7" ht="29.25" customHeight="1">
      <c r="A47" s="1" t="s">
        <v>147</v>
      </c>
      <c r="B47" s="2" t="s">
        <v>146</v>
      </c>
      <c r="C47" s="33">
        <v>5700</v>
      </c>
      <c r="D47" s="88">
        <v>1080</v>
      </c>
      <c r="E47" s="33">
        <v>1573.5</v>
      </c>
      <c r="F47" s="88" t="s">
        <v>374</v>
      </c>
      <c r="G47" s="33">
        <f t="shared" si="1"/>
        <v>27.60526315789474</v>
      </c>
    </row>
    <row r="48" spans="1:7" ht="12.75">
      <c r="A48" s="6" t="s">
        <v>20</v>
      </c>
      <c r="B48" s="5" t="s">
        <v>21</v>
      </c>
      <c r="C48" s="38">
        <f>C49+C51</f>
        <v>6320</v>
      </c>
      <c r="D48" s="86">
        <f>D49+D51</f>
        <v>4701</v>
      </c>
      <c r="E48" s="38">
        <f>E49+E51</f>
        <v>4819.400000000001</v>
      </c>
      <c r="F48" s="86">
        <f t="shared" si="0"/>
        <v>102.51861306105086</v>
      </c>
      <c r="G48" s="38">
        <f t="shared" si="1"/>
        <v>76.25632911392405</v>
      </c>
    </row>
    <row r="49" spans="1:7" ht="27.75" customHeight="1">
      <c r="A49" s="10" t="s">
        <v>22</v>
      </c>
      <c r="B49" s="11" t="s">
        <v>23</v>
      </c>
      <c r="C49" s="29">
        <f>C50</f>
        <v>6120</v>
      </c>
      <c r="D49" s="87">
        <f>D50</f>
        <v>4513.8</v>
      </c>
      <c r="E49" s="29">
        <f>E50</f>
        <v>4589.8</v>
      </c>
      <c r="F49" s="87">
        <f t="shared" si="0"/>
        <v>101.68372546413222</v>
      </c>
      <c r="G49" s="29">
        <f t="shared" si="1"/>
        <v>74.9967320261438</v>
      </c>
    </row>
    <row r="50" spans="1:7" ht="42" customHeight="1">
      <c r="A50" s="1" t="s">
        <v>64</v>
      </c>
      <c r="B50" s="2" t="s">
        <v>24</v>
      </c>
      <c r="C50" s="33">
        <v>6120</v>
      </c>
      <c r="D50" s="88">
        <v>4513.8</v>
      </c>
      <c r="E50" s="33">
        <v>4589.8</v>
      </c>
      <c r="F50" s="88">
        <f t="shared" si="0"/>
        <v>101.68372546413222</v>
      </c>
      <c r="G50" s="33">
        <f t="shared" si="1"/>
        <v>74.9967320261438</v>
      </c>
    </row>
    <row r="51" spans="1:7" ht="28.5" customHeight="1">
      <c r="A51" s="10" t="s">
        <v>25</v>
      </c>
      <c r="B51" s="11" t="s">
        <v>26</v>
      </c>
      <c r="C51" s="29">
        <f>C54+C52</f>
        <v>200</v>
      </c>
      <c r="D51" s="87">
        <f>D54+D52</f>
        <v>187.2</v>
      </c>
      <c r="E51" s="29">
        <f>E54+E52</f>
        <v>229.6</v>
      </c>
      <c r="F51" s="87" t="s">
        <v>384</v>
      </c>
      <c r="G51" s="29" t="s">
        <v>372</v>
      </c>
    </row>
    <row r="52" spans="1:7" ht="28.5" customHeight="1">
      <c r="A52" s="10" t="s">
        <v>348</v>
      </c>
      <c r="B52" s="18" t="s">
        <v>349</v>
      </c>
      <c r="C52" s="29">
        <f>C53</f>
        <v>0</v>
      </c>
      <c r="D52" s="87">
        <f>D53</f>
        <v>0</v>
      </c>
      <c r="E52" s="29">
        <f>E53</f>
        <v>20</v>
      </c>
      <c r="F52" s="87">
        <v>0</v>
      </c>
      <c r="G52" s="29">
        <v>0</v>
      </c>
    </row>
    <row r="53" spans="1:7" ht="33" customHeight="1">
      <c r="A53" s="1" t="s">
        <v>350</v>
      </c>
      <c r="B53" s="21" t="s">
        <v>351</v>
      </c>
      <c r="C53" s="33">
        <v>0</v>
      </c>
      <c r="D53" s="88">
        <v>0</v>
      </c>
      <c r="E53" s="33">
        <v>20</v>
      </c>
      <c r="F53" s="88">
        <v>0</v>
      </c>
      <c r="G53" s="33">
        <v>0</v>
      </c>
    </row>
    <row r="54" spans="1:7" ht="41.25" customHeight="1">
      <c r="A54" s="10" t="s">
        <v>175</v>
      </c>
      <c r="B54" s="11" t="s">
        <v>107</v>
      </c>
      <c r="C54" s="29">
        <f>C55</f>
        <v>200</v>
      </c>
      <c r="D54" s="87">
        <f>D55</f>
        <v>187.2</v>
      </c>
      <c r="E54" s="29">
        <f>E55</f>
        <v>209.6</v>
      </c>
      <c r="F54" s="87">
        <f t="shared" si="0"/>
        <v>111.96581196581197</v>
      </c>
      <c r="G54" s="29">
        <f t="shared" si="1"/>
        <v>104.80000000000001</v>
      </c>
    </row>
    <row r="55" spans="1:7" ht="69" customHeight="1">
      <c r="A55" s="1" t="s">
        <v>94</v>
      </c>
      <c r="B55" s="21" t="s">
        <v>410</v>
      </c>
      <c r="C55" s="33">
        <v>200</v>
      </c>
      <c r="D55" s="88">
        <v>187.2</v>
      </c>
      <c r="E55" s="33">
        <v>209.6</v>
      </c>
      <c r="F55" s="88">
        <f t="shared" si="0"/>
        <v>111.96581196581197</v>
      </c>
      <c r="G55" s="33">
        <f t="shared" si="1"/>
        <v>104.80000000000001</v>
      </c>
    </row>
    <row r="56" spans="1:7" ht="32.25" customHeight="1">
      <c r="A56" s="6" t="s">
        <v>27</v>
      </c>
      <c r="B56" s="5" t="s">
        <v>28</v>
      </c>
      <c r="C56" s="38">
        <f>SUM(C59+C67+C57)</f>
        <v>96153.9</v>
      </c>
      <c r="D56" s="86">
        <f>SUM(D59+D67+D57)</f>
        <v>55005.2</v>
      </c>
      <c r="E56" s="38">
        <f>SUM(E59+E67+E57)</f>
        <v>77907.90000000001</v>
      </c>
      <c r="F56" s="86" t="s">
        <v>373</v>
      </c>
      <c r="G56" s="38">
        <f t="shared" si="1"/>
        <v>81.02417062646447</v>
      </c>
    </row>
    <row r="57" spans="1:7" s="19" customFormat="1" ht="56.25" customHeight="1">
      <c r="A57" s="10" t="s">
        <v>65</v>
      </c>
      <c r="B57" s="12" t="s">
        <v>134</v>
      </c>
      <c r="C57" s="29">
        <f>C58</f>
        <v>50</v>
      </c>
      <c r="D57" s="87">
        <f>D58</f>
        <v>50</v>
      </c>
      <c r="E57" s="29">
        <f>E58</f>
        <v>928.3</v>
      </c>
      <c r="F57" s="87" t="s">
        <v>380</v>
      </c>
      <c r="G57" s="29" t="s">
        <v>380</v>
      </c>
    </row>
    <row r="58" spans="1:7" s="20" customFormat="1" ht="48.75" customHeight="1">
      <c r="A58" s="1" t="s">
        <v>29</v>
      </c>
      <c r="B58" s="13" t="s">
        <v>108</v>
      </c>
      <c r="C58" s="33">
        <v>50</v>
      </c>
      <c r="D58" s="88">
        <v>50</v>
      </c>
      <c r="E58" s="33">
        <v>928.3</v>
      </c>
      <c r="F58" s="88" t="s">
        <v>380</v>
      </c>
      <c r="G58" s="33" t="s">
        <v>380</v>
      </c>
    </row>
    <row r="59" spans="1:7" ht="63.75">
      <c r="A59" s="10" t="s">
        <v>70</v>
      </c>
      <c r="B59" s="11" t="s">
        <v>30</v>
      </c>
      <c r="C59" s="29">
        <f>SUM(C60+C62+C64)</f>
        <v>70659.8</v>
      </c>
      <c r="D59" s="87">
        <f>SUM(D60+D62+D64)</f>
        <v>46340.5</v>
      </c>
      <c r="E59" s="29">
        <f>SUM(E60+E62+E64)</f>
        <v>54951.8</v>
      </c>
      <c r="F59" s="87" t="s">
        <v>384</v>
      </c>
      <c r="G59" s="29">
        <f t="shared" si="1"/>
        <v>77.76953798340782</v>
      </c>
    </row>
    <row r="60" spans="1:7" ht="43.5" customHeight="1">
      <c r="A60" s="10" t="s">
        <v>109</v>
      </c>
      <c r="B60" s="11" t="s">
        <v>66</v>
      </c>
      <c r="C60" s="29">
        <f>SUM(C61)</f>
        <v>68329.5</v>
      </c>
      <c r="D60" s="87">
        <f>SUM(D61)</f>
        <v>44892.1</v>
      </c>
      <c r="E60" s="29">
        <f>SUM(E61)</f>
        <v>53010.4</v>
      </c>
      <c r="F60" s="87" t="s">
        <v>384</v>
      </c>
      <c r="G60" s="29">
        <f t="shared" si="1"/>
        <v>77.58054720142837</v>
      </c>
    </row>
    <row r="61" spans="1:7" ht="58.5" customHeight="1">
      <c r="A61" s="1" t="s">
        <v>31</v>
      </c>
      <c r="B61" s="2" t="s">
        <v>76</v>
      </c>
      <c r="C61" s="33">
        <v>68329.5</v>
      </c>
      <c r="D61" s="88">
        <v>44892.1</v>
      </c>
      <c r="E61" s="33">
        <v>53010.4</v>
      </c>
      <c r="F61" s="88" t="s">
        <v>384</v>
      </c>
      <c r="G61" s="33">
        <f t="shared" si="1"/>
        <v>77.58054720142837</v>
      </c>
    </row>
    <row r="62" spans="1:7" ht="54" customHeight="1">
      <c r="A62" s="10" t="s">
        <v>71</v>
      </c>
      <c r="B62" s="11" t="s">
        <v>32</v>
      </c>
      <c r="C62" s="29">
        <f>C63</f>
        <v>2328.8</v>
      </c>
      <c r="D62" s="87">
        <f>D63</f>
        <v>1448.4</v>
      </c>
      <c r="E62" s="29">
        <f>E63</f>
        <v>1940.8</v>
      </c>
      <c r="F62" s="87" t="s">
        <v>382</v>
      </c>
      <c r="G62" s="29">
        <f t="shared" si="1"/>
        <v>83.33905874270009</v>
      </c>
    </row>
    <row r="63" spans="1:7" s="35" customFormat="1" ht="54.75" customHeight="1">
      <c r="A63" s="14" t="s">
        <v>110</v>
      </c>
      <c r="B63" s="2" t="s">
        <v>33</v>
      </c>
      <c r="C63" s="33">
        <v>2328.8</v>
      </c>
      <c r="D63" s="88">
        <v>1448.4</v>
      </c>
      <c r="E63" s="33">
        <v>1940.8</v>
      </c>
      <c r="F63" s="88" t="s">
        <v>382</v>
      </c>
      <c r="G63" s="33">
        <f t="shared" si="1"/>
        <v>83.33905874270009</v>
      </c>
    </row>
    <row r="64" spans="1:7" s="35" customFormat="1" ht="36" customHeight="1">
      <c r="A64" s="3" t="s">
        <v>207</v>
      </c>
      <c r="B64" s="18" t="s">
        <v>208</v>
      </c>
      <c r="C64" s="68">
        <f aca="true" t="shared" si="2" ref="C64:E65">C65</f>
        <v>1.5</v>
      </c>
      <c r="D64" s="89">
        <f t="shared" si="2"/>
        <v>0</v>
      </c>
      <c r="E64" s="68">
        <f t="shared" si="2"/>
        <v>0.6</v>
      </c>
      <c r="F64" s="87">
        <v>0</v>
      </c>
      <c r="G64" s="29">
        <f t="shared" si="1"/>
        <v>40</v>
      </c>
    </row>
    <row r="65" spans="1:7" s="35" customFormat="1" ht="32.25" customHeight="1">
      <c r="A65" s="3" t="s">
        <v>209</v>
      </c>
      <c r="B65" s="18" t="s">
        <v>210</v>
      </c>
      <c r="C65" s="68">
        <f t="shared" si="2"/>
        <v>1.5</v>
      </c>
      <c r="D65" s="89">
        <f t="shared" si="2"/>
        <v>0</v>
      </c>
      <c r="E65" s="68">
        <f t="shared" si="2"/>
        <v>0.6</v>
      </c>
      <c r="F65" s="87">
        <v>0</v>
      </c>
      <c r="G65" s="29">
        <f t="shared" si="1"/>
        <v>40</v>
      </c>
    </row>
    <row r="66" spans="1:7" s="35" customFormat="1" ht="66.75" customHeight="1">
      <c r="A66" s="14" t="s">
        <v>211</v>
      </c>
      <c r="B66" s="21" t="s">
        <v>212</v>
      </c>
      <c r="C66" s="39">
        <v>1.5</v>
      </c>
      <c r="D66" s="90">
        <v>0</v>
      </c>
      <c r="E66" s="33">
        <v>0.6</v>
      </c>
      <c r="F66" s="88">
        <v>0</v>
      </c>
      <c r="G66" s="33">
        <f t="shared" si="1"/>
        <v>40</v>
      </c>
    </row>
    <row r="67" spans="1:7" ht="55.5" customHeight="1">
      <c r="A67" s="10" t="s">
        <v>72</v>
      </c>
      <c r="B67" s="11" t="s">
        <v>34</v>
      </c>
      <c r="C67" s="29">
        <f aca="true" t="shared" si="3" ref="C67:E68">C68</f>
        <v>25444.1</v>
      </c>
      <c r="D67" s="87">
        <f t="shared" si="3"/>
        <v>8614.7</v>
      </c>
      <c r="E67" s="29">
        <f t="shared" si="3"/>
        <v>22027.8</v>
      </c>
      <c r="F67" s="87" t="s">
        <v>402</v>
      </c>
      <c r="G67" s="29">
        <f t="shared" si="1"/>
        <v>86.57331169111896</v>
      </c>
    </row>
    <row r="68" spans="1:7" ht="56.25" customHeight="1">
      <c r="A68" s="10" t="s">
        <v>73</v>
      </c>
      <c r="B68" s="11" t="s">
        <v>35</v>
      </c>
      <c r="C68" s="29">
        <f t="shared" si="3"/>
        <v>25444.1</v>
      </c>
      <c r="D68" s="87">
        <f t="shared" si="3"/>
        <v>8614.7</v>
      </c>
      <c r="E68" s="29">
        <f t="shared" si="3"/>
        <v>22027.8</v>
      </c>
      <c r="F68" s="87" t="s">
        <v>402</v>
      </c>
      <c r="G68" s="29">
        <f t="shared" si="1"/>
        <v>86.57331169111896</v>
      </c>
    </row>
    <row r="69" spans="1:7" ht="57" customHeight="1">
      <c r="A69" s="1" t="s">
        <v>111</v>
      </c>
      <c r="B69" s="2" t="s">
        <v>36</v>
      </c>
      <c r="C69" s="33">
        <v>25444.1</v>
      </c>
      <c r="D69" s="88">
        <v>8614.7</v>
      </c>
      <c r="E69" s="33">
        <v>22027.8</v>
      </c>
      <c r="F69" s="88" t="s">
        <v>402</v>
      </c>
      <c r="G69" s="33">
        <f t="shared" si="1"/>
        <v>86.57331169111896</v>
      </c>
    </row>
    <row r="70" spans="1:7" ht="12.75">
      <c r="A70" s="6" t="s">
        <v>37</v>
      </c>
      <c r="B70" s="5" t="s">
        <v>38</v>
      </c>
      <c r="C70" s="38">
        <f>C71</f>
        <v>1246.5</v>
      </c>
      <c r="D70" s="86">
        <f>D71</f>
        <v>1063.3</v>
      </c>
      <c r="E70" s="38">
        <f>E71</f>
        <v>1161.4</v>
      </c>
      <c r="F70" s="86">
        <f t="shared" si="0"/>
        <v>109.22599454528357</v>
      </c>
      <c r="G70" s="38">
        <f t="shared" si="1"/>
        <v>93.17288407541116</v>
      </c>
    </row>
    <row r="71" spans="1:7" ht="17.25" customHeight="1">
      <c r="A71" s="10" t="s">
        <v>113</v>
      </c>
      <c r="B71" s="11" t="s">
        <v>112</v>
      </c>
      <c r="C71" s="29">
        <f>C72+C73+C74</f>
        <v>1246.5</v>
      </c>
      <c r="D71" s="87">
        <f>D72+D73+D74</f>
        <v>1063.3</v>
      </c>
      <c r="E71" s="29">
        <f>E72+E73+E74</f>
        <v>1161.4</v>
      </c>
      <c r="F71" s="87">
        <f t="shared" si="0"/>
        <v>109.22599454528357</v>
      </c>
      <c r="G71" s="29">
        <f t="shared" si="1"/>
        <v>93.17288407541116</v>
      </c>
    </row>
    <row r="72" spans="1:7" s="34" customFormat="1" ht="33" customHeight="1">
      <c r="A72" s="1" t="s">
        <v>114</v>
      </c>
      <c r="B72" s="2" t="s">
        <v>87</v>
      </c>
      <c r="C72" s="33">
        <v>48.8</v>
      </c>
      <c r="D72" s="88">
        <v>48.8</v>
      </c>
      <c r="E72" s="39">
        <v>137</v>
      </c>
      <c r="F72" s="88" t="s">
        <v>381</v>
      </c>
      <c r="G72" s="33" t="s">
        <v>381</v>
      </c>
    </row>
    <row r="73" spans="1:7" ht="16.5" customHeight="1">
      <c r="A73" s="1" t="s">
        <v>115</v>
      </c>
      <c r="B73" s="2" t="s">
        <v>88</v>
      </c>
      <c r="C73" s="33">
        <v>228.9</v>
      </c>
      <c r="D73" s="88">
        <v>178.9</v>
      </c>
      <c r="E73" s="39">
        <v>160.7</v>
      </c>
      <c r="F73" s="88">
        <f t="shared" si="0"/>
        <v>89.82671883733929</v>
      </c>
      <c r="G73" s="33">
        <f t="shared" si="1"/>
        <v>70.20532983835736</v>
      </c>
    </row>
    <row r="74" spans="1:7" ht="16.5" customHeight="1">
      <c r="A74" s="10" t="s">
        <v>224</v>
      </c>
      <c r="B74" s="11" t="s">
        <v>89</v>
      </c>
      <c r="C74" s="29">
        <f>C75+C76</f>
        <v>968.8000000000001</v>
      </c>
      <c r="D74" s="87">
        <f>D75+D76</f>
        <v>835.6</v>
      </c>
      <c r="E74" s="29">
        <f>E75+E76</f>
        <v>863.7</v>
      </c>
      <c r="F74" s="87">
        <f>E74/D74*100</f>
        <v>103.36285303973195</v>
      </c>
      <c r="G74" s="29">
        <f t="shared" si="1"/>
        <v>89.15152766308836</v>
      </c>
    </row>
    <row r="75" spans="1:7" s="34" customFormat="1" ht="16.5" customHeight="1">
      <c r="A75" s="1" t="s">
        <v>171</v>
      </c>
      <c r="B75" s="2" t="s">
        <v>173</v>
      </c>
      <c r="C75" s="33">
        <v>764.2</v>
      </c>
      <c r="D75" s="88">
        <v>641</v>
      </c>
      <c r="E75" s="33">
        <v>855.2</v>
      </c>
      <c r="F75" s="88" t="s">
        <v>382</v>
      </c>
      <c r="G75" s="33" t="s">
        <v>372</v>
      </c>
    </row>
    <row r="76" spans="1:7" s="34" customFormat="1" ht="16.5" customHeight="1">
      <c r="A76" s="1" t="s">
        <v>172</v>
      </c>
      <c r="B76" s="2" t="s">
        <v>174</v>
      </c>
      <c r="C76" s="33">
        <v>204.6</v>
      </c>
      <c r="D76" s="88">
        <v>194.6</v>
      </c>
      <c r="E76" s="33">
        <v>8.5</v>
      </c>
      <c r="F76" s="88">
        <f>E76/D76*100</f>
        <v>4.367934224049332</v>
      </c>
      <c r="G76" s="33">
        <f t="shared" si="1"/>
        <v>4.1544477028347995</v>
      </c>
    </row>
    <row r="77" spans="1:7" ht="25.5">
      <c r="A77" s="6" t="s">
        <v>220</v>
      </c>
      <c r="B77" s="5" t="s">
        <v>39</v>
      </c>
      <c r="C77" s="38">
        <f>C78+C81</f>
        <v>3315.8999999999996</v>
      </c>
      <c r="D77" s="86">
        <f>D78+D81</f>
        <v>2257.1</v>
      </c>
      <c r="E77" s="38">
        <f>E78+E81</f>
        <v>4245.5</v>
      </c>
      <c r="F77" s="86" t="s">
        <v>403</v>
      </c>
      <c r="G77" s="38" t="s">
        <v>382</v>
      </c>
    </row>
    <row r="78" spans="1:7" ht="12.75">
      <c r="A78" s="10" t="s">
        <v>116</v>
      </c>
      <c r="B78" s="11" t="s">
        <v>117</v>
      </c>
      <c r="C78" s="29">
        <f aca="true" t="shared" si="4" ref="C78:E79">C79</f>
        <v>0</v>
      </c>
      <c r="D78" s="87">
        <f t="shared" si="4"/>
        <v>0</v>
      </c>
      <c r="E78" s="29">
        <f t="shared" si="4"/>
        <v>56.9</v>
      </c>
      <c r="F78" s="87">
        <v>0</v>
      </c>
      <c r="G78" s="29">
        <v>0</v>
      </c>
    </row>
    <row r="79" spans="1:7" ht="12.75">
      <c r="A79" s="10" t="s">
        <v>79</v>
      </c>
      <c r="B79" s="11" t="s">
        <v>80</v>
      </c>
      <c r="C79" s="29">
        <f t="shared" si="4"/>
        <v>0</v>
      </c>
      <c r="D79" s="87">
        <f t="shared" si="4"/>
        <v>0</v>
      </c>
      <c r="E79" s="29">
        <f t="shared" si="4"/>
        <v>56.9</v>
      </c>
      <c r="F79" s="87">
        <v>0</v>
      </c>
      <c r="G79" s="29">
        <v>0</v>
      </c>
    </row>
    <row r="80" spans="1:7" ht="25.5">
      <c r="A80" s="1" t="s">
        <v>82</v>
      </c>
      <c r="B80" s="2" t="s">
        <v>81</v>
      </c>
      <c r="C80" s="33">
        <v>0</v>
      </c>
      <c r="D80" s="88">
        <v>0</v>
      </c>
      <c r="E80" s="33">
        <v>56.9</v>
      </c>
      <c r="F80" s="88">
        <v>0</v>
      </c>
      <c r="G80" s="33">
        <v>0</v>
      </c>
    </row>
    <row r="81" spans="1:7" ht="12.75">
      <c r="A81" s="10" t="s">
        <v>118</v>
      </c>
      <c r="B81" s="11" t="s">
        <v>119</v>
      </c>
      <c r="C81" s="29">
        <f>C82+C84</f>
        <v>3315.8999999999996</v>
      </c>
      <c r="D81" s="87">
        <f>D82+D84</f>
        <v>2257.1</v>
      </c>
      <c r="E81" s="29">
        <f>E82+E84</f>
        <v>4188.6</v>
      </c>
      <c r="F81" s="87" t="s">
        <v>403</v>
      </c>
      <c r="G81" s="29" t="s">
        <v>382</v>
      </c>
    </row>
    <row r="82" spans="1:7" ht="25.5">
      <c r="A82" s="59" t="s">
        <v>294</v>
      </c>
      <c r="B82" s="11" t="s">
        <v>295</v>
      </c>
      <c r="C82" s="29">
        <f>C83</f>
        <v>600</v>
      </c>
      <c r="D82" s="87">
        <f>D83</f>
        <v>600</v>
      </c>
      <c r="E82" s="29">
        <f>E83</f>
        <v>1104.6</v>
      </c>
      <c r="F82" s="87" t="s">
        <v>383</v>
      </c>
      <c r="G82" s="29" t="s">
        <v>383</v>
      </c>
    </row>
    <row r="83" spans="1:7" ht="25.5">
      <c r="A83" s="14" t="s">
        <v>296</v>
      </c>
      <c r="B83" s="60" t="s">
        <v>297</v>
      </c>
      <c r="C83" s="39">
        <v>600</v>
      </c>
      <c r="D83" s="90">
        <v>600</v>
      </c>
      <c r="E83" s="33">
        <v>1104.6</v>
      </c>
      <c r="F83" s="88" t="s">
        <v>383</v>
      </c>
      <c r="G83" s="33" t="s">
        <v>383</v>
      </c>
    </row>
    <row r="84" spans="1:7" ht="12.75">
      <c r="A84" s="10" t="s">
        <v>83</v>
      </c>
      <c r="B84" s="11" t="s">
        <v>84</v>
      </c>
      <c r="C84" s="29">
        <f>SUM(C85)</f>
        <v>2715.8999999999996</v>
      </c>
      <c r="D84" s="87">
        <f>SUM(D85)</f>
        <v>1657.1</v>
      </c>
      <c r="E84" s="29">
        <f>SUM(E85)</f>
        <v>3084</v>
      </c>
      <c r="F84" s="87" t="s">
        <v>403</v>
      </c>
      <c r="G84" s="29" t="s">
        <v>372</v>
      </c>
    </row>
    <row r="85" spans="1:7" s="69" customFormat="1" ht="18" customHeight="1">
      <c r="A85" s="53" t="s">
        <v>85</v>
      </c>
      <c r="B85" s="51" t="s">
        <v>86</v>
      </c>
      <c r="C85" s="52">
        <f>2067.1+117.1+107.2+36.5+134.6+217.9+35.5</f>
        <v>2715.8999999999996</v>
      </c>
      <c r="D85" s="88">
        <v>1657.1</v>
      </c>
      <c r="E85" s="52">
        <v>3084</v>
      </c>
      <c r="F85" s="88" t="s">
        <v>403</v>
      </c>
      <c r="G85" s="33" t="s">
        <v>372</v>
      </c>
    </row>
    <row r="86" spans="1:7" ht="30" customHeight="1">
      <c r="A86" s="6" t="s">
        <v>40</v>
      </c>
      <c r="B86" s="5" t="s">
        <v>41</v>
      </c>
      <c r="C86" s="38">
        <f>C87+C90</f>
        <v>55029.1</v>
      </c>
      <c r="D86" s="86">
        <f>D87+D90</f>
        <v>28899.899999999998</v>
      </c>
      <c r="E86" s="38">
        <f>E87+E90</f>
        <v>29759.800000000003</v>
      </c>
      <c r="F86" s="86">
        <f aca="true" t="shared" si="5" ref="F86:F92">E86/D86*100</f>
        <v>102.97544282160148</v>
      </c>
      <c r="G86" s="38">
        <f aca="true" t="shared" si="6" ref="G86:G155">E86/C86*100</f>
        <v>54.08011397605995</v>
      </c>
    </row>
    <row r="87" spans="1:7" ht="57" customHeight="1">
      <c r="A87" s="10" t="s">
        <v>135</v>
      </c>
      <c r="B87" s="11" t="s">
        <v>42</v>
      </c>
      <c r="C87" s="29">
        <f aca="true" t="shared" si="7" ref="C87:E88">C88</f>
        <v>52045.6</v>
      </c>
      <c r="D87" s="87">
        <f t="shared" si="7"/>
        <v>26438.3</v>
      </c>
      <c r="E87" s="29">
        <f t="shared" si="7"/>
        <v>27231.4</v>
      </c>
      <c r="F87" s="87">
        <f t="shared" si="5"/>
        <v>102.99981466281871</v>
      </c>
      <c r="G87" s="29">
        <f t="shared" si="6"/>
        <v>52.32219438338688</v>
      </c>
    </row>
    <row r="88" spans="1:7" ht="69" customHeight="1">
      <c r="A88" s="10" t="s">
        <v>148</v>
      </c>
      <c r="B88" s="11" t="s">
        <v>120</v>
      </c>
      <c r="C88" s="29">
        <f t="shared" si="7"/>
        <v>52045.6</v>
      </c>
      <c r="D88" s="87">
        <f t="shared" si="7"/>
        <v>26438.3</v>
      </c>
      <c r="E88" s="29">
        <f t="shared" si="7"/>
        <v>27231.4</v>
      </c>
      <c r="F88" s="87">
        <f t="shared" si="5"/>
        <v>102.99981466281871</v>
      </c>
      <c r="G88" s="29">
        <f t="shared" si="6"/>
        <v>52.32219438338688</v>
      </c>
    </row>
    <row r="89" spans="1:7" ht="73.5" customHeight="1">
      <c r="A89" s="1" t="s">
        <v>121</v>
      </c>
      <c r="B89" s="2" t="s">
        <v>77</v>
      </c>
      <c r="C89" s="33">
        <f>31000+21045.6</f>
        <v>52045.6</v>
      </c>
      <c r="D89" s="88">
        <f>25450+988.3</f>
        <v>26438.3</v>
      </c>
      <c r="E89" s="33">
        <v>27231.4</v>
      </c>
      <c r="F89" s="88">
        <f t="shared" si="5"/>
        <v>102.99981466281871</v>
      </c>
      <c r="G89" s="33">
        <f t="shared" si="6"/>
        <v>52.32219438338688</v>
      </c>
    </row>
    <row r="90" spans="1:7" ht="29.25" customHeight="1">
      <c r="A90" s="10" t="s">
        <v>136</v>
      </c>
      <c r="B90" s="11" t="s">
        <v>43</v>
      </c>
      <c r="C90" s="29">
        <f>C91+C93+C95</f>
        <v>2983.5</v>
      </c>
      <c r="D90" s="87">
        <f>D91+D93+D95</f>
        <v>2461.6</v>
      </c>
      <c r="E90" s="29">
        <f>E91+E93+E95</f>
        <v>2528.4</v>
      </c>
      <c r="F90" s="87">
        <f t="shared" si="5"/>
        <v>102.71368215794605</v>
      </c>
      <c r="G90" s="29">
        <f t="shared" si="6"/>
        <v>84.74610356963298</v>
      </c>
    </row>
    <row r="91" spans="1:7" ht="25.5">
      <c r="A91" s="10" t="s">
        <v>44</v>
      </c>
      <c r="B91" s="11" t="s">
        <v>45</v>
      </c>
      <c r="C91" s="29">
        <f>C92</f>
        <v>2808</v>
      </c>
      <c r="D91" s="87">
        <f>D92</f>
        <v>2322.7</v>
      </c>
      <c r="E91" s="29">
        <f>E92</f>
        <v>2388.4</v>
      </c>
      <c r="F91" s="87">
        <f t="shared" si="5"/>
        <v>102.8286046411504</v>
      </c>
      <c r="G91" s="29">
        <f t="shared" si="6"/>
        <v>85.05698005698005</v>
      </c>
    </row>
    <row r="92" spans="1:7" ht="38.25">
      <c r="A92" s="1" t="s">
        <v>153</v>
      </c>
      <c r="B92" s="2" t="s">
        <v>46</v>
      </c>
      <c r="C92" s="33">
        <v>2808</v>
      </c>
      <c r="D92" s="88">
        <v>2322.7</v>
      </c>
      <c r="E92" s="52">
        <v>2388.4</v>
      </c>
      <c r="F92" s="88">
        <f t="shared" si="5"/>
        <v>102.8286046411504</v>
      </c>
      <c r="G92" s="33">
        <f t="shared" si="6"/>
        <v>85.05698005698005</v>
      </c>
    </row>
    <row r="93" spans="1:7" ht="38.25">
      <c r="A93" s="10" t="s">
        <v>133</v>
      </c>
      <c r="B93" s="11" t="s">
        <v>132</v>
      </c>
      <c r="C93" s="29">
        <f>C94</f>
        <v>48.1</v>
      </c>
      <c r="D93" s="87">
        <f>D94</f>
        <v>43.4</v>
      </c>
      <c r="E93" s="29">
        <f>E94</f>
        <v>58.4</v>
      </c>
      <c r="F93" s="87" t="s">
        <v>382</v>
      </c>
      <c r="G93" s="29" t="s">
        <v>384</v>
      </c>
    </row>
    <row r="94" spans="1:7" ht="38.25">
      <c r="A94" s="1" t="s">
        <v>176</v>
      </c>
      <c r="B94" s="2" t="s">
        <v>131</v>
      </c>
      <c r="C94" s="33">
        <v>48.1</v>
      </c>
      <c r="D94" s="88">
        <v>43.4</v>
      </c>
      <c r="E94" s="33">
        <v>58.4</v>
      </c>
      <c r="F94" s="88" t="s">
        <v>382</v>
      </c>
      <c r="G94" s="33" t="s">
        <v>384</v>
      </c>
    </row>
    <row r="95" spans="1:7" ht="51">
      <c r="A95" s="10" t="s">
        <v>164</v>
      </c>
      <c r="B95" s="11" t="s">
        <v>166</v>
      </c>
      <c r="C95" s="29">
        <f>C96</f>
        <v>127.4</v>
      </c>
      <c r="D95" s="87">
        <f>D96</f>
        <v>95.5</v>
      </c>
      <c r="E95" s="29">
        <f>E96</f>
        <v>81.6</v>
      </c>
      <c r="F95" s="87">
        <f>E95/D95*100</f>
        <v>85.44502617801047</v>
      </c>
      <c r="G95" s="29">
        <f t="shared" si="6"/>
        <v>64.05023547880691</v>
      </c>
    </row>
    <row r="96" spans="1:7" ht="63.75">
      <c r="A96" s="1" t="s">
        <v>165</v>
      </c>
      <c r="B96" s="2" t="s">
        <v>163</v>
      </c>
      <c r="C96" s="33">
        <v>127.4</v>
      </c>
      <c r="D96" s="88">
        <v>95.5</v>
      </c>
      <c r="E96" s="33">
        <v>81.6</v>
      </c>
      <c r="F96" s="88">
        <f>E96/D96*100</f>
        <v>85.44502617801047</v>
      </c>
      <c r="G96" s="33">
        <f t="shared" si="6"/>
        <v>64.05023547880691</v>
      </c>
    </row>
    <row r="97" spans="1:7" s="50" customFormat="1" ht="19.5" customHeight="1">
      <c r="A97" s="54" t="s">
        <v>47</v>
      </c>
      <c r="B97" s="48" t="s">
        <v>48</v>
      </c>
      <c r="C97" s="49">
        <f>C98+C125+C128+C139+C131+C133</f>
        <v>2497.8999999999996</v>
      </c>
      <c r="D97" s="86">
        <f>D98+D125+D128+D139+D131+D133</f>
        <v>1805.8000000000002</v>
      </c>
      <c r="E97" s="49">
        <f>E98+E125+E128+E139+E131+E133</f>
        <v>2907.7000000000003</v>
      </c>
      <c r="F97" s="86" t="s">
        <v>390</v>
      </c>
      <c r="G97" s="38" t="s">
        <v>384</v>
      </c>
    </row>
    <row r="98" spans="1:7" ht="35.25" customHeight="1">
      <c r="A98" s="6" t="s">
        <v>225</v>
      </c>
      <c r="B98" s="5" t="s">
        <v>226</v>
      </c>
      <c r="C98" s="38">
        <f>C99</f>
        <v>580.3999999999999</v>
      </c>
      <c r="D98" s="86">
        <f>D99</f>
        <v>423</v>
      </c>
      <c r="E98" s="38">
        <f>E99</f>
        <v>1708.3000000000002</v>
      </c>
      <c r="F98" s="86" t="s">
        <v>404</v>
      </c>
      <c r="G98" s="38" t="s">
        <v>385</v>
      </c>
    </row>
    <row r="99" spans="1:7" ht="40.5" customHeight="1">
      <c r="A99" s="10" t="s">
        <v>225</v>
      </c>
      <c r="B99" s="11" t="s">
        <v>226</v>
      </c>
      <c r="C99" s="29">
        <f>C100+C102+C104++C108+C109+C118+C122+C111+C114+C116</f>
        <v>580.3999999999999</v>
      </c>
      <c r="D99" s="87">
        <f>D100+D102+D104++D108+D109+D118+D122+D111+D114+D116</f>
        <v>423</v>
      </c>
      <c r="E99" s="29">
        <f>E100+E102+E104+E108+E109+E118+E122+E111+E114+E116</f>
        <v>1708.3000000000002</v>
      </c>
      <c r="F99" s="87" t="s">
        <v>404</v>
      </c>
      <c r="G99" s="29" t="s">
        <v>385</v>
      </c>
    </row>
    <row r="100" spans="1:7" ht="47.25" customHeight="1">
      <c r="A100" s="10" t="s">
        <v>233</v>
      </c>
      <c r="B100" s="11" t="s">
        <v>234</v>
      </c>
      <c r="C100" s="29">
        <f>C101</f>
        <v>3.2</v>
      </c>
      <c r="D100" s="87">
        <f>D101</f>
        <v>3.2</v>
      </c>
      <c r="E100" s="29">
        <f>E101</f>
        <v>25.6</v>
      </c>
      <c r="F100" s="87" t="s">
        <v>386</v>
      </c>
      <c r="G100" s="29" t="s">
        <v>386</v>
      </c>
    </row>
    <row r="101" spans="1:7" s="34" customFormat="1" ht="60.75" customHeight="1">
      <c r="A101" s="1" t="s">
        <v>235</v>
      </c>
      <c r="B101" s="2" t="s">
        <v>236</v>
      </c>
      <c r="C101" s="33">
        <f>3.2</f>
        <v>3.2</v>
      </c>
      <c r="D101" s="88">
        <f>3.2</f>
        <v>3.2</v>
      </c>
      <c r="E101" s="33">
        <v>25.6</v>
      </c>
      <c r="F101" s="88" t="s">
        <v>386</v>
      </c>
      <c r="G101" s="33" t="s">
        <v>386</v>
      </c>
    </row>
    <row r="102" spans="1:7" ht="59.25" customHeight="1">
      <c r="A102" s="10" t="s">
        <v>227</v>
      </c>
      <c r="B102" s="11" t="s">
        <v>228</v>
      </c>
      <c r="C102" s="29">
        <f>C103</f>
        <v>9.2</v>
      </c>
      <c r="D102" s="87">
        <f>D103</f>
        <v>5.6</v>
      </c>
      <c r="E102" s="29">
        <f>E103</f>
        <v>7.3</v>
      </c>
      <c r="F102" s="87" t="s">
        <v>382</v>
      </c>
      <c r="G102" s="29">
        <f t="shared" si="6"/>
        <v>79.34782608695653</v>
      </c>
    </row>
    <row r="103" spans="1:7" s="34" customFormat="1" ht="83.25" customHeight="1">
      <c r="A103" s="1" t="s">
        <v>229</v>
      </c>
      <c r="B103" s="2" t="s">
        <v>230</v>
      </c>
      <c r="C103" s="33">
        <f>4.2+5</f>
        <v>9.2</v>
      </c>
      <c r="D103" s="88">
        <v>5.6</v>
      </c>
      <c r="E103" s="33">
        <v>7.3</v>
      </c>
      <c r="F103" s="88" t="s">
        <v>382</v>
      </c>
      <c r="G103" s="33">
        <f t="shared" si="6"/>
        <v>79.34782608695653</v>
      </c>
    </row>
    <row r="104" spans="1:7" ht="47.25" customHeight="1">
      <c r="A104" s="3" t="s">
        <v>231</v>
      </c>
      <c r="B104" s="12" t="s">
        <v>232</v>
      </c>
      <c r="C104" s="29">
        <f>C106+C105</f>
        <v>26.5</v>
      </c>
      <c r="D104" s="87">
        <f>D106+D105</f>
        <v>19.9</v>
      </c>
      <c r="E104" s="29">
        <f>E106+E105</f>
        <v>16.2</v>
      </c>
      <c r="F104" s="87">
        <f>E104/D104*100</f>
        <v>81.4070351758794</v>
      </c>
      <c r="G104" s="29">
        <f t="shared" si="6"/>
        <v>61.13207547169811</v>
      </c>
    </row>
    <row r="105" spans="1:7" ht="75" customHeight="1">
      <c r="A105" s="14" t="s">
        <v>352</v>
      </c>
      <c r="B105" s="21" t="s">
        <v>353</v>
      </c>
      <c r="C105" s="33">
        <v>0</v>
      </c>
      <c r="D105" s="88">
        <v>0</v>
      </c>
      <c r="E105" s="33">
        <v>6</v>
      </c>
      <c r="F105" s="88">
        <v>0</v>
      </c>
      <c r="G105" s="33">
        <v>0</v>
      </c>
    </row>
    <row r="106" spans="1:7" s="34" customFormat="1" ht="63" customHeight="1">
      <c r="A106" s="1" t="s">
        <v>237</v>
      </c>
      <c r="B106" s="21" t="s">
        <v>238</v>
      </c>
      <c r="C106" s="33">
        <f>4+22.5</f>
        <v>26.5</v>
      </c>
      <c r="D106" s="88">
        <v>19.9</v>
      </c>
      <c r="E106" s="33">
        <v>10.2</v>
      </c>
      <c r="F106" s="88">
        <f>E106/D106*100</f>
        <v>51.256281407035175</v>
      </c>
      <c r="G106" s="33">
        <f t="shared" si="6"/>
        <v>38.490566037735846</v>
      </c>
    </row>
    <row r="107" spans="1:7" s="34" customFormat="1" ht="45.75" customHeight="1">
      <c r="A107" s="10" t="s">
        <v>354</v>
      </c>
      <c r="B107" s="12" t="s">
        <v>355</v>
      </c>
      <c r="C107" s="33">
        <f>C108</f>
        <v>0</v>
      </c>
      <c r="D107" s="88">
        <f>D108</f>
        <v>0</v>
      </c>
      <c r="E107" s="29">
        <f>E108</f>
        <v>78</v>
      </c>
      <c r="F107" s="87">
        <v>0</v>
      </c>
      <c r="G107" s="29">
        <v>0</v>
      </c>
    </row>
    <row r="108" spans="1:7" s="34" customFormat="1" ht="83.25" customHeight="1">
      <c r="A108" s="53" t="s">
        <v>356</v>
      </c>
      <c r="B108" s="63" t="s">
        <v>357</v>
      </c>
      <c r="C108" s="52">
        <v>0</v>
      </c>
      <c r="D108" s="88">
        <v>0</v>
      </c>
      <c r="E108" s="52">
        <v>78</v>
      </c>
      <c r="F108" s="88">
        <v>0</v>
      </c>
      <c r="G108" s="52">
        <v>0</v>
      </c>
    </row>
    <row r="109" spans="1:7" ht="57" customHeight="1">
      <c r="A109" s="10" t="s">
        <v>239</v>
      </c>
      <c r="B109" s="18" t="s">
        <v>240</v>
      </c>
      <c r="C109" s="29">
        <f>C110</f>
        <v>31.6</v>
      </c>
      <c r="D109" s="87">
        <f>D110</f>
        <v>23.7</v>
      </c>
      <c r="E109" s="29">
        <f>E110</f>
        <v>44.6</v>
      </c>
      <c r="F109" s="87" t="s">
        <v>403</v>
      </c>
      <c r="G109" s="29" t="s">
        <v>373</v>
      </c>
    </row>
    <row r="110" spans="1:7" ht="87" customHeight="1">
      <c r="A110" s="1" t="s">
        <v>241</v>
      </c>
      <c r="B110" s="21" t="s">
        <v>242</v>
      </c>
      <c r="C110" s="33">
        <f>31.6</f>
        <v>31.6</v>
      </c>
      <c r="D110" s="88">
        <v>23.7</v>
      </c>
      <c r="E110" s="33">
        <v>44.6</v>
      </c>
      <c r="F110" s="88" t="s">
        <v>403</v>
      </c>
      <c r="G110" s="33" t="s">
        <v>373</v>
      </c>
    </row>
    <row r="111" spans="1:7" ht="56.25" customHeight="1">
      <c r="A111" s="10" t="s">
        <v>304</v>
      </c>
      <c r="B111" s="18" t="s">
        <v>305</v>
      </c>
      <c r="C111" s="29">
        <f>C113+C112</f>
        <v>30</v>
      </c>
      <c r="D111" s="87">
        <f>D113+D112</f>
        <v>20.5</v>
      </c>
      <c r="E111" s="29">
        <f>E113+E112</f>
        <v>181.5</v>
      </c>
      <c r="F111" s="87" t="s">
        <v>405</v>
      </c>
      <c r="G111" s="29" t="s">
        <v>387</v>
      </c>
    </row>
    <row r="112" spans="1:7" ht="84.75" customHeight="1">
      <c r="A112" s="1" t="s">
        <v>358</v>
      </c>
      <c r="B112" s="21" t="s">
        <v>359</v>
      </c>
      <c r="C112" s="33">
        <v>0</v>
      </c>
      <c r="D112" s="88">
        <v>0</v>
      </c>
      <c r="E112" s="33">
        <v>75</v>
      </c>
      <c r="F112" s="88">
        <v>0</v>
      </c>
      <c r="G112" s="33">
        <v>0</v>
      </c>
    </row>
    <row r="113" spans="1:7" ht="66.75" customHeight="1">
      <c r="A113" s="1" t="s">
        <v>303</v>
      </c>
      <c r="B113" s="21" t="s">
        <v>306</v>
      </c>
      <c r="C113" s="33">
        <f>30</f>
        <v>30</v>
      </c>
      <c r="D113" s="88">
        <v>20.5</v>
      </c>
      <c r="E113" s="33">
        <v>106.5</v>
      </c>
      <c r="F113" s="88" t="s">
        <v>406</v>
      </c>
      <c r="G113" s="33" t="s">
        <v>388</v>
      </c>
    </row>
    <row r="114" spans="1:7" ht="53.25" customHeight="1">
      <c r="A114" s="10" t="s">
        <v>307</v>
      </c>
      <c r="B114" s="18" t="s">
        <v>309</v>
      </c>
      <c r="C114" s="29">
        <f>C115</f>
        <v>4.8</v>
      </c>
      <c r="D114" s="87">
        <f>D115</f>
        <v>3.6</v>
      </c>
      <c r="E114" s="29">
        <f>E115</f>
        <v>16.4</v>
      </c>
      <c r="F114" s="87" t="s">
        <v>407</v>
      </c>
      <c r="G114" s="29" t="s">
        <v>389</v>
      </c>
    </row>
    <row r="115" spans="1:7" ht="78.75" customHeight="1">
      <c r="A115" s="1" t="s">
        <v>308</v>
      </c>
      <c r="B115" s="21" t="s">
        <v>310</v>
      </c>
      <c r="C115" s="33">
        <f>3+1.8</f>
        <v>4.8</v>
      </c>
      <c r="D115" s="88">
        <v>3.6</v>
      </c>
      <c r="E115" s="33">
        <v>16.4</v>
      </c>
      <c r="F115" s="88" t="s">
        <v>407</v>
      </c>
      <c r="G115" s="33" t="s">
        <v>389</v>
      </c>
    </row>
    <row r="116" spans="1:7" ht="42" customHeight="1">
      <c r="A116" s="10" t="s">
        <v>312</v>
      </c>
      <c r="B116" s="18" t="s">
        <v>314</v>
      </c>
      <c r="C116" s="29">
        <f>C117</f>
        <v>4</v>
      </c>
      <c r="D116" s="87">
        <f>D117</f>
        <v>3</v>
      </c>
      <c r="E116" s="29">
        <f>E117</f>
        <v>5.5</v>
      </c>
      <c r="F116" s="87" t="s">
        <v>383</v>
      </c>
      <c r="G116" s="29" t="s">
        <v>373</v>
      </c>
    </row>
    <row r="117" spans="1:7" ht="69.75" customHeight="1">
      <c r="A117" s="1" t="s">
        <v>311</v>
      </c>
      <c r="B117" s="21" t="s">
        <v>313</v>
      </c>
      <c r="C117" s="33">
        <v>4</v>
      </c>
      <c r="D117" s="88">
        <v>3</v>
      </c>
      <c r="E117" s="33">
        <v>5.5</v>
      </c>
      <c r="F117" s="88" t="s">
        <v>383</v>
      </c>
      <c r="G117" s="33" t="s">
        <v>373</v>
      </c>
    </row>
    <row r="118" spans="1:7" ht="50.25" customHeight="1">
      <c r="A118" s="3" t="s">
        <v>243</v>
      </c>
      <c r="B118" s="18" t="s">
        <v>244</v>
      </c>
      <c r="C118" s="29">
        <f>C120+C121+C119</f>
        <v>141</v>
      </c>
      <c r="D118" s="87">
        <f>D120+D121+D119</f>
        <v>101.30000000000001</v>
      </c>
      <c r="E118" s="29">
        <f>E120+E121+E119</f>
        <v>228.2</v>
      </c>
      <c r="F118" s="87" t="s">
        <v>391</v>
      </c>
      <c r="G118" s="29" t="s">
        <v>390</v>
      </c>
    </row>
    <row r="119" spans="1:7" ht="70.5" customHeight="1">
      <c r="A119" s="14" t="s">
        <v>315</v>
      </c>
      <c r="B119" s="21" t="s">
        <v>316</v>
      </c>
      <c r="C119" s="33">
        <f>32.5</f>
        <v>32.5</v>
      </c>
      <c r="D119" s="88">
        <v>21.6</v>
      </c>
      <c r="E119" s="33">
        <v>8.5</v>
      </c>
      <c r="F119" s="88">
        <f>E119/D119*100</f>
        <v>39.35185185185185</v>
      </c>
      <c r="G119" s="33">
        <f t="shared" si="6"/>
        <v>26.153846153846157</v>
      </c>
    </row>
    <row r="120" spans="1:7" ht="60" customHeight="1">
      <c r="A120" s="1" t="s">
        <v>245</v>
      </c>
      <c r="B120" s="21" t="s">
        <v>246</v>
      </c>
      <c r="C120" s="33">
        <f>80+3</f>
        <v>83</v>
      </c>
      <c r="D120" s="88">
        <v>60.7</v>
      </c>
      <c r="E120" s="33">
        <v>189.7</v>
      </c>
      <c r="F120" s="88" t="s">
        <v>408</v>
      </c>
      <c r="G120" s="33" t="s">
        <v>391</v>
      </c>
    </row>
    <row r="121" spans="1:7" s="34" customFormat="1" ht="54.75" customHeight="1">
      <c r="A121" s="1" t="s">
        <v>278</v>
      </c>
      <c r="B121" s="21" t="s">
        <v>279</v>
      </c>
      <c r="C121" s="33">
        <v>25.5</v>
      </c>
      <c r="D121" s="88">
        <v>19</v>
      </c>
      <c r="E121" s="33">
        <v>30</v>
      </c>
      <c r="F121" s="88" t="s">
        <v>390</v>
      </c>
      <c r="G121" s="33" t="s">
        <v>384</v>
      </c>
    </row>
    <row r="122" spans="1:7" ht="57" customHeight="1">
      <c r="A122" s="10" t="s">
        <v>247</v>
      </c>
      <c r="B122" s="18" t="s">
        <v>248</v>
      </c>
      <c r="C122" s="29">
        <f>C124+C123</f>
        <v>330.09999999999997</v>
      </c>
      <c r="D122" s="87">
        <f>D124+D123</f>
        <v>242.2</v>
      </c>
      <c r="E122" s="29">
        <f>E124+E123</f>
        <v>1105</v>
      </c>
      <c r="F122" s="87" t="s">
        <v>407</v>
      </c>
      <c r="G122" s="29" t="s">
        <v>392</v>
      </c>
    </row>
    <row r="123" spans="1:7" s="34" customFormat="1" ht="81" customHeight="1">
      <c r="A123" s="1" t="s">
        <v>274</v>
      </c>
      <c r="B123" s="21" t="s">
        <v>251</v>
      </c>
      <c r="C123" s="33">
        <v>7.3</v>
      </c>
      <c r="D123" s="88">
        <v>5.5</v>
      </c>
      <c r="E123" s="33">
        <v>0</v>
      </c>
      <c r="F123" s="88">
        <v>0</v>
      </c>
      <c r="G123" s="33">
        <v>0</v>
      </c>
    </row>
    <row r="124" spans="1:7" s="34" customFormat="1" ht="73.5" customHeight="1">
      <c r="A124" s="1" t="s">
        <v>249</v>
      </c>
      <c r="B124" s="13" t="s">
        <v>250</v>
      </c>
      <c r="C124" s="33">
        <f>316.4+6.4</f>
        <v>322.79999999999995</v>
      </c>
      <c r="D124" s="88">
        <v>236.7</v>
      </c>
      <c r="E124" s="33">
        <v>1105</v>
      </c>
      <c r="F124" s="88" t="s">
        <v>409</v>
      </c>
      <c r="G124" s="33" t="s">
        <v>389</v>
      </c>
    </row>
    <row r="125" spans="1:7" ht="37.5" customHeight="1">
      <c r="A125" s="6" t="s">
        <v>252</v>
      </c>
      <c r="B125" s="45" t="s">
        <v>254</v>
      </c>
      <c r="C125" s="38">
        <f>C126+C127</f>
        <v>131.2</v>
      </c>
      <c r="D125" s="86">
        <f>D126+D127</f>
        <v>87.2</v>
      </c>
      <c r="E125" s="38">
        <f>E126+E127</f>
        <v>45.2</v>
      </c>
      <c r="F125" s="86">
        <f>E125/D125*100</f>
        <v>51.8348623853211</v>
      </c>
      <c r="G125" s="38">
        <f t="shared" si="6"/>
        <v>34.451219512195124</v>
      </c>
    </row>
    <row r="126" spans="1:7" s="34" customFormat="1" ht="51" customHeight="1">
      <c r="A126" s="1" t="s">
        <v>253</v>
      </c>
      <c r="B126" s="13" t="s">
        <v>255</v>
      </c>
      <c r="C126" s="33">
        <v>131.2</v>
      </c>
      <c r="D126" s="88">
        <v>87.2</v>
      </c>
      <c r="E126" s="33">
        <v>45.2</v>
      </c>
      <c r="F126" s="88">
        <f>E126/D126*100</f>
        <v>51.8348623853211</v>
      </c>
      <c r="G126" s="33">
        <f t="shared" si="6"/>
        <v>34.451219512195124</v>
      </c>
    </row>
    <row r="127" spans="1:7" s="34" customFormat="1" ht="45.75" customHeight="1">
      <c r="A127" s="1" t="s">
        <v>257</v>
      </c>
      <c r="B127" s="13" t="s">
        <v>256</v>
      </c>
      <c r="C127" s="33">
        <v>0</v>
      </c>
      <c r="D127" s="88">
        <v>0</v>
      </c>
      <c r="E127" s="33">
        <v>0</v>
      </c>
      <c r="F127" s="88">
        <v>0</v>
      </c>
      <c r="G127" s="33">
        <v>0</v>
      </c>
    </row>
    <row r="128" spans="1:7" ht="84" customHeight="1">
      <c r="A128" s="4" t="s">
        <v>258</v>
      </c>
      <c r="B128" s="8" t="s">
        <v>259</v>
      </c>
      <c r="C128" s="9">
        <f aca="true" t="shared" si="8" ref="C128:E129">C129</f>
        <v>400</v>
      </c>
      <c r="D128" s="82">
        <f t="shared" si="8"/>
        <v>230</v>
      </c>
      <c r="E128" s="9">
        <f t="shared" si="8"/>
        <v>411.3</v>
      </c>
      <c r="F128" s="86" t="s">
        <v>383</v>
      </c>
      <c r="G128" s="38">
        <f t="shared" si="6"/>
        <v>102.82500000000002</v>
      </c>
    </row>
    <row r="129" spans="1:7" ht="58.5" customHeight="1">
      <c r="A129" s="36" t="s">
        <v>261</v>
      </c>
      <c r="B129" s="11" t="s">
        <v>262</v>
      </c>
      <c r="C129" s="29">
        <f t="shared" si="8"/>
        <v>400</v>
      </c>
      <c r="D129" s="87">
        <f t="shared" si="8"/>
        <v>230</v>
      </c>
      <c r="E129" s="29">
        <f t="shared" si="8"/>
        <v>411.3</v>
      </c>
      <c r="F129" s="87" t="s">
        <v>383</v>
      </c>
      <c r="G129" s="29">
        <f t="shared" si="6"/>
        <v>102.82500000000002</v>
      </c>
    </row>
    <row r="130" spans="1:7" ht="65.25" customHeight="1">
      <c r="A130" s="1" t="s">
        <v>260</v>
      </c>
      <c r="B130" s="2" t="s">
        <v>263</v>
      </c>
      <c r="C130" s="33">
        <v>400</v>
      </c>
      <c r="D130" s="88">
        <v>230</v>
      </c>
      <c r="E130" s="33">
        <v>411.3</v>
      </c>
      <c r="F130" s="88" t="s">
        <v>383</v>
      </c>
      <c r="G130" s="33">
        <f t="shared" si="6"/>
        <v>102.82500000000002</v>
      </c>
    </row>
    <row r="131" spans="1:7" ht="42.75" customHeight="1">
      <c r="A131" s="6" t="s">
        <v>299</v>
      </c>
      <c r="B131" s="8" t="s">
        <v>300</v>
      </c>
      <c r="C131" s="38">
        <f>C132</f>
        <v>200</v>
      </c>
      <c r="D131" s="86">
        <f>D132</f>
        <v>90</v>
      </c>
      <c r="E131" s="38">
        <f>E132</f>
        <v>34.7</v>
      </c>
      <c r="F131" s="86">
        <f>E131/D131*100</f>
        <v>38.55555555555556</v>
      </c>
      <c r="G131" s="38">
        <f t="shared" si="6"/>
        <v>17.35</v>
      </c>
    </row>
    <row r="132" spans="1:7" ht="42.75" customHeight="1">
      <c r="A132" s="10" t="s">
        <v>317</v>
      </c>
      <c r="B132" s="18" t="s">
        <v>318</v>
      </c>
      <c r="C132" s="29">
        <v>200</v>
      </c>
      <c r="D132" s="87">
        <v>90</v>
      </c>
      <c r="E132" s="29">
        <v>34.7</v>
      </c>
      <c r="F132" s="87">
        <f>E132/D132*100</f>
        <v>38.55555555555556</v>
      </c>
      <c r="G132" s="29">
        <f t="shared" si="6"/>
        <v>17.35</v>
      </c>
    </row>
    <row r="133" spans="1:7" ht="23.25" customHeight="1">
      <c r="A133" s="4" t="s">
        <v>301</v>
      </c>
      <c r="B133" s="8" t="s">
        <v>302</v>
      </c>
      <c r="C133" s="9">
        <f>C136+C134</f>
        <v>481.2</v>
      </c>
      <c r="D133" s="82">
        <f>D136+D134</f>
        <v>376.6</v>
      </c>
      <c r="E133" s="9">
        <f>E136+E134</f>
        <v>331.9</v>
      </c>
      <c r="F133" s="86">
        <f>E133/D133*100</f>
        <v>88.13064259160912</v>
      </c>
      <c r="G133" s="9">
        <f t="shared" si="6"/>
        <v>68.97339983374896</v>
      </c>
    </row>
    <row r="134" spans="1:7" ht="67.5" customHeight="1">
      <c r="A134" s="10" t="s">
        <v>330</v>
      </c>
      <c r="B134" s="18" t="s">
        <v>331</v>
      </c>
      <c r="C134" s="29">
        <f>C135</f>
        <v>63.8</v>
      </c>
      <c r="D134" s="87">
        <f>D135</f>
        <v>63.8</v>
      </c>
      <c r="E134" s="29">
        <f>E135</f>
        <v>246.5</v>
      </c>
      <c r="F134" s="87" t="s">
        <v>393</v>
      </c>
      <c r="G134" s="29" t="s">
        <v>393</v>
      </c>
    </row>
    <row r="135" spans="1:7" ht="49.5" customHeight="1">
      <c r="A135" s="53" t="s">
        <v>328</v>
      </c>
      <c r="B135" s="63" t="s">
        <v>329</v>
      </c>
      <c r="C135" s="52">
        <f>29.5+34.3</f>
        <v>63.8</v>
      </c>
      <c r="D135" s="88">
        <v>63.8</v>
      </c>
      <c r="E135" s="33">
        <v>246.5</v>
      </c>
      <c r="F135" s="88" t="s">
        <v>393</v>
      </c>
      <c r="G135" s="33" t="s">
        <v>393</v>
      </c>
    </row>
    <row r="136" spans="1:7" ht="53.25" customHeight="1">
      <c r="A136" s="10" t="s">
        <v>321</v>
      </c>
      <c r="B136" s="18" t="s">
        <v>322</v>
      </c>
      <c r="C136" s="29">
        <f>C137+C138</f>
        <v>417.4</v>
      </c>
      <c r="D136" s="87">
        <f>D137+D138</f>
        <v>312.8</v>
      </c>
      <c r="E136" s="29">
        <f>E137+E138</f>
        <v>85.4</v>
      </c>
      <c r="F136" s="87">
        <f>E136/D136*100</f>
        <v>27.301790281329925</v>
      </c>
      <c r="G136" s="29">
        <f t="shared" si="6"/>
        <v>20.459990416866315</v>
      </c>
    </row>
    <row r="137" spans="1:7" ht="56.25" customHeight="1">
      <c r="A137" s="1" t="s">
        <v>319</v>
      </c>
      <c r="B137" s="21" t="s">
        <v>320</v>
      </c>
      <c r="C137" s="33">
        <v>417.4</v>
      </c>
      <c r="D137" s="88">
        <v>312.8</v>
      </c>
      <c r="E137" s="33">
        <v>83.2</v>
      </c>
      <c r="F137" s="88">
        <f>E137/D137*100</f>
        <v>26.598465473145783</v>
      </c>
      <c r="G137" s="33">
        <f t="shared" si="6"/>
        <v>19.932918064206998</v>
      </c>
    </row>
    <row r="138" spans="1:7" ht="56.25" customHeight="1">
      <c r="A138" s="1" t="s">
        <v>360</v>
      </c>
      <c r="B138" s="21" t="s">
        <v>361</v>
      </c>
      <c r="C138" s="33">
        <v>0</v>
      </c>
      <c r="D138" s="88">
        <v>0</v>
      </c>
      <c r="E138" s="33">
        <v>2.2</v>
      </c>
      <c r="F138" s="88">
        <v>0</v>
      </c>
      <c r="G138" s="33">
        <v>0</v>
      </c>
    </row>
    <row r="139" spans="1:7" s="46" customFormat="1" ht="33" customHeight="1">
      <c r="A139" s="4" t="s">
        <v>264</v>
      </c>
      <c r="B139" s="8" t="s">
        <v>265</v>
      </c>
      <c r="C139" s="9">
        <f aca="true" t="shared" si="9" ref="C139:E140">C140</f>
        <v>705.1</v>
      </c>
      <c r="D139" s="82">
        <f t="shared" si="9"/>
        <v>599</v>
      </c>
      <c r="E139" s="9">
        <f t="shared" si="9"/>
        <v>376.3</v>
      </c>
      <c r="F139" s="86">
        <f aca="true" t="shared" si="10" ref="F139:F199">E139/D139*100</f>
        <v>62.821368948247084</v>
      </c>
      <c r="G139" s="38">
        <f t="shared" si="6"/>
        <v>53.36831655084385</v>
      </c>
    </row>
    <row r="140" spans="1:7" ht="35.25" customHeight="1">
      <c r="A140" s="10" t="s">
        <v>268</v>
      </c>
      <c r="B140" s="11" t="s">
        <v>265</v>
      </c>
      <c r="C140" s="29">
        <f t="shared" si="9"/>
        <v>705.1</v>
      </c>
      <c r="D140" s="87">
        <f t="shared" si="9"/>
        <v>599</v>
      </c>
      <c r="E140" s="29">
        <f t="shared" si="9"/>
        <v>376.3</v>
      </c>
      <c r="F140" s="87">
        <f t="shared" si="10"/>
        <v>62.821368948247084</v>
      </c>
      <c r="G140" s="29">
        <f t="shared" si="6"/>
        <v>53.36831655084385</v>
      </c>
    </row>
    <row r="141" spans="1:7" s="34" customFormat="1" ht="58.5" customHeight="1">
      <c r="A141" s="1" t="s">
        <v>266</v>
      </c>
      <c r="B141" s="2" t="s">
        <v>267</v>
      </c>
      <c r="C141" s="33">
        <v>705.1</v>
      </c>
      <c r="D141" s="88">
        <v>599</v>
      </c>
      <c r="E141" s="33">
        <v>376.3</v>
      </c>
      <c r="F141" s="88">
        <f t="shared" si="10"/>
        <v>62.821368948247084</v>
      </c>
      <c r="G141" s="33">
        <f t="shared" si="6"/>
        <v>53.36831655084385</v>
      </c>
    </row>
    <row r="142" spans="1:7" s="34" customFormat="1" ht="12.75">
      <c r="A142" s="6" t="s">
        <v>90</v>
      </c>
      <c r="B142" s="45" t="s">
        <v>91</v>
      </c>
      <c r="C142" s="38">
        <f>C145+C147+C143</f>
        <v>1118.6</v>
      </c>
      <c r="D142" s="86">
        <f>D145+D147+D143</f>
        <v>422.4</v>
      </c>
      <c r="E142" s="38">
        <f>E145+E147+E143</f>
        <v>480.99999999999994</v>
      </c>
      <c r="F142" s="86">
        <f t="shared" si="10"/>
        <v>113.87310606060606</v>
      </c>
      <c r="G142" s="38">
        <f t="shared" si="6"/>
        <v>43.00017879492222</v>
      </c>
    </row>
    <row r="143" spans="1:7" s="34" customFormat="1" ht="12.75">
      <c r="A143" s="10" t="s">
        <v>362</v>
      </c>
      <c r="B143" s="12" t="s">
        <v>363</v>
      </c>
      <c r="C143" s="29">
        <f>C144</f>
        <v>0</v>
      </c>
      <c r="D143" s="87">
        <f>D144</f>
        <v>0</v>
      </c>
      <c r="E143" s="29">
        <f>E144</f>
        <v>17.9</v>
      </c>
      <c r="F143" s="87">
        <v>0</v>
      </c>
      <c r="G143" s="29">
        <v>0</v>
      </c>
    </row>
    <row r="144" spans="1:7" s="34" customFormat="1" ht="38.25">
      <c r="A144" s="1" t="s">
        <v>364</v>
      </c>
      <c r="B144" s="80" t="s">
        <v>365</v>
      </c>
      <c r="C144" s="33">
        <v>0</v>
      </c>
      <c r="D144" s="88">
        <v>0</v>
      </c>
      <c r="E144" s="33">
        <v>17.9</v>
      </c>
      <c r="F144" s="88">
        <v>0</v>
      </c>
      <c r="G144" s="33">
        <v>0</v>
      </c>
    </row>
    <row r="145" spans="1:7" s="34" customFormat="1" ht="12.75">
      <c r="A145" s="10" t="s">
        <v>125</v>
      </c>
      <c r="B145" s="12" t="s">
        <v>126</v>
      </c>
      <c r="C145" s="29">
        <f>C146</f>
        <v>0</v>
      </c>
      <c r="D145" s="87">
        <f>D146</f>
        <v>0</v>
      </c>
      <c r="E145" s="29">
        <f>E146</f>
        <v>40.7</v>
      </c>
      <c r="F145" s="87">
        <v>0</v>
      </c>
      <c r="G145" s="29">
        <v>0</v>
      </c>
    </row>
    <row r="146" spans="1:7" ht="12.75">
      <c r="A146" s="14" t="s">
        <v>92</v>
      </c>
      <c r="B146" s="13" t="s">
        <v>93</v>
      </c>
      <c r="C146" s="33">
        <v>0</v>
      </c>
      <c r="D146" s="88">
        <v>0</v>
      </c>
      <c r="E146" s="33">
        <v>40.7</v>
      </c>
      <c r="F146" s="88">
        <v>0</v>
      </c>
      <c r="G146" s="33">
        <v>0</v>
      </c>
    </row>
    <row r="147" spans="1:7" s="31" customFormat="1" ht="18" customHeight="1">
      <c r="A147" s="54" t="s">
        <v>333</v>
      </c>
      <c r="B147" s="65" t="s">
        <v>335</v>
      </c>
      <c r="C147" s="49">
        <f>C148</f>
        <v>1118.6</v>
      </c>
      <c r="D147" s="86">
        <f>D148</f>
        <v>422.4</v>
      </c>
      <c r="E147" s="49">
        <f>E148</f>
        <v>422.4</v>
      </c>
      <c r="F147" s="86">
        <f t="shared" si="10"/>
        <v>100</v>
      </c>
      <c r="G147" s="38">
        <f t="shared" si="6"/>
        <v>37.7614875737529</v>
      </c>
    </row>
    <row r="148" spans="1:7" ht="19.5" customHeight="1">
      <c r="A148" s="53" t="s">
        <v>332</v>
      </c>
      <c r="B148" s="63" t="s">
        <v>334</v>
      </c>
      <c r="C148" s="52">
        <v>1118.6</v>
      </c>
      <c r="D148" s="88">
        <v>422.4</v>
      </c>
      <c r="E148" s="33">
        <v>422.4</v>
      </c>
      <c r="F148" s="88">
        <f t="shared" si="10"/>
        <v>100</v>
      </c>
      <c r="G148" s="33">
        <f t="shared" si="6"/>
        <v>37.7614875737529</v>
      </c>
    </row>
    <row r="149" spans="1:7" ht="18.75" customHeight="1">
      <c r="A149" s="47" t="s">
        <v>49</v>
      </c>
      <c r="B149" s="48" t="s">
        <v>50</v>
      </c>
      <c r="C149" s="49">
        <f>C150+C191+C197+C194</f>
        <v>2440107.4000000004</v>
      </c>
      <c r="D149" s="86">
        <f>D150+D191+D197+D194</f>
        <v>1803099.4</v>
      </c>
      <c r="E149" s="49">
        <f>E150+E191+E197+E194</f>
        <v>1761971.1999999997</v>
      </c>
      <c r="F149" s="86">
        <f t="shared" si="10"/>
        <v>97.71902758106403</v>
      </c>
      <c r="G149" s="38">
        <f t="shared" si="6"/>
        <v>72.20875605721287</v>
      </c>
    </row>
    <row r="150" spans="1:7" ht="28.5" customHeight="1">
      <c r="A150" s="10" t="s">
        <v>51</v>
      </c>
      <c r="B150" s="11" t="s">
        <v>52</v>
      </c>
      <c r="C150" s="29">
        <f>C151+C158+C169+C184</f>
        <v>2421205.9000000004</v>
      </c>
      <c r="D150" s="87">
        <f>D151+D158+D169+D184</f>
        <v>1810149.9</v>
      </c>
      <c r="E150" s="29">
        <f>E151+E158+E169+E184</f>
        <v>1769340.1999999997</v>
      </c>
      <c r="F150" s="87">
        <f t="shared" si="10"/>
        <v>97.74550715385504</v>
      </c>
      <c r="G150" s="29">
        <f t="shared" si="6"/>
        <v>73.07681680438658</v>
      </c>
    </row>
    <row r="151" spans="1:7" ht="25.5">
      <c r="A151" s="6" t="s">
        <v>154</v>
      </c>
      <c r="B151" s="5" t="s">
        <v>177</v>
      </c>
      <c r="C151" s="38">
        <f>C152+C154+C156</f>
        <v>531928.2</v>
      </c>
      <c r="D151" s="86">
        <f>D152+D154+D156</f>
        <v>441244.10000000003</v>
      </c>
      <c r="E151" s="38">
        <f>E152+E154+E156</f>
        <v>441244.10000000003</v>
      </c>
      <c r="F151" s="86">
        <f t="shared" si="10"/>
        <v>100</v>
      </c>
      <c r="G151" s="38">
        <f t="shared" si="6"/>
        <v>82.95181567737903</v>
      </c>
    </row>
    <row r="152" spans="1:7" ht="23.25" customHeight="1">
      <c r="A152" s="10" t="s">
        <v>53</v>
      </c>
      <c r="B152" s="11" t="s">
        <v>178</v>
      </c>
      <c r="C152" s="29">
        <f>C153</f>
        <v>453421.6</v>
      </c>
      <c r="D152" s="87">
        <f>D153</f>
        <v>362737.5</v>
      </c>
      <c r="E152" s="29">
        <f>E153</f>
        <v>362737.5</v>
      </c>
      <c r="F152" s="87">
        <f t="shared" si="10"/>
        <v>100</v>
      </c>
      <c r="G152" s="29">
        <f t="shared" si="6"/>
        <v>80.00004851996465</v>
      </c>
    </row>
    <row r="153" spans="1:7" ht="28.5" customHeight="1">
      <c r="A153" s="1" t="s">
        <v>298</v>
      </c>
      <c r="B153" s="2" t="s">
        <v>179</v>
      </c>
      <c r="C153" s="33">
        <v>453421.6</v>
      </c>
      <c r="D153" s="88">
        <v>362737.5</v>
      </c>
      <c r="E153" s="33">
        <v>362737.5</v>
      </c>
      <c r="F153" s="88">
        <f t="shared" si="10"/>
        <v>100</v>
      </c>
      <c r="G153" s="33">
        <f t="shared" si="6"/>
        <v>80.00004851996465</v>
      </c>
    </row>
    <row r="154" spans="1:7" ht="30.75" customHeight="1">
      <c r="A154" s="10" t="s">
        <v>54</v>
      </c>
      <c r="B154" s="11" t="s">
        <v>180</v>
      </c>
      <c r="C154" s="29">
        <f>SUM(C155)</f>
        <v>12891.4</v>
      </c>
      <c r="D154" s="87">
        <f>SUM(D155)</f>
        <v>12891.4</v>
      </c>
      <c r="E154" s="29">
        <f>SUM(E155)</f>
        <v>12891.4</v>
      </c>
      <c r="F154" s="87">
        <f t="shared" si="10"/>
        <v>100</v>
      </c>
      <c r="G154" s="29">
        <f t="shared" si="6"/>
        <v>100</v>
      </c>
    </row>
    <row r="155" spans="1:7" ht="29.25" customHeight="1">
      <c r="A155" s="1" t="s">
        <v>55</v>
      </c>
      <c r="B155" s="2" t="s">
        <v>181</v>
      </c>
      <c r="C155" s="33">
        <v>12891.4</v>
      </c>
      <c r="D155" s="88">
        <v>12891.4</v>
      </c>
      <c r="E155" s="33">
        <v>12891.4</v>
      </c>
      <c r="F155" s="88">
        <f t="shared" si="10"/>
        <v>100</v>
      </c>
      <c r="G155" s="33">
        <f t="shared" si="6"/>
        <v>100</v>
      </c>
    </row>
    <row r="156" spans="1:7" ht="21.75" customHeight="1">
      <c r="A156" s="10" t="s">
        <v>376</v>
      </c>
      <c r="B156" s="18" t="s">
        <v>379</v>
      </c>
      <c r="C156" s="29">
        <f>C157</f>
        <v>65615.20000000001</v>
      </c>
      <c r="D156" s="87">
        <f>D157</f>
        <v>65615.20000000001</v>
      </c>
      <c r="E156" s="29">
        <f>E157</f>
        <v>65615.2</v>
      </c>
      <c r="F156" s="87">
        <f t="shared" si="10"/>
        <v>99.99999999999997</v>
      </c>
      <c r="G156" s="29">
        <f>E156/C156*100</f>
        <v>99.99999999999997</v>
      </c>
    </row>
    <row r="157" spans="1:7" ht="20.25" customHeight="1">
      <c r="A157" s="1" t="s">
        <v>377</v>
      </c>
      <c r="B157" s="21" t="s">
        <v>378</v>
      </c>
      <c r="C157" s="33">
        <f>13986+28176.8+2678+3426.4+17348</f>
        <v>65615.20000000001</v>
      </c>
      <c r="D157" s="88">
        <f>13986+28176.8+2678+3426.4+17348</f>
        <v>65615.20000000001</v>
      </c>
      <c r="E157" s="33">
        <v>65615.2</v>
      </c>
      <c r="F157" s="88">
        <f t="shared" si="10"/>
        <v>99.99999999999997</v>
      </c>
      <c r="G157" s="33">
        <f>E157/C157*100</f>
        <v>99.99999999999997</v>
      </c>
    </row>
    <row r="158" spans="1:7" ht="29.25" customHeight="1">
      <c r="A158" s="6" t="s">
        <v>122</v>
      </c>
      <c r="B158" s="5" t="s">
        <v>182</v>
      </c>
      <c r="C158" s="38">
        <f>C159+C161+C163+C165+C167</f>
        <v>263437.8</v>
      </c>
      <c r="D158" s="86">
        <f>D159+D161+D163+D165+D167</f>
        <v>233039.1</v>
      </c>
      <c r="E158" s="38">
        <f>E159+E161+E163+E165+E167</f>
        <v>189727.80000000002</v>
      </c>
      <c r="F158" s="86">
        <f t="shared" si="10"/>
        <v>81.41457806865887</v>
      </c>
      <c r="G158" s="38">
        <f aca="true" t="shared" si="11" ref="G158:G199">E158/C158*100</f>
        <v>72.01996068901275</v>
      </c>
    </row>
    <row r="159" spans="1:7" ht="40.5" customHeight="1">
      <c r="A159" s="10" t="s">
        <v>280</v>
      </c>
      <c r="B159" s="11" t="s">
        <v>281</v>
      </c>
      <c r="C159" s="29">
        <f>C160</f>
        <v>31218</v>
      </c>
      <c r="D159" s="87">
        <f>D160</f>
        <v>11463.8</v>
      </c>
      <c r="E159" s="29">
        <f>E160</f>
        <v>11463.8</v>
      </c>
      <c r="F159" s="87">
        <f t="shared" si="10"/>
        <v>100</v>
      </c>
      <c r="G159" s="29">
        <f t="shared" si="11"/>
        <v>36.721763085399445</v>
      </c>
    </row>
    <row r="160" spans="1:7" ht="42" customHeight="1">
      <c r="A160" s="53" t="s">
        <v>327</v>
      </c>
      <c r="B160" s="51" t="s">
        <v>282</v>
      </c>
      <c r="C160" s="52">
        <f>29272.1-7419.5+9365.4</f>
        <v>31218</v>
      </c>
      <c r="D160" s="88">
        <v>11463.8</v>
      </c>
      <c r="E160" s="33">
        <v>11463.8</v>
      </c>
      <c r="F160" s="88">
        <f t="shared" si="10"/>
        <v>100</v>
      </c>
      <c r="G160" s="33">
        <f t="shared" si="11"/>
        <v>36.721763085399445</v>
      </c>
    </row>
    <row r="161" spans="1:7" ht="28.5" customHeight="1">
      <c r="A161" s="55" t="s">
        <v>169</v>
      </c>
      <c r="B161" s="56" t="s">
        <v>183</v>
      </c>
      <c r="C161" s="57">
        <f>C162</f>
        <v>15396.699999999999</v>
      </c>
      <c r="D161" s="87">
        <f>D162</f>
        <v>15396.7</v>
      </c>
      <c r="E161" s="57">
        <f>E162</f>
        <v>14139.8</v>
      </c>
      <c r="F161" s="87">
        <f t="shared" si="10"/>
        <v>91.83656238025031</v>
      </c>
      <c r="G161" s="29">
        <f t="shared" si="11"/>
        <v>91.83656238025031</v>
      </c>
    </row>
    <row r="162" spans="1:7" ht="27" customHeight="1">
      <c r="A162" s="53" t="s">
        <v>170</v>
      </c>
      <c r="B162" s="51" t="s">
        <v>184</v>
      </c>
      <c r="C162" s="52">
        <f>23371.1+946.4-8573.6-347.2</f>
        <v>15396.699999999999</v>
      </c>
      <c r="D162" s="88">
        <v>15396.7</v>
      </c>
      <c r="E162" s="33">
        <v>14139.8</v>
      </c>
      <c r="F162" s="88">
        <f t="shared" si="10"/>
        <v>91.83656238025031</v>
      </c>
      <c r="G162" s="33">
        <f t="shared" si="11"/>
        <v>91.83656238025031</v>
      </c>
    </row>
    <row r="163" spans="1:7" ht="14.25" customHeight="1">
      <c r="A163" s="55" t="s">
        <v>283</v>
      </c>
      <c r="B163" s="56" t="s">
        <v>284</v>
      </c>
      <c r="C163" s="57">
        <f>C164</f>
        <v>16715.199999999997</v>
      </c>
      <c r="D163" s="87">
        <f>D164</f>
        <v>10196.2</v>
      </c>
      <c r="E163" s="57">
        <f>E164</f>
        <v>16715.2</v>
      </c>
      <c r="F163" s="87" t="s">
        <v>390</v>
      </c>
      <c r="G163" s="29">
        <f t="shared" si="11"/>
        <v>100.00000000000003</v>
      </c>
    </row>
    <row r="164" spans="1:7" ht="17.25" customHeight="1">
      <c r="A164" s="53" t="s">
        <v>285</v>
      </c>
      <c r="B164" s="51" t="s">
        <v>284</v>
      </c>
      <c r="C164" s="52">
        <f>10196.2+6518.9+0.1</f>
        <v>16715.199999999997</v>
      </c>
      <c r="D164" s="88">
        <v>10196.2</v>
      </c>
      <c r="E164" s="33">
        <v>16715.2</v>
      </c>
      <c r="F164" s="88" t="s">
        <v>390</v>
      </c>
      <c r="G164" s="33">
        <f t="shared" si="11"/>
        <v>100.00000000000003</v>
      </c>
    </row>
    <row r="165" spans="1:7" ht="27" customHeight="1">
      <c r="A165" s="55" t="s">
        <v>213</v>
      </c>
      <c r="B165" s="56" t="s">
        <v>185</v>
      </c>
      <c r="C165" s="57">
        <f>C166</f>
        <v>14876.9</v>
      </c>
      <c r="D165" s="87">
        <f>D166</f>
        <v>14876.9</v>
      </c>
      <c r="E165" s="57">
        <f>E166</f>
        <v>4576.8</v>
      </c>
      <c r="F165" s="87">
        <f t="shared" si="10"/>
        <v>30.76447378150018</v>
      </c>
      <c r="G165" s="29">
        <f t="shared" si="11"/>
        <v>30.76447378150018</v>
      </c>
    </row>
    <row r="166" spans="1:7" ht="30.75" customHeight="1">
      <c r="A166" s="53" t="s">
        <v>214</v>
      </c>
      <c r="B166" s="51" t="s">
        <v>186</v>
      </c>
      <c r="C166" s="52">
        <f>8579.5+5485.3+495.3+316.7+0.1</f>
        <v>14876.9</v>
      </c>
      <c r="D166" s="88">
        <f>8579.5+5485.3+495.3+316.7+0.1</f>
        <v>14876.9</v>
      </c>
      <c r="E166" s="33">
        <v>4576.8</v>
      </c>
      <c r="F166" s="88">
        <f t="shared" si="10"/>
        <v>30.76447378150018</v>
      </c>
      <c r="G166" s="33">
        <f t="shared" si="11"/>
        <v>30.76447378150018</v>
      </c>
    </row>
    <row r="167" spans="1:7" ht="17.25" customHeight="1">
      <c r="A167" s="55" t="s">
        <v>56</v>
      </c>
      <c r="B167" s="56" t="s">
        <v>187</v>
      </c>
      <c r="C167" s="57">
        <f>C168</f>
        <v>185231</v>
      </c>
      <c r="D167" s="87">
        <f>D168</f>
        <v>181105.5</v>
      </c>
      <c r="E167" s="57">
        <f>E168</f>
        <v>142832.2</v>
      </c>
      <c r="F167" s="87">
        <f t="shared" si="10"/>
        <v>78.86684832873657</v>
      </c>
      <c r="G167" s="29">
        <f t="shared" si="11"/>
        <v>77.11031090908111</v>
      </c>
    </row>
    <row r="168" spans="1:7" ht="19.5" customHeight="1">
      <c r="A168" s="53" t="s">
        <v>123</v>
      </c>
      <c r="B168" s="51" t="s">
        <v>188</v>
      </c>
      <c r="C168" s="52">
        <f>9102.7+388.2+1361+27329.8+156+36441.5+108+2700.1-357.3-9.4+25045.4+1285.5+500+1390.5+1338+4925+73526</f>
        <v>185231</v>
      </c>
      <c r="D168" s="88">
        <v>181105.5</v>
      </c>
      <c r="E168" s="52">
        <v>142832.2</v>
      </c>
      <c r="F168" s="88">
        <f t="shared" si="10"/>
        <v>78.86684832873657</v>
      </c>
      <c r="G168" s="33">
        <f t="shared" si="11"/>
        <v>77.11031090908111</v>
      </c>
    </row>
    <row r="169" spans="1:7" ht="31.5" customHeight="1">
      <c r="A169" s="54" t="s">
        <v>155</v>
      </c>
      <c r="B169" s="48" t="s">
        <v>189</v>
      </c>
      <c r="C169" s="49">
        <f>SUM(C170+C172+C174+C176+C178+C182+C180)</f>
        <v>1506546.4000000001</v>
      </c>
      <c r="D169" s="86">
        <f>SUM(D170+D172+D174+D176+D178+D182+D180)</f>
        <v>1052189.2999999998</v>
      </c>
      <c r="E169" s="49">
        <f>SUM(E170+E172+E174+E176+E178+E182+E180)</f>
        <v>1054690.9</v>
      </c>
      <c r="F169" s="86">
        <f t="shared" si="10"/>
        <v>100.23775189502497</v>
      </c>
      <c r="G169" s="38">
        <f t="shared" si="11"/>
        <v>70.00719659215274</v>
      </c>
    </row>
    <row r="170" spans="1:7" ht="33.75" customHeight="1">
      <c r="A170" s="55" t="s">
        <v>58</v>
      </c>
      <c r="B170" s="56" t="s">
        <v>190</v>
      </c>
      <c r="C170" s="57">
        <f>SUM(C171)</f>
        <v>1417042.8</v>
      </c>
      <c r="D170" s="87">
        <f>SUM(D171)</f>
        <v>992054.2</v>
      </c>
      <c r="E170" s="57">
        <f>SUM(E171)</f>
        <v>994423.1</v>
      </c>
      <c r="F170" s="87">
        <f t="shared" si="10"/>
        <v>100.2387873565779</v>
      </c>
      <c r="G170" s="29">
        <f t="shared" si="11"/>
        <v>70.17593963993183</v>
      </c>
    </row>
    <row r="171" spans="1:7" ht="33.75" customHeight="1">
      <c r="A171" s="53" t="s">
        <v>159</v>
      </c>
      <c r="B171" s="51" t="s">
        <v>191</v>
      </c>
      <c r="C171" s="52">
        <f>85934.4+11533.4+1187617.4+71811.1+18336.2+1533.4+2184.7+2.6+10.1+120.9+322.5+1741.3+828.5+1173.2+6011.6+19055.7+4787+3.3+4035.5</f>
        <v>1417042.8</v>
      </c>
      <c r="D171" s="88">
        <v>992054.2</v>
      </c>
      <c r="E171" s="52">
        <v>994423.1</v>
      </c>
      <c r="F171" s="88">
        <f t="shared" si="10"/>
        <v>100.2387873565779</v>
      </c>
      <c r="G171" s="33">
        <f t="shared" si="11"/>
        <v>70.17593963993183</v>
      </c>
    </row>
    <row r="172" spans="1:7" ht="55.5" customHeight="1">
      <c r="A172" s="10" t="s">
        <v>152</v>
      </c>
      <c r="B172" s="11" t="s">
        <v>192</v>
      </c>
      <c r="C172" s="29">
        <f>C173</f>
        <v>30891</v>
      </c>
      <c r="D172" s="87">
        <f>D173</f>
        <v>20281.2</v>
      </c>
      <c r="E172" s="29">
        <f>E173</f>
        <v>20799.8</v>
      </c>
      <c r="F172" s="87">
        <f t="shared" si="10"/>
        <v>102.55704790643551</v>
      </c>
      <c r="G172" s="29">
        <f t="shared" si="11"/>
        <v>67.3328801268978</v>
      </c>
    </row>
    <row r="173" spans="1:7" ht="57.75" customHeight="1">
      <c r="A173" s="1" t="s">
        <v>151</v>
      </c>
      <c r="B173" s="2" t="s">
        <v>193</v>
      </c>
      <c r="C173" s="33">
        <v>30891</v>
      </c>
      <c r="D173" s="88">
        <v>20281.2</v>
      </c>
      <c r="E173" s="52">
        <v>20799.8</v>
      </c>
      <c r="F173" s="88">
        <f t="shared" si="10"/>
        <v>102.55704790643551</v>
      </c>
      <c r="G173" s="33">
        <f t="shared" si="11"/>
        <v>67.3328801268978</v>
      </c>
    </row>
    <row r="174" spans="1:7" ht="49.5" customHeight="1">
      <c r="A174" s="10" t="s">
        <v>137</v>
      </c>
      <c r="B174" s="11" t="s">
        <v>194</v>
      </c>
      <c r="C174" s="29">
        <f>C175</f>
        <v>50558</v>
      </c>
      <c r="D174" s="87">
        <f>D175</f>
        <v>33705.3</v>
      </c>
      <c r="E174" s="29">
        <f>E175</f>
        <v>33705.3</v>
      </c>
      <c r="F174" s="87">
        <f t="shared" si="10"/>
        <v>100</v>
      </c>
      <c r="G174" s="29">
        <f t="shared" si="11"/>
        <v>66.6666007357886</v>
      </c>
    </row>
    <row r="175" spans="1:7" ht="54" customHeight="1">
      <c r="A175" s="1" t="s">
        <v>138</v>
      </c>
      <c r="B175" s="2" t="s">
        <v>195</v>
      </c>
      <c r="C175" s="33">
        <f>33705.3+16852.7</f>
        <v>50558</v>
      </c>
      <c r="D175" s="88">
        <v>33705.3</v>
      </c>
      <c r="E175" s="52">
        <v>33705.3</v>
      </c>
      <c r="F175" s="88">
        <f t="shared" si="10"/>
        <v>100</v>
      </c>
      <c r="G175" s="33">
        <f t="shared" si="11"/>
        <v>66.6666007357886</v>
      </c>
    </row>
    <row r="176" spans="1:7" ht="39.75" customHeight="1">
      <c r="A176" s="10" t="s">
        <v>161</v>
      </c>
      <c r="B176" s="11" t="s">
        <v>196</v>
      </c>
      <c r="C176" s="29">
        <f>C177</f>
        <v>10.3</v>
      </c>
      <c r="D176" s="87">
        <f>D177</f>
        <v>0</v>
      </c>
      <c r="E176" s="29">
        <f>E177</f>
        <v>0</v>
      </c>
      <c r="F176" s="87">
        <v>0</v>
      </c>
      <c r="G176" s="29">
        <f t="shared" si="11"/>
        <v>0</v>
      </c>
    </row>
    <row r="177" spans="1:7" ht="43.5" customHeight="1">
      <c r="A177" s="1" t="s">
        <v>162</v>
      </c>
      <c r="B177" s="2" t="s">
        <v>197</v>
      </c>
      <c r="C177" s="33">
        <v>10.3</v>
      </c>
      <c r="D177" s="88">
        <v>0</v>
      </c>
      <c r="E177" s="52">
        <v>0</v>
      </c>
      <c r="F177" s="88">
        <v>0</v>
      </c>
      <c r="G177" s="33">
        <f t="shared" si="11"/>
        <v>0</v>
      </c>
    </row>
    <row r="178" spans="1:7" ht="43.5" customHeight="1">
      <c r="A178" s="10" t="s">
        <v>286</v>
      </c>
      <c r="B178" s="18" t="s">
        <v>289</v>
      </c>
      <c r="C178" s="29">
        <f>C179</f>
        <v>945.1</v>
      </c>
      <c r="D178" s="87">
        <f>D179</f>
        <v>945.1</v>
      </c>
      <c r="E178" s="29">
        <f>E179</f>
        <v>945</v>
      </c>
      <c r="F178" s="87">
        <f t="shared" si="10"/>
        <v>99.98941910908898</v>
      </c>
      <c r="G178" s="29">
        <f t="shared" si="11"/>
        <v>99.98941910908898</v>
      </c>
    </row>
    <row r="179" spans="1:7" ht="42" customHeight="1">
      <c r="A179" s="53" t="s">
        <v>287</v>
      </c>
      <c r="B179" s="63" t="s">
        <v>288</v>
      </c>
      <c r="C179" s="52">
        <f>945+0.1</f>
        <v>945.1</v>
      </c>
      <c r="D179" s="88">
        <f>945+0.1</f>
        <v>945.1</v>
      </c>
      <c r="E179" s="52">
        <v>945</v>
      </c>
      <c r="F179" s="88">
        <f t="shared" si="10"/>
        <v>99.98941910908898</v>
      </c>
      <c r="G179" s="33">
        <f t="shared" si="11"/>
        <v>99.98941910908898</v>
      </c>
    </row>
    <row r="180" spans="1:7" ht="24.75" customHeight="1">
      <c r="A180" s="10" t="s">
        <v>270</v>
      </c>
      <c r="B180" s="11" t="s">
        <v>271</v>
      </c>
      <c r="C180" s="29">
        <f>C181</f>
        <v>627.8</v>
      </c>
      <c r="D180" s="87">
        <f>D181</f>
        <v>7.9</v>
      </c>
      <c r="E180" s="29">
        <f>E181</f>
        <v>0</v>
      </c>
      <c r="F180" s="87">
        <f t="shared" si="10"/>
        <v>0</v>
      </c>
      <c r="G180" s="29">
        <f t="shared" si="11"/>
        <v>0</v>
      </c>
    </row>
    <row r="181" spans="1:7" ht="35.25" customHeight="1">
      <c r="A181" s="1" t="s">
        <v>273</v>
      </c>
      <c r="B181" s="2" t="s">
        <v>269</v>
      </c>
      <c r="C181" s="33">
        <f>619.9+7.9</f>
        <v>627.8</v>
      </c>
      <c r="D181" s="88">
        <v>7.9</v>
      </c>
      <c r="E181" s="33">
        <v>0</v>
      </c>
      <c r="F181" s="88">
        <f t="shared" si="10"/>
        <v>0</v>
      </c>
      <c r="G181" s="33">
        <f t="shared" si="11"/>
        <v>0</v>
      </c>
    </row>
    <row r="182" spans="1:7" ht="25.5">
      <c r="A182" s="10" t="s">
        <v>57</v>
      </c>
      <c r="B182" s="11" t="s">
        <v>198</v>
      </c>
      <c r="C182" s="29">
        <f>C183</f>
        <v>6471.4</v>
      </c>
      <c r="D182" s="87">
        <f>D183</f>
        <v>5195.6</v>
      </c>
      <c r="E182" s="29">
        <f>E183</f>
        <v>4817.7</v>
      </c>
      <c r="F182" s="87">
        <f t="shared" si="10"/>
        <v>92.72653783971052</v>
      </c>
      <c r="G182" s="29">
        <f t="shared" si="11"/>
        <v>74.44602404425626</v>
      </c>
    </row>
    <row r="183" spans="1:7" ht="27.75" customHeight="1">
      <c r="A183" s="53" t="s">
        <v>158</v>
      </c>
      <c r="B183" s="51" t="s">
        <v>199</v>
      </c>
      <c r="C183" s="52">
        <f>1512.7+4821.3+145.4-8</f>
        <v>6471.4</v>
      </c>
      <c r="D183" s="88">
        <v>5195.6</v>
      </c>
      <c r="E183" s="33">
        <v>4817.7</v>
      </c>
      <c r="F183" s="88">
        <f t="shared" si="10"/>
        <v>92.72653783971052</v>
      </c>
      <c r="G183" s="33">
        <f t="shared" si="11"/>
        <v>74.44602404425626</v>
      </c>
    </row>
    <row r="184" spans="1:7" ht="21" customHeight="1">
      <c r="A184" s="54" t="s">
        <v>59</v>
      </c>
      <c r="B184" s="48" t="s">
        <v>200</v>
      </c>
      <c r="C184" s="49">
        <f>C189+C187+C185</f>
        <v>119293.5</v>
      </c>
      <c r="D184" s="86">
        <f>D189+D187+D185</f>
        <v>83677.4</v>
      </c>
      <c r="E184" s="49">
        <f>E189+E187+E185</f>
        <v>83677.4</v>
      </c>
      <c r="F184" s="86">
        <f t="shared" si="10"/>
        <v>100</v>
      </c>
      <c r="G184" s="38">
        <f t="shared" si="11"/>
        <v>70.14414029263958</v>
      </c>
    </row>
    <row r="185" spans="1:7" ht="40.5" customHeight="1">
      <c r="A185" s="55" t="s">
        <v>323</v>
      </c>
      <c r="B185" s="62" t="s">
        <v>324</v>
      </c>
      <c r="C185" s="57">
        <f>C186</f>
        <v>33591.6</v>
      </c>
      <c r="D185" s="87">
        <f>D186</f>
        <v>24184.6</v>
      </c>
      <c r="E185" s="57">
        <f>E186</f>
        <v>24184.6</v>
      </c>
      <c r="F185" s="87">
        <f t="shared" si="10"/>
        <v>100</v>
      </c>
      <c r="G185" s="29">
        <f t="shared" si="11"/>
        <v>71.99597518427225</v>
      </c>
    </row>
    <row r="186" spans="1:7" ht="54.75" customHeight="1">
      <c r="A186" s="58" t="s">
        <v>325</v>
      </c>
      <c r="B186" s="63" t="s">
        <v>326</v>
      </c>
      <c r="C186" s="52">
        <v>33591.6</v>
      </c>
      <c r="D186" s="88">
        <v>24184.6</v>
      </c>
      <c r="E186" s="33">
        <v>24184.6</v>
      </c>
      <c r="F186" s="88">
        <f t="shared" si="10"/>
        <v>100</v>
      </c>
      <c r="G186" s="33">
        <f t="shared" si="11"/>
        <v>71.99597518427225</v>
      </c>
    </row>
    <row r="187" spans="1:7" ht="51" customHeight="1">
      <c r="A187" s="64" t="s">
        <v>290</v>
      </c>
      <c r="B187" s="62" t="s">
        <v>291</v>
      </c>
      <c r="C187" s="57">
        <f>C188</f>
        <v>70000</v>
      </c>
      <c r="D187" s="87">
        <f>D188</f>
        <v>47080.4</v>
      </c>
      <c r="E187" s="57">
        <f>E188</f>
        <v>47080.4</v>
      </c>
      <c r="F187" s="87">
        <f t="shared" si="10"/>
        <v>100</v>
      </c>
      <c r="G187" s="29">
        <f t="shared" si="11"/>
        <v>67.25771428571429</v>
      </c>
    </row>
    <row r="188" spans="1:7" ht="59.25" customHeight="1">
      <c r="A188" s="58" t="s">
        <v>293</v>
      </c>
      <c r="B188" s="63" t="s">
        <v>292</v>
      </c>
      <c r="C188" s="52">
        <v>70000</v>
      </c>
      <c r="D188" s="88">
        <v>47080.4</v>
      </c>
      <c r="E188" s="33">
        <v>47080.4</v>
      </c>
      <c r="F188" s="88">
        <f t="shared" si="10"/>
        <v>100</v>
      </c>
      <c r="G188" s="33">
        <f t="shared" si="11"/>
        <v>67.25771428571429</v>
      </c>
    </row>
    <row r="189" spans="1:7" ht="24.75" customHeight="1">
      <c r="A189" s="64" t="s">
        <v>60</v>
      </c>
      <c r="B189" s="56" t="s">
        <v>201</v>
      </c>
      <c r="C189" s="57">
        <f>SUM(C190)</f>
        <v>15701.900000000001</v>
      </c>
      <c r="D189" s="87">
        <f>SUM(D190)</f>
        <v>12412.4</v>
      </c>
      <c r="E189" s="57">
        <f>SUM(E190)</f>
        <v>12412.4</v>
      </c>
      <c r="F189" s="87">
        <f t="shared" si="10"/>
        <v>100</v>
      </c>
      <c r="G189" s="29">
        <f t="shared" si="11"/>
        <v>79.05030601392187</v>
      </c>
    </row>
    <row r="190" spans="1:7" ht="32.25" customHeight="1">
      <c r="A190" s="58" t="s">
        <v>160</v>
      </c>
      <c r="B190" s="51" t="s">
        <v>202</v>
      </c>
      <c r="C190" s="52">
        <f>3026.2+72.7+402+600+5785.8+72.7+1854.7+2727.8+200+960</f>
        <v>15701.900000000001</v>
      </c>
      <c r="D190" s="88">
        <v>12412.4</v>
      </c>
      <c r="E190" s="52">
        <v>12412.4</v>
      </c>
      <c r="F190" s="88">
        <f t="shared" si="10"/>
        <v>100</v>
      </c>
      <c r="G190" s="33">
        <f t="shared" si="11"/>
        <v>79.05030601392187</v>
      </c>
    </row>
    <row r="191" spans="1:7" ht="18.75" customHeight="1">
      <c r="A191" s="54" t="s">
        <v>61</v>
      </c>
      <c r="B191" s="48" t="s">
        <v>203</v>
      </c>
      <c r="C191" s="49">
        <f aca="true" t="shared" si="12" ref="C191:E192">C192</f>
        <v>26043.5</v>
      </c>
      <c r="D191" s="86">
        <f t="shared" si="12"/>
        <v>91.5</v>
      </c>
      <c r="E191" s="49">
        <f t="shared" si="12"/>
        <v>93</v>
      </c>
      <c r="F191" s="86">
        <f t="shared" si="10"/>
        <v>101.63934426229508</v>
      </c>
      <c r="G191" s="38">
        <f t="shared" si="11"/>
        <v>0.35709486052181927</v>
      </c>
    </row>
    <row r="192" spans="1:7" ht="18.75" customHeight="1">
      <c r="A192" s="55" t="s">
        <v>124</v>
      </c>
      <c r="B192" s="56" t="s">
        <v>204</v>
      </c>
      <c r="C192" s="57">
        <f t="shared" si="12"/>
        <v>26043.5</v>
      </c>
      <c r="D192" s="87">
        <f t="shared" si="12"/>
        <v>91.5</v>
      </c>
      <c r="E192" s="57">
        <f t="shared" si="12"/>
        <v>93</v>
      </c>
      <c r="F192" s="87">
        <f t="shared" si="10"/>
        <v>101.63934426229508</v>
      </c>
      <c r="G192" s="29">
        <f t="shared" si="11"/>
        <v>0.35709486052181927</v>
      </c>
    </row>
    <row r="193" spans="1:7" ht="20.25" customHeight="1">
      <c r="A193" s="53" t="s">
        <v>62</v>
      </c>
      <c r="B193" s="51" t="s">
        <v>205</v>
      </c>
      <c r="C193" s="52">
        <f>1000+300+91.5+13446+11206</f>
        <v>26043.5</v>
      </c>
      <c r="D193" s="88">
        <v>91.5</v>
      </c>
      <c r="E193" s="52">
        <v>93</v>
      </c>
      <c r="F193" s="88">
        <f t="shared" si="10"/>
        <v>101.63934426229508</v>
      </c>
      <c r="G193" s="33">
        <f t="shared" si="11"/>
        <v>0.35709486052181927</v>
      </c>
    </row>
    <row r="194" spans="1:7" ht="59.25" customHeight="1">
      <c r="A194" s="54" t="s">
        <v>366</v>
      </c>
      <c r="B194" s="65" t="s">
        <v>367</v>
      </c>
      <c r="C194" s="49">
        <f aca="true" t="shared" si="13" ref="C194:E195">C195</f>
        <v>0</v>
      </c>
      <c r="D194" s="86">
        <f t="shared" si="13"/>
        <v>0</v>
      </c>
      <c r="E194" s="49">
        <f t="shared" si="13"/>
        <v>1.2</v>
      </c>
      <c r="F194" s="86">
        <v>0</v>
      </c>
      <c r="G194" s="38">
        <v>0</v>
      </c>
    </row>
    <row r="195" spans="1:7" ht="34.5" customHeight="1">
      <c r="A195" s="55" t="s">
        <v>368</v>
      </c>
      <c r="B195" s="62" t="s">
        <v>369</v>
      </c>
      <c r="C195" s="57">
        <f t="shared" si="13"/>
        <v>0</v>
      </c>
      <c r="D195" s="87">
        <f t="shared" si="13"/>
        <v>0</v>
      </c>
      <c r="E195" s="57">
        <f t="shared" si="13"/>
        <v>1.2</v>
      </c>
      <c r="F195" s="87">
        <v>0</v>
      </c>
      <c r="G195" s="29">
        <v>0</v>
      </c>
    </row>
    <row r="196" spans="1:7" ht="34.5" customHeight="1">
      <c r="A196" s="53" t="s">
        <v>370</v>
      </c>
      <c r="B196" s="63" t="s">
        <v>371</v>
      </c>
      <c r="C196" s="52">
        <v>0</v>
      </c>
      <c r="D196" s="88">
        <v>0</v>
      </c>
      <c r="E196" s="52">
        <v>1.2</v>
      </c>
      <c r="F196" s="88">
        <v>0</v>
      </c>
      <c r="G196" s="33">
        <v>0</v>
      </c>
    </row>
    <row r="197" spans="1:7" ht="40.5" customHeight="1">
      <c r="A197" s="47" t="s">
        <v>130</v>
      </c>
      <c r="B197" s="65" t="s">
        <v>157</v>
      </c>
      <c r="C197" s="66">
        <f>C198</f>
        <v>-7142</v>
      </c>
      <c r="D197" s="91">
        <f>D198</f>
        <v>-7142</v>
      </c>
      <c r="E197" s="66">
        <f>E198</f>
        <v>-7463.2</v>
      </c>
      <c r="F197" s="86">
        <f t="shared" si="10"/>
        <v>104.4973396807617</v>
      </c>
      <c r="G197" s="38">
        <f t="shared" si="11"/>
        <v>104.4973396807617</v>
      </c>
    </row>
    <row r="198" spans="1:7" ht="40.5" customHeight="1">
      <c r="A198" s="64" t="s">
        <v>168</v>
      </c>
      <c r="B198" s="62" t="s">
        <v>206</v>
      </c>
      <c r="C198" s="67">
        <f>-6986.6-36.5-134.6-217.9-35.5+269.1</f>
        <v>-7142</v>
      </c>
      <c r="D198" s="93">
        <f>-6986.6-36.5-134.6-217.9-35.5+269.1</f>
        <v>-7142</v>
      </c>
      <c r="E198" s="57">
        <v>-7463.2</v>
      </c>
      <c r="F198" s="87">
        <f t="shared" si="10"/>
        <v>104.4973396807617</v>
      </c>
      <c r="G198" s="29">
        <f t="shared" si="11"/>
        <v>104.4973396807617</v>
      </c>
    </row>
    <row r="199" spans="1:7" s="50" customFormat="1" ht="21" customHeight="1">
      <c r="A199" s="4" t="s">
        <v>63</v>
      </c>
      <c r="B199" s="5"/>
      <c r="C199" s="38">
        <f>C9+C149</f>
        <v>3473092.0000000005</v>
      </c>
      <c r="D199" s="86">
        <f>D9+D149</f>
        <v>2502593.6</v>
      </c>
      <c r="E199" s="38">
        <f>E9+E149</f>
        <v>2483151.2</v>
      </c>
      <c r="F199" s="86">
        <f t="shared" si="10"/>
        <v>99.22310997678568</v>
      </c>
      <c r="G199" s="38">
        <f t="shared" si="11"/>
        <v>71.49684488634335</v>
      </c>
    </row>
    <row r="200" spans="5:7" ht="12.75">
      <c r="E200" s="70"/>
      <c r="F200" s="70"/>
      <c r="G200" s="71"/>
    </row>
    <row r="201" spans="5:7" ht="12.75">
      <c r="E201" s="72"/>
      <c r="F201" s="72"/>
      <c r="G201" s="73"/>
    </row>
    <row r="202" spans="5:7" ht="12.75">
      <c r="E202" s="74"/>
      <c r="F202" s="74"/>
      <c r="G202" s="75"/>
    </row>
    <row r="203" spans="5:7" ht="12.75">
      <c r="E203" s="70"/>
      <c r="F203" s="70"/>
      <c r="G203" s="71"/>
    </row>
    <row r="204" spans="5:7" ht="12.75">
      <c r="E204" s="76"/>
      <c r="F204" s="76"/>
      <c r="G204" s="73"/>
    </row>
    <row r="205" spans="5:7" ht="12.75">
      <c r="E205" s="77"/>
      <c r="F205" s="77"/>
      <c r="G205" s="74"/>
    </row>
    <row r="206" spans="5:7" ht="12.75">
      <c r="E206" s="73"/>
      <c r="F206" s="73"/>
      <c r="G206" s="73"/>
    </row>
  </sheetData>
  <sheetProtection/>
  <mergeCells count="6">
    <mergeCell ref="B1:C1"/>
    <mergeCell ref="B2:C2"/>
    <mergeCell ref="A5:C5"/>
    <mergeCell ref="E1:G1"/>
    <mergeCell ref="E2:G2"/>
    <mergeCell ref="A4:G4"/>
  </mergeCells>
  <printOptions/>
  <pageMargins left="0" right="0" top="0" bottom="0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2021-10-29T03:39:47Z</cp:lastPrinted>
  <dcterms:created xsi:type="dcterms:W3CDTF">1996-10-08T23:32:33Z</dcterms:created>
  <dcterms:modified xsi:type="dcterms:W3CDTF">2021-10-29T03:39:48Z</dcterms:modified>
  <cp:category/>
  <cp:version/>
  <cp:contentType/>
  <cp:contentStatus/>
</cp:coreProperties>
</file>