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яснительная" sheetId="4" r:id="rId1"/>
  </sheets>
  <definedNames>
    <definedName name="_xlnm.Print_Area" localSheetId="0">пояснительная!$B$1:$H$534</definedName>
  </definedNames>
  <calcPr calcId="125725" iterate="1"/>
</workbook>
</file>

<file path=xl/calcChain.xml><?xml version="1.0" encoding="utf-8"?>
<calcChain xmlns="http://schemas.openxmlformats.org/spreadsheetml/2006/main">
  <c r="C480" i="4"/>
  <c r="E480"/>
  <c r="C213" l="1"/>
  <c r="C217"/>
  <c r="C104"/>
  <c r="C105"/>
  <c r="C108"/>
  <c r="E422" l="1"/>
  <c r="E425" l="1"/>
  <c r="E104"/>
  <c r="E109"/>
  <c r="E477"/>
  <c r="C477" l="1"/>
  <c r="C198"/>
  <c r="C192" s="1"/>
  <c r="C394"/>
  <c r="C403"/>
  <c r="C402"/>
  <c r="G393"/>
  <c r="E393"/>
  <c r="G110"/>
  <c r="E110"/>
  <c r="C110"/>
  <c r="G107"/>
  <c r="E107"/>
  <c r="C107"/>
  <c r="C393" l="1"/>
  <c r="D403" s="1"/>
  <c r="E103"/>
  <c r="F108" s="1"/>
  <c r="C103"/>
  <c r="D198"/>
  <c r="D402"/>
  <c r="D108" l="1"/>
  <c r="D115"/>
  <c r="C507"/>
  <c r="G506"/>
  <c r="H510" s="1"/>
  <c r="E506"/>
  <c r="G192"/>
  <c r="E192"/>
  <c r="G481" l="1"/>
  <c r="E481"/>
  <c r="C481"/>
  <c r="C274" l="1"/>
  <c r="C35" s="1"/>
  <c r="E282"/>
  <c r="E274" s="1"/>
  <c r="E35" s="1"/>
  <c r="G105"/>
  <c r="G106"/>
  <c r="E106"/>
  <c r="E105"/>
  <c r="G282" l="1"/>
  <c r="G274" s="1"/>
  <c r="G35" s="1"/>
  <c r="C106"/>
  <c r="G476"/>
  <c r="H480" s="1"/>
  <c r="E476"/>
  <c r="C476"/>
  <c r="D480" s="1"/>
  <c r="C359"/>
  <c r="C353" s="1"/>
  <c r="G353"/>
  <c r="E353"/>
  <c r="G352"/>
  <c r="H359" s="1"/>
  <c r="E352"/>
  <c r="F360" s="1"/>
  <c r="F482" l="1"/>
  <c r="F480"/>
  <c r="C352"/>
  <c r="D359" s="1"/>
  <c r="D482"/>
  <c r="H482"/>
  <c r="F357"/>
  <c r="H356"/>
  <c r="H358"/>
  <c r="F356"/>
  <c r="H357"/>
  <c r="F358"/>
  <c r="H360"/>
  <c r="D358" l="1"/>
  <c r="D357"/>
  <c r="D356"/>
  <c r="D360"/>
  <c r="C309" l="1"/>
  <c r="C308"/>
  <c r="G301"/>
  <c r="E301"/>
  <c r="H306" l="1"/>
  <c r="G36"/>
  <c r="F309"/>
  <c r="E36"/>
  <c r="H308"/>
  <c r="C301"/>
  <c r="C36" s="1"/>
  <c r="H305"/>
  <c r="H307"/>
  <c r="H309"/>
  <c r="F306"/>
  <c r="F305"/>
  <c r="F307"/>
  <c r="F308"/>
  <c r="E374"/>
  <c r="E39" s="1"/>
  <c r="C375"/>
  <c r="C374"/>
  <c r="C39" s="1"/>
  <c r="G525"/>
  <c r="G527" s="1"/>
  <c r="E525"/>
  <c r="C376" l="1"/>
  <c r="D306"/>
  <c r="D309"/>
  <c r="D307"/>
  <c r="D305"/>
  <c r="D308"/>
  <c r="F529"/>
  <c r="E527"/>
  <c r="H529"/>
  <c r="C512" l="1"/>
  <c r="C506" s="1"/>
  <c r="D513" s="1"/>
  <c r="H511"/>
  <c r="F512"/>
  <c r="H512"/>
  <c r="F511"/>
  <c r="G425"/>
  <c r="E421"/>
  <c r="G421"/>
  <c r="C421"/>
  <c r="G445"/>
  <c r="E445"/>
  <c r="G444"/>
  <c r="E444"/>
  <c r="C444"/>
  <c r="F510" l="1"/>
  <c r="D511" l="1"/>
  <c r="D514"/>
  <c r="G447" l="1"/>
  <c r="G441" s="1"/>
  <c r="E447"/>
  <c r="E441" s="1"/>
  <c r="C447"/>
  <c r="C441" s="1"/>
  <c r="G236" l="1"/>
  <c r="H242" s="1"/>
  <c r="E236"/>
  <c r="F243" s="1"/>
  <c r="C236"/>
  <c r="D242" s="1"/>
  <c r="F242" l="1"/>
  <c r="D243"/>
  <c r="H243"/>
  <c r="G328" l="1"/>
  <c r="H336" s="1"/>
  <c r="E328"/>
  <c r="F336" s="1"/>
  <c r="C328"/>
  <c r="D335" s="1"/>
  <c r="H332" l="1"/>
  <c r="D332"/>
  <c r="D336"/>
  <c r="F332"/>
  <c r="G212" l="1"/>
  <c r="H218" s="1"/>
  <c r="E212"/>
  <c r="F218" s="1"/>
  <c r="C212"/>
  <c r="G215"/>
  <c r="E215"/>
  <c r="C215"/>
  <c r="D218" l="1"/>
  <c r="D220"/>
  <c r="F198"/>
  <c r="E191"/>
  <c r="F195" l="1"/>
  <c r="C191"/>
  <c r="G191"/>
  <c r="D195" l="1"/>
  <c r="E170" l="1"/>
  <c r="G167"/>
  <c r="E167"/>
  <c r="C167"/>
  <c r="H173" l="1"/>
  <c r="H171"/>
  <c r="F173"/>
  <c r="F171"/>
  <c r="G80" l="1"/>
  <c r="E80"/>
  <c r="C80"/>
  <c r="G77"/>
  <c r="E77"/>
  <c r="C77"/>
  <c r="G72"/>
  <c r="E72"/>
  <c r="C72"/>
  <c r="G67"/>
  <c r="E67"/>
  <c r="C67"/>
  <c r="C76" l="1"/>
  <c r="G76"/>
  <c r="E76"/>
  <c r="G56" l="1"/>
  <c r="D397" l="1"/>
  <c r="C56"/>
  <c r="D398"/>
  <c r="G40"/>
  <c r="H399"/>
  <c r="C40"/>
  <c r="D399"/>
  <c r="E40"/>
  <c r="F399"/>
  <c r="F398"/>
  <c r="F220"/>
  <c r="H220"/>
  <c r="G71"/>
  <c r="G374"/>
  <c r="G39" s="1"/>
  <c r="H445" l="1"/>
  <c r="H447"/>
  <c r="H446"/>
  <c r="D445"/>
  <c r="D447"/>
  <c r="D446"/>
  <c r="F446"/>
  <c r="F447"/>
  <c r="F445"/>
  <c r="F426" l="1"/>
  <c r="H426"/>
  <c r="D426"/>
  <c r="D425" l="1"/>
  <c r="H425"/>
  <c r="F425"/>
  <c r="H514" l="1"/>
  <c r="F514"/>
  <c r="D282" l="1"/>
  <c r="D283"/>
  <c r="D280"/>
  <c r="C54"/>
  <c r="D512"/>
  <c r="D510" l="1"/>
  <c r="E56"/>
  <c r="G91" l="1"/>
  <c r="E91"/>
  <c r="C91"/>
  <c r="G88"/>
  <c r="E88"/>
  <c r="C88"/>
  <c r="G87" l="1"/>
  <c r="C87"/>
  <c r="E87"/>
  <c r="C55"/>
  <c r="G55"/>
  <c r="E55"/>
  <c r="G43"/>
  <c r="H403" l="1"/>
  <c r="H398"/>
  <c r="F403"/>
  <c r="H283" l="1"/>
  <c r="H280"/>
  <c r="H282"/>
  <c r="F283"/>
  <c r="F280"/>
  <c r="F282"/>
  <c r="G259" l="1"/>
  <c r="H263" s="1"/>
  <c r="E259"/>
  <c r="F263" s="1"/>
  <c r="C259"/>
  <c r="D263" s="1"/>
  <c r="G37" l="1"/>
  <c r="C37"/>
  <c r="E37"/>
  <c r="C33"/>
  <c r="E33"/>
  <c r="E34"/>
  <c r="G33"/>
  <c r="C34"/>
  <c r="G34"/>
  <c r="E71" l="1"/>
  <c r="C71"/>
  <c r="G66"/>
  <c r="G65" s="1"/>
  <c r="E66"/>
  <c r="C66"/>
  <c r="E65" l="1"/>
  <c r="C65"/>
  <c r="C30" l="1"/>
  <c r="G30"/>
  <c r="E30"/>
  <c r="D173"/>
  <c r="D171"/>
  <c r="G32" l="1"/>
  <c r="C32"/>
  <c r="E32"/>
  <c r="E38"/>
  <c r="C38"/>
  <c r="H217"/>
  <c r="H216"/>
  <c r="H219"/>
  <c r="D217"/>
  <c r="D216"/>
  <c r="D219"/>
  <c r="F219"/>
  <c r="F216"/>
  <c r="F217"/>
  <c r="G38" l="1"/>
  <c r="D378" l="1"/>
  <c r="G44" l="1"/>
  <c r="E44"/>
  <c r="C44"/>
  <c r="D379"/>
  <c r="C525"/>
  <c r="C58" l="1"/>
  <c r="G45"/>
  <c r="C45"/>
  <c r="E45"/>
  <c r="G54"/>
  <c r="E54"/>
  <c r="G103" l="1"/>
  <c r="H108" s="1"/>
  <c r="D107" l="1"/>
  <c r="F107"/>
  <c r="E58"/>
  <c r="G58"/>
  <c r="G28"/>
  <c r="E28"/>
  <c r="C28"/>
  <c r="H114"/>
  <c r="H110"/>
  <c r="H115"/>
  <c r="H113"/>
  <c r="H109"/>
  <c r="H107"/>
  <c r="F115"/>
  <c r="F113"/>
  <c r="F109"/>
  <c r="F114"/>
  <c r="F110"/>
  <c r="D113"/>
  <c r="D109"/>
  <c r="D114"/>
  <c r="D110"/>
  <c r="C31" l="1"/>
  <c r="G31"/>
  <c r="E31"/>
  <c r="E43"/>
  <c r="C43"/>
  <c r="C143" l="1"/>
  <c r="C29" l="1"/>
  <c r="D150"/>
  <c r="D149"/>
  <c r="G143"/>
  <c r="E143"/>
  <c r="G29" l="1"/>
  <c r="E29"/>
  <c r="H150"/>
  <c r="H149"/>
  <c r="F150"/>
  <c r="F149"/>
  <c r="C46"/>
  <c r="D36" s="1"/>
  <c r="D35" l="1"/>
  <c r="D39"/>
  <c r="D40"/>
  <c r="C57"/>
  <c r="C53" s="1"/>
  <c r="D45"/>
  <c r="D43"/>
  <c r="D38"/>
  <c r="D34"/>
  <c r="D31"/>
  <c r="D29"/>
  <c r="D44"/>
  <c r="D37"/>
  <c r="D33"/>
  <c r="D32"/>
  <c r="D30"/>
  <c r="D28"/>
  <c r="G46"/>
  <c r="E46"/>
  <c r="H39" l="1"/>
  <c r="H36"/>
  <c r="F39"/>
  <c r="F36"/>
  <c r="H40"/>
  <c r="H35"/>
  <c r="F29"/>
  <c r="F35"/>
  <c r="F40"/>
  <c r="G57"/>
  <c r="H43"/>
  <c r="H34"/>
  <c r="H33"/>
  <c r="H37"/>
  <c r="H30"/>
  <c r="H32"/>
  <c r="H38"/>
  <c r="H44"/>
  <c r="H45"/>
  <c r="H28"/>
  <c r="H31"/>
  <c r="E57"/>
  <c r="E53" s="1"/>
  <c r="F37"/>
  <c r="F34"/>
  <c r="F33"/>
  <c r="F30"/>
  <c r="F38"/>
  <c r="F32"/>
  <c r="F44"/>
  <c r="F45"/>
  <c r="F28"/>
  <c r="F31"/>
  <c r="F43"/>
  <c r="H29"/>
  <c r="D58"/>
  <c r="C16"/>
  <c r="G53"/>
  <c r="D57"/>
  <c r="F58" l="1"/>
  <c r="H58"/>
  <c r="C17"/>
  <c r="C18"/>
  <c r="F57"/>
  <c r="H57"/>
</calcChain>
</file>

<file path=xl/sharedStrings.xml><?xml version="1.0" encoding="utf-8"?>
<sst xmlns="http://schemas.openxmlformats.org/spreadsheetml/2006/main" count="912" uniqueCount="354">
  <si>
    <t>тыс.рублей</t>
  </si>
  <si>
    <t xml:space="preserve">Подпрограмма II «Развитие современной инфраструктуры»      </t>
  </si>
  <si>
    <t>бюджет городского округа</t>
  </si>
  <si>
    <t>бюджет автономного округа</t>
  </si>
  <si>
    <t>федеральный бюджет</t>
  </si>
  <si>
    <t xml:space="preserve">Подпрограмма III «Общее и дополнительное образование» </t>
  </si>
  <si>
    <t xml:space="preserve">Подпрограмма V «Здоровьесбережение и здоровьесозидание» </t>
  </si>
  <si>
    <t>Всего по муниципальной программе:</t>
  </si>
  <si>
    <t>Подпрограмма I «Развитие физической культуры и спорта в городе Урай»</t>
  </si>
  <si>
    <t xml:space="preserve">          Муниципальная программа утверждена постановлением администрации города Урай 25.09.2018 №2466. </t>
  </si>
  <si>
    <t xml:space="preserve">          Муниципальная программа утверждена постановлением администрации города Урай от 25.09.2018 №2470. </t>
  </si>
  <si>
    <t xml:space="preserve">          Муниципальная программа утверждена постановлением администрации города Урай от 26.09.2017 №2760.  </t>
  </si>
  <si>
    <t>Подпрограмма I «Профилактика правонарушений»</t>
  </si>
  <si>
    <t>Подпрограмма II «Профилактика незаконного оборота и потребления наркотических средств и психотропных веществ»</t>
  </si>
  <si>
    <t>1400000000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</si>
  <si>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          Муниципальная программа утверждена постановлением администрации города Урай от 25.09.2018 №2467.  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</si>
  <si>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</si>
  <si>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Подпрограмма II «Укрепление пожарной безопасности в городе Урай»</t>
  </si>
  <si>
    <t xml:space="preserve">          Цели муниципальной программы - создание условий для устойчивого развития малого и среднего предпринимательства на территории города Урай; создание условий для развития потребительского рынка, расширения предложений товаров и услуг на территории города Урай; создание условий для устойчивого развития агропромышленного комплекса и повышение конкурентоспособности сельскохозяйственной продукции, произведенной на территории города Урай.
    </t>
  </si>
  <si>
    <t>Подпрограмма III «Развитие сельскохозяйственных товаропроизводителей»</t>
  </si>
  <si>
    <t xml:space="preserve">          Муниципальная программа утверждена постановлением администрации города Урай от 25.09.2018 №2469.</t>
  </si>
  <si>
    <t xml:space="preserve">          Ответственный исполнитель муниципальной программы - управление по информационным технологиям и связи администрации города Урай.</t>
  </si>
  <si>
    <t>Подпрограмма I «Дорожное хозяйство»</t>
  </si>
  <si>
    <t>Подпрограмма II «Транспорт»</t>
  </si>
  <si>
    <t xml:space="preserve">          Муниципальная программа утверждена постановлением администрации города Урай от 26.09.2017 №2759.  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</si>
  <si>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
</t>
  </si>
  <si>
    <t xml:space="preserve">          Муниципальная программа утверждена постановлением администрации города Урай от 26.09.2017 №2757.  
</t>
  </si>
  <si>
    <t>Подпрограмма I «Создание условий для совершенствования системы муниципального управления»</t>
  </si>
  <si>
    <t>Подпрограмма II «Предоставление государственных и муниципальных услуг»</t>
  </si>
  <si>
    <t>Подпрограмма III «Развитие муниципальной службы и резерва управленческих кадров»</t>
  </si>
  <si>
    <t xml:space="preserve">          Муниципальная программа утверждена постановлением администрации города Урай от 26.09.2017 №2758.  
</t>
  </si>
  <si>
    <t xml:space="preserve">          Ответственный исполнитель муниципальной программы – Муниципальное казенное учреждение «Управление  градостроительства, землепользования и природопользования города Урай». </t>
  </si>
  <si>
    <t>(тыс.рублей)</t>
  </si>
  <si>
    <t xml:space="preserve">3500000000 Муниципальная программа «Развитие жилищно-коммунального комплекса и повышение энергетической эффективности в городе Урай» на 2019 - 2030 годы
                                 </t>
  </si>
  <si>
    <t>Подпрограмма I «Создание условий для обеспечения содержания объектов жилищно-коммунального комплекса города Урай»</t>
  </si>
  <si>
    <t xml:space="preserve">          Муниципальная программа утверждена постановлением администрации города Урай от 25.09.2018 №2468.  
</t>
  </si>
  <si>
    <t xml:space="preserve">          Ответственный исполнитель муниципальной программы – Муниципальное казенное учреждение «Управление жилищно-коммунального хозяйства города Урай». </t>
  </si>
  <si>
    <t>Итого:</t>
  </si>
  <si>
    <t>0200000000   Муниципальная программа «Развитие образования и молодежной политики в городе Урай» на 2019-2030 годы</t>
  </si>
  <si>
    <t xml:space="preserve">          Муниципальная программа утверждена постановлением администрации города Урай от 27.09.2018 №2502.</t>
  </si>
  <si>
    <t xml:space="preserve">Подпрограмма I «Дошкольное образование»      </t>
  </si>
  <si>
    <t xml:space="preserve">Подпрограмма IV «Развитие муниципальной методической службы»        </t>
  </si>
  <si>
    <t xml:space="preserve">Подпрограмма VI «Молодежная политика»  </t>
  </si>
  <si>
    <t xml:space="preserve">Подпрограмма VII «Каникулярный отдых»  </t>
  </si>
  <si>
    <t>Расходы бюджета городского округа - всего</t>
  </si>
  <si>
    <t xml:space="preserve">          Исходя из обозначенных выше подходов к формированию объема и структуры расходов бюджета городского округа, определены их основные параметры:</t>
  </si>
  <si>
    <t>1. Муниципальная программа «Развитие образования и молодежной политики в городе Урай» на 2019-2030 годы</t>
  </si>
  <si>
    <t>5.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</si>
  <si>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в том числе Дорожный фонд</t>
  </si>
  <si>
    <t xml:space="preserve">          Цель муниципальной программы - повышение качества и комфорта городской среды на территории муниципального образования город Урай.</t>
  </si>
  <si>
    <t>Основное мероприятие «Благоустройство территорий муниципального образования»</t>
  </si>
  <si>
    <t>Основное мероприятие «Информирование населения через средства массовой информации»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</si>
  <si>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</si>
  <si>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</si>
  <si>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Основное мероприятие «Обеспечение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Урай»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</si>
  <si>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</si>
  <si>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</si>
  <si>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</si>
  <si>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</si>
  <si>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Основное мероприятие «Предоставление молодым семьям социальных выплат в виде субсидий»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</si>
  <si>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</si>
  <si>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</si>
  <si>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Основное мероприятие «Обеспечение деятельности муниципального бюджетного учреждения газета «Знамя»</t>
  </si>
  <si>
    <t xml:space="preserve">          Ответственный исполнитель муниципальной программы – Управление образования и молодежной политики администрации города Урай.</t>
  </si>
  <si>
    <t>сумма, тыс.рублей</t>
  </si>
  <si>
    <t>% в общем объеме расходов</t>
  </si>
  <si>
    <t>Наименование подпрограммы (мероприятия программы)</t>
  </si>
  <si>
    <t>х</t>
  </si>
  <si>
    <t>Расходы</t>
  </si>
  <si>
    <t xml:space="preserve">          Муниципальная программа состоит из 7 подпрограмм. Объемы бюджетных ассигнований распределены следующим образом:</t>
  </si>
  <si>
    <t>Таблица 1</t>
  </si>
  <si>
    <t>Таблица 2</t>
  </si>
  <si>
    <t>Таблица 3</t>
  </si>
  <si>
    <t>Муниципальные программы</t>
  </si>
  <si>
    <t>0300000000 «Развитие физической культуры, спорта и туризма в городе Урай» на 2019-2030 годы</t>
  </si>
  <si>
    <t xml:space="preserve">          Муниципальная программа состоит из 2 подпрограмм. Объемы бюджетных ассигнований распределены следующим образом:</t>
  </si>
  <si>
    <t>Таблица 4</t>
  </si>
  <si>
    <t>Таблица 5</t>
  </si>
  <si>
    <t xml:space="preserve">          Ответственный исполнитель муниципальной программы – Управление по физической культуре, спорту и туризму администрации города Урай.</t>
  </si>
  <si>
    <t>Подпрограмма II «Создание условий для развития туризма в городе Урай»</t>
  </si>
  <si>
    <t xml:space="preserve">          Реализация мероприятий второй подпрограммы не требует выделения финансовых ресурсов.</t>
  </si>
  <si>
    <t xml:space="preserve">          Ответственный исполнитель муниципальной программы – Управление по культуре и социальным вопросам администрации города Урай.</t>
  </si>
  <si>
    <t>Таблица 6</t>
  </si>
  <si>
    <t xml:space="preserve">          Муниципальная программа состоит из 3 подпрограмм. Объемы бюджетных ассигнований распределены следующим образом:</t>
  </si>
  <si>
    <t xml:space="preserve">          Муниципальная программа не содержит подпрограмм. Объемы бюджетных ассигнований распределены следующим образом:</t>
  </si>
  <si>
    <t>Таблица 7</t>
  </si>
  <si>
    <t xml:space="preserve">          Муниципальная программа не содержит подпрограмм. Объем бюджетных ассигнований распределен следующим образом:</t>
  </si>
  <si>
    <t xml:space="preserve">          Ответственный исполнитель муниципальной программы – Управление по учету и распределению муниципального жилого фонда администрации города Урай.</t>
  </si>
  <si>
    <t>Таблица 8</t>
  </si>
  <si>
    <t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</t>
  </si>
  <si>
    <t>0800000000 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</si>
  <si>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Таблица 9</t>
  </si>
  <si>
    <t xml:space="preserve">          Ответственный исполнитель муниципальной программы – Отдел гражданской защиты населения администрации города Урай.</t>
  </si>
  <si>
    <t xml:space="preserve">          Цели муниципальной программы - повышение безопасности населения и территории города Урай в особый период и в случаях чрезвычайных ситуаций; повышение уровня пожарной безопасности на территории города Урай.
    </t>
  </si>
  <si>
    <t xml:space="preserve">          Программа направлена на проведение на территории города Урай комплекса мероприятий в области защиты населения и территорий от чрезвычайных ситуаций природного и техногенного характера, гражданской обороны, обеспечения первичных мер пожарной безопасности в соответствии с требованиями действующего законодательства.</t>
  </si>
  <si>
    <t>Таблица 11</t>
  </si>
  <si>
    <t xml:space="preserve">          Ответственный исполнитель муниципальной программы – Муниципальное казенное учреждение  «Управление градостроительства, землепользования и природопользования города Урай». </t>
  </si>
  <si>
    <t xml:space="preserve">          Ответственный исполнитель муниципальной программы – Отдел содействия малому и среднему предпринимательству администрации города Урай.</t>
  </si>
  <si>
    <t>Таблица 12</t>
  </si>
  <si>
    <t>Подпрограмма II «Развитие потребительского рынка»</t>
  </si>
  <si>
    <t>в том числе Региональный проект "Культурная среда"</t>
  </si>
  <si>
    <t>Подпрограмма III «Формирование законопослушного поведения участников дорожного движения»</t>
  </si>
  <si>
    <t>2200000000 Муниципальная программа «Профилактика правонарушений на территории города Урай» на 2018-2030 годы</t>
  </si>
  <si>
    <t>Таблица 13</t>
  </si>
  <si>
    <t>Таблица 14</t>
  </si>
  <si>
    <t xml:space="preserve">          На осуществление муниципальным образованием переданных  государственных полномочий в программе предусмотрены средства субвенций окружного бюджета:</t>
  </si>
  <si>
    <t xml:space="preserve">          Цели муниципальной программы - обеспечение общественной безопасности, правопорядка и привлечение общественности к осуществлению мероприятий по профилактике правонарушений; совершенствование системы профилактики немедицинского потребления наркотиков; профилактика терроризма на территории муниципального образования город Урай; профилактика экстремизма на территории муниципального образования город Урай; укрепление единства народов Российской Федерации, проживающих на территории муниципального образования город Урай.
    </t>
  </si>
  <si>
    <t xml:space="preserve">          Ответственный исполнитель муниципальной программы – Отдел дорожного хозяйства и транспорта администрации города Урай.</t>
  </si>
  <si>
    <t>2. Муниципальная программа «Развитие физической культуры, спорта и туризма в городе Урай» на 2019-2030 годы</t>
  </si>
  <si>
    <t>Таблица 15</t>
  </si>
  <si>
    <t>2400000000 Муниципальная программа «Информационное общество – Урай» на 2019-2030 годы</t>
  </si>
  <si>
    <t xml:space="preserve">          Цель муниципальной программы - формирование информационного пространства на основе использования информационных и телекоммуникационных технологий для повышения качества жизни граждан, улучшения условий деятельности организаций города Урай и обеспечения условий для реализации эффективной системы управления в органах местного самоуправления города.
    </t>
  </si>
  <si>
    <t xml:space="preserve">2500000000 Муниципальная программа «Формирование современной городской среды муниципального образования город Урай» на 2018-2022 годы» </t>
  </si>
  <si>
    <t>Таблица 16</t>
  </si>
  <si>
    <t xml:space="preserve">2900000000 Муниципальная программа «Совершенствование и развитие муниципального управления в городе Урай» на 2018-2030 годы» </t>
  </si>
  <si>
    <t xml:space="preserve">2600000000 Муниципальная программа «Обеспечение градостроительной деятельности на территории города Урай» на  2018-2030 годы                                   </t>
  </si>
  <si>
    <t>Таблица 17</t>
  </si>
  <si>
    <t>Основное мероприятие «Региональный проект «Формирование комфортной городской среды»</t>
  </si>
  <si>
    <t>Региональный проект «Культурная среда»</t>
  </si>
  <si>
    <t>Региональный проект «Формирование комфортной городской среды»</t>
  </si>
  <si>
    <t xml:space="preserve">          Цели муниципальной программы - 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 способствующих дальнейшему развитию жилищной, инженерной, транспортной и социальной инфраструктур города, с учетом интересов граждан, организаций и предпринимателей по созданию благоприятных условий жизнедеятельности; вовлечение в оборот земель, находящихся в муниципальной собственности; мониторинг и обновление электронной базы градостроительных данных, обеспечение информационного и электронного взаимодействия.
    </t>
  </si>
  <si>
    <t>Таблица 18</t>
  </si>
  <si>
    <t>Основное мероприятие «Обеспечение МКУ «УГЗиП г.Урай» реализации функций и полномочий администрации города Урай в сфере градостроительства»</t>
  </si>
  <si>
    <t>Таблица 19</t>
  </si>
  <si>
    <t>Таблица 20</t>
  </si>
  <si>
    <t xml:space="preserve">          Цели муниципальной программы - совершенствование муниципального управления,  повышение его эффективности; совершенствование организации муниципальной службы, повышение ее эффективности.
    </t>
  </si>
  <si>
    <t xml:space="preserve">          На осуществление муниципальным образованием переданных  государственных полномочий в программе предусмотрены средства субвенций окружного и федерального бюджетов, в том числе:</t>
  </si>
  <si>
    <t xml:space="preserve">          Цели муниципальной программы -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услуг; повышение энергосбережения и энергетической эффективности.
    </t>
  </si>
  <si>
    <t>Таблица 21</t>
  </si>
  <si>
    <t>Подпрограмма II «Создание условий для развития энергосбережения, повышение энергетической эффективности в городе Урай»</t>
  </si>
  <si>
    <t xml:space="preserve">          Объем бюджетных ассигнований распределен следующим образом:</t>
  </si>
  <si>
    <t>Непрограммные направления деятельности</t>
  </si>
  <si>
    <t>Всего по непрограммным направлениям деятельности:</t>
  </si>
  <si>
    <t xml:space="preserve">          Цель муниципальной программы - обеспечение доступности качественного образования, соответствующего требованиям инновационного развития экономики и современным потребностям общества, а также всестороннего развития и самореализации подростков и молодежи.</t>
  </si>
  <si>
    <t xml:space="preserve">          Цели муниципальной программы - создание условий для обеспечения жителей возможностью систематически заниматься физической культурой и спортом, массовым спортом, в том числе повышения уровня обеспеченности населения объектами спорта, а также создание условий для развития детско-юношеского спорта, системы отбора и подготовки спортивного резерва; создание условий для развития внутреннего и въездного туризма на территории города Урай.
    </t>
  </si>
  <si>
    <t xml:space="preserve">          Цель муниципальной программы - укрепление единого культурного пространства, создание комфортных условий и равных возможностей доступа населения к культурным ценностям, цифровым ресурсам,  самореализации и раскрытия таланта каждого жителя города Урай.
    </t>
  </si>
  <si>
    <t xml:space="preserve">          Цель муниципальной программы - создание условий, способствующих улучшению жилищных условий и качества жилищного обеспечения жителей, проживающих на территории муниципального образования город Урай.
    </t>
  </si>
  <si>
    <t>2.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</si>
  <si>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% в общем объеме расходов бюджета</t>
  </si>
  <si>
    <t>% в общем объеме расходов программы</t>
  </si>
  <si>
    <t>6. 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</si>
  <si>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 xml:space="preserve">7. Муниципальная программа «Охрана окружающей среды в границах города Урай» </t>
  </si>
  <si>
    <t xml:space="preserve">8. Муниципальная программа «Развитие транспортной системы города Урай» </t>
  </si>
  <si>
    <t>9. Муниципальная программа «Профилактика правонарушений на территории города Урай» на 2018-2030 годы</t>
  </si>
  <si>
    <t xml:space="preserve">10.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</si>
  <si>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11. Муниципальная программа «Информационное общество – Урай» на 2019-2030 годы</t>
  </si>
  <si>
    <t>12. Муниципальная программа «Формирование современной городской среды муниципального образования город Урай» на 2018-2022 годы</t>
  </si>
  <si>
    <t>13. Муниципальная программа «Обеспечение градостроительной деятельности на территории города Урай» на  2018-2030 годы</t>
  </si>
  <si>
    <t xml:space="preserve">14. Муниципальная программа «Управление муниципальными финансами в городе Урай» </t>
  </si>
  <si>
    <t>15. Муниципальная программа «Совершенствование и развитие муниципального управления в городе Урай» на 2018-2030 годы</t>
  </si>
  <si>
    <t>16. 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</si>
  <si>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 xml:space="preserve">2023 год </t>
  </si>
  <si>
    <t xml:space="preserve">9000000000 «Непрограммные направления деятельности планового периода» </t>
  </si>
  <si>
    <t xml:space="preserve">1500000000 Муниципальная программа «Охрана окружающей среды в границах города Урай»  </t>
  </si>
  <si>
    <t xml:space="preserve">          Муниципальная программа утверждена постановлением администрации города Урай от 30.09.2020 №2358.  </t>
  </si>
  <si>
    <t xml:space="preserve">          Цели муниципальной программы - повышение уровня благоприятной окружающей среды для жителей города Урай
</t>
  </si>
  <si>
    <t>Основное мероприятие «Санитарная очистка и ликвидация мест несанкционированного размещения отходов на территории города Урай»</t>
  </si>
  <si>
    <t>Резервный фонд администрации города Урай</t>
  </si>
  <si>
    <t xml:space="preserve">2300000000 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</si>
  <si>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 xml:space="preserve">          Муниципальная программа утверждена постановлением администрации города Урай от  30.09.2020 №2366.  </t>
  </si>
  <si>
    <t xml:space="preserve">Основное мероприятие «Соблюдение норм Бюджетного кодекса Российской Федерации (статьи 111, 184.1)» </t>
  </si>
  <si>
    <t xml:space="preserve">Основное мероприятие «Обеспечение деятельности Комитета по финансам администрации города Урай» </t>
  </si>
  <si>
    <t xml:space="preserve">2800000000 Муниципальная программа «Управление муниципальными финансами в городе Урай» </t>
  </si>
  <si>
    <t xml:space="preserve">          Муниципальная программа утверждена постановлением администрации города Урай от 30.09.2020 №2367.  
</t>
  </si>
  <si>
    <t xml:space="preserve">          Ответственный исполнитель муниципальной программы – Комитет по финансам администрации города Урай.</t>
  </si>
  <si>
    <t xml:space="preserve">          Цели муниципальной программы - повышение качества управления муниципальными финансами муниципального образования.
    </t>
  </si>
  <si>
    <t xml:space="preserve">          Муниципальная программа утверждена постановлением администрации города Урай от  29.09.2020 №2341.  
</t>
  </si>
  <si>
    <t xml:space="preserve">1800000000 Муниципальная программа «Развитие транспортной системы города Урай» </t>
  </si>
  <si>
    <t xml:space="preserve">          Цели муниципальной программы - совершенствование сети автомобильных дорог общего пользования местного значения, повышение пропускной способности транспортных потоков на улично-дорожной сети; обеспечение доступности и повышение качества транспортных услуг населению города Урай; повышение безопасности дорожного движения в городе Урай.
.
    </t>
  </si>
  <si>
    <t xml:space="preserve">          На осуществление муниципальным образованием переданных  государственных полномочий в программе планируются средства субвенций окружного бюджета:</t>
  </si>
  <si>
    <t>Всего на реализацию региональных (национальных) проектов:</t>
  </si>
  <si>
    <t xml:space="preserve">Наименование проекта </t>
  </si>
  <si>
    <t xml:space="preserve">на 2022 год - </t>
  </si>
  <si>
    <t xml:space="preserve">          Муниципальная программа состоит из 5 подпрограмм. Объемы бюджетных ассигнований распределены следующим образом: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</si>
  <si>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</si>
  <si>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 xml:space="preserve">Расходы бюджета городского округа Урай на 2022–2024 годы </t>
  </si>
  <si>
    <t xml:space="preserve">          Формирование расходных обязательств бюджета городского округа Урай (далее – городского округа) на 2022 год и на плановый период 2023 и 2024 годов основано на следующих подходах:</t>
  </si>
  <si>
    <t xml:space="preserve">          «Базовые» объемы бюджетных ассигнований на 2022-2024 годы уточнены с учетом:</t>
  </si>
  <si>
    <t xml:space="preserve">         участия в реализации региональных проектов, в том числе направленных на достижение результатов реализации федеральных (национальных) проектов;</t>
  </si>
  <si>
    <t xml:space="preserve">          Для 6-и муниципальных казённых учреждений бюджет городского округа сформирован в соответствии с показателями бюджетной сметы, для 3-х муниципальных автономных и 17-и бюджетных учреждений – в рамках предоставления субсидий на выполнение муниципальных заданий, субсидий на иные цели и финансового обеспечения осуществления муниципальными бюджетными учреждениями полномочий администрации города Урай по исполнению публичных нормативных обязательств перед физическим лицом, подлежащих исполнению в денежной форме. </t>
  </si>
  <si>
    <t xml:space="preserve">на 2023 год - </t>
  </si>
  <si>
    <t xml:space="preserve">на 2024 год -  </t>
  </si>
  <si>
    <t xml:space="preserve">          Основная доля расходов бюджета городского округа планируется в рамках реализации 16 муниципальных программ. Тексты муниципальных программ размещены на официальном сайте органов местного самоуправления города Урай в информационно-телекоммуникационной сети «Интернет» по электронному адресу: http://uray.ru/municipalnye-programmy/.</t>
  </si>
  <si>
    <t xml:space="preserve">Расходы бюджета городского округа на реализацию муниципальных программ на 2022–2024 годы </t>
  </si>
  <si>
    <t>2022 год</t>
  </si>
  <si>
    <t xml:space="preserve">2024 год </t>
  </si>
  <si>
    <t xml:space="preserve">3. Муниципальная программа «Культура города Урай» </t>
  </si>
  <si>
    <t xml:space="preserve">4. Муниципальная программа «Развитие гражданского общества на территории  города Урай» </t>
  </si>
  <si>
    <t xml:space="preserve">          Более подробная информация в разрезе мероприятий муниципальных программ отражена в приложениях 8 и 9 к проекту решения Думы города Урай «О бюджете городского округа Урай Ханты-Мансийского автнономного округа - Югры на 2022 год и на плановый период 2023 и 2024 годов». </t>
  </si>
  <si>
    <t>Региональный проект «Создание условий для легкого старта и комфортного ведения бизнеса»</t>
  </si>
  <si>
    <t>Региональный проект «Акселерация субъектов малого и среднего предпринимательства»</t>
  </si>
  <si>
    <t>Расходы бюджета городского округа на реализацию региональных (национальных) проектов на 2022-2024 годы</t>
  </si>
  <si>
    <t>Характеристика муниципальных программ городского округа и их ресурсного обеспечения на 2022-2024 годы:</t>
  </si>
  <si>
    <t xml:space="preserve">          Средства субвенции автономного округа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планируются на 2022-2024 годы ежегодно в сумме 31 059,0 тыс.рублей.</t>
  </si>
  <si>
    <t xml:space="preserve">          Объем бюджетных ассигнований на оказание муниципальных услуг (выполнение работ) МБУ "Центр молодежи и дополнительного образования" предусмотрен на 2022 год в сумме 31 600,4 тыс.рублей, на 2023 год - 31 841,5 тыс.рублей, на 2024 год - 31 921,6 тыс.рублей. </t>
  </si>
  <si>
    <t xml:space="preserve">          Объем финансового обеспечения сертификатов дополнительного образования по дополнительным общеразвивающим программам на 2022 год запланирован в сумме 46 476,6 тыс.рублей (в целом 1 644 сертификатов по стоимости 28 270,44 руб.).</t>
  </si>
  <si>
    <t xml:space="preserve">          индексации  с 1 октября 2022 года на 4% фонда оплаты труда работников муниципальных учреждений, не подпадающих под действие указов Президента Российской Федерации от 2012 года;</t>
  </si>
  <si>
    <r>
      <t xml:space="preserve">          </t>
    </r>
    <r>
      <rPr>
        <sz val="12"/>
        <rFont val="Times New Roman"/>
        <family val="1"/>
        <charset val="204"/>
      </rPr>
      <t xml:space="preserve">Каникулярный отдых детей на 2022-2024 годы планируется за счет средств субвенции окружного бюджета на организацию и обеспечение отдыха и оздоровления детей, в том числе в этнической среде, средств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с софинансированием из местного бюджета (15%) и средств местного бюджета ежегодно в общей сумме 26 050,4 тыс.рублей. </t>
    </r>
  </si>
  <si>
    <t xml:space="preserve">          На реализацию иных  мероприятий муниципальной программы, направленных на информатизацию системы образования, поддержку инновационной деятельности образовательных организаций, проведение мероприятий по развитию талантливых детей и молодежи, гражданско-патриотическое воспитание молодежи, проведение и участие в мероприятиях городского, окружного, федерального уровней,  повышение квалификации специалистов, обеспечение информирования обучающихся о неблагоприятных погодных условиях, бал выпускников и др. предусмотрены средства местного бюджета на 2022 год в сумме 2 586,2 тыс.рублей, на 2023-2024 годы в сумме 2 481,2 тыс.рублей ежегодно. </t>
  </si>
  <si>
    <t xml:space="preserve">          На организацию и проведение городских физкультурных, спортивно-массовых информационных мероприятий, пропагандирующих здоровый образ жизни, а также направленных на популяризацию физической культуры и массового спорта, в том числе ежегодного конкурса "Спортивная элита", предусмотрены бюджетные ассигнования на 2022-2024 годы в сумме 583,3 тыс.рублей ежегодно. </t>
  </si>
  <si>
    <t xml:space="preserve">0400000000   Муниципальная программа «Культура города Урай» </t>
  </si>
  <si>
    <t>Подпрограмма I «Усовершенствование организационных, экономических механизмов развития учреждений культуры и организаций дополнительного образования в области искусств»</t>
  </si>
  <si>
    <t xml:space="preserve">          Объем бюджетных ассигнований на оказание муниципальных услуг (выполнение работ) МАУ "Культура" предусмотрен на 2022 год в сумме 178 429,2 тыс.рублей, на 2023 год - 175 943,0 тыс.рублей, на 2024 год - 176 248,8 тыс.рублей. </t>
  </si>
  <si>
    <t xml:space="preserve">          Объем бюджетных ассигнований на оказание муниципальных услуг (выполнение работ) МАУ "Детская школа искусств" планируется на 2022 год в сумме 77 813,4 тыс.рублей, на 2023 год - 77 975,4 тыс.рублей, на 2024 год - 78 054,8 тыс.рублей. </t>
  </si>
  <si>
    <t xml:space="preserve">          Средства субсидии окружного бюджета на развитие сферы культуры в муниципальных образованиях Ханты-Мансийского автономного округа – Югры с софинансированием из местного бюджета (15%) планируются на 2022 год в сумме 768,8 тыс.рублей, на 2023 год - 457,3 тыс.рублей, на 2024 год - 454,8 тыс.рублей. Средства будут направлены на модернизацию общедоступных муниципальных библиотек.</t>
  </si>
  <si>
    <t>Подпрограмма II «Поддержка творческих и социокультурных гражданских  инициатив, способствующих самореализации населения. Вовлечение граждан в культурную деятельность»</t>
  </si>
  <si>
    <t xml:space="preserve">          На реализацию мероприятий регионального проекта "Культурная среда" в программе на 2023 год предусмотрены средства субсидии окружного бюджета (в т.ч. средства федерального бюджета) на Техническое оснащение муниципальных музеев с софинансированием из местного бюджета (2%) в общей сумме 591,0 тыс.рублей. </t>
  </si>
  <si>
    <t>на реализацию муниципальных программ</t>
  </si>
  <si>
    <t xml:space="preserve">на непрограммные направления деятельности </t>
  </si>
  <si>
    <t xml:space="preserve">Расходы бюджета городского округа на реализацию муниципальных программ и непрограммные направления деятельности                                                                  </t>
  </si>
  <si>
    <t xml:space="preserve">1. Муниципальная программа «Культура города Урай» </t>
  </si>
  <si>
    <t>Расходы бюджета городского округа на проведение мероприятий, реализация которых будет осуществляться через инициативные проекты</t>
  </si>
  <si>
    <t xml:space="preserve">          Муниципальная программа утверждена постановлением администрации города Урай от 29.09.2021 года №2359.</t>
  </si>
  <si>
    <t xml:space="preserve">         Ответственный исполнитель муниципальной программы – Управление по развитию местного самоуправления администрации города Урай.</t>
  </si>
  <si>
    <t xml:space="preserve">          Цель муниципальной программы - создание условий для развития гражданского общества и реализации гражданских инициатив.
    </t>
  </si>
  <si>
    <t xml:space="preserve">0700000000 Муниципальная программа «Развитие гражданского общества на территории города Урай» 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</si>
  <si>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на конкурсной основе грантов в форме субсидий на развитие гражданского общества»</t>
  </si>
  <si>
    <t>Основное мероприятие «Предоставление субсидий ТОС и некоммерческим организациям, оказывающим поддержку деятельности ТОС, на финансовое обеспечение затрат на осуществление ТОС самостоятельно и под свою ответственность собственных инициатив по вопросам местного значения»</t>
  </si>
  <si>
    <t xml:space="preserve">          Создание комфортных условий для некоммерческих организаций является одним из условий обеспечения устойчивого роста, стабильного развития экономики и социальной сферы города Урай.</t>
  </si>
  <si>
    <t>Основное мероприятие «Приобретение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будущем»</t>
  </si>
  <si>
    <t xml:space="preserve">          На реализацию регионального проекта "Создание условий для легкого старта и комфортного ведения бизнеса" планируются средства субсидии окружного бюджета с софинансированием из местного бюджета (5%) на 2022 год в общей сумме 304,1 тыс.рублей. </t>
  </si>
  <si>
    <t xml:space="preserve">          На реализацию регионального проекта "Акселерация субъектов малого и среднего предпринимательства" планируются средства субсидии окружного бюджета с софинансированием из местного бюджета (5%) на 2022 год в общей сумме 2 661,5 тыс.рублей. </t>
  </si>
  <si>
    <t xml:space="preserve">          На осуществление муниципальным образованием переданных  государственных полномочий в программе предусмотрены средства субвенции окружного бюджета на поддержку и развитие животноводства на 2022-2024 годы в сумме 35 718,2 тыс.рублей ежегодно и средства субвенции на поддержку и развитие малых форм хозяйствования на 2022 год в сумме 9 058,0 тыс.рублей, на 2023 год в сумме 5 911,7 тыс.рублей, на 2024 год в сумме 10 000,0 тыс.рублей. </t>
  </si>
  <si>
    <t xml:space="preserve">          На реализацию мероприятия по организации выставочно-ярмарочных мероприятий в сфере потребительского рынка в программе предусмотрены средства местного бюджета в сумме 128,1 тыс.рублей ежегодно.</t>
  </si>
  <si>
    <t xml:space="preserve">          На предоставление субсидий в целях возмещения затрат сельскохозяйственным товаропроизводителям планируются бюджетные ассигнования за счет средств местного бюджета в сумме 40,0 тыс.рублей ежегодно.</t>
  </si>
  <si>
    <t xml:space="preserve">          На осуществление отдельных государственных полномочий по организации осуществления мероприятий по проведению дезинсекции и дератизации на 2022-2024 годы в программе предусмотрены средства субвенции окружного бюджета в сумме 828,5 тыс.рублей ежегодно. </t>
  </si>
  <si>
    <t xml:space="preserve">          На развитие муниципальной автоматизированной системы централизованного оповещения (МАСЦО) планируется направить в 2022 году 1 720,2 тыс.рублей. </t>
  </si>
  <si>
    <t xml:space="preserve">          На реализацию прочих мероприятий программы (проведение ежегодного смотра-конкурса санитарных постов, создание, замену резерва средств индивидуальной защиты, хранение материальных ресурсов для ликвидации последствий ЧС,  ведение противопожарной пропаганды среди населения о соблюдении правил пожарной безопасности, мероприятий, направленных на прокладку и содержание минерализованных полос, оказание услуг по предоставлению доступа к системе мониторинга датчиков задымления, оказание услуги по предоставлению доступа к системе мониторинга пожаров) планируются бюджетные ассигнования на 2022 год в сумме 1 306,2 тыс.рублей, на 2023 год в сумме 103,4 тыс.рублей, на 2024 год в сумме 1 249,3 тыс.рублей. </t>
  </si>
  <si>
    <t xml:space="preserve">          Ответственные исполнители муниципальной программы – Сводно-аналитический отдел администрации города Урай. </t>
  </si>
  <si>
    <t xml:space="preserve">          на осуществление переданных полномочий Российской Федерации на государственную регистрацию актов гражданского состояния (федеральный и окружной бюджет) на 2022 год в сумме 6 487,4 тыс.рублей, на 2023-2024 годы в сумме 6 564,9 тыс.рублей ежегодно;</t>
  </si>
  <si>
    <t xml:space="preserve">          на осуществление отдельных государственных полномочий в сфере трудовых отношений и государственного управления охраной труда на 2022 год в сумме 1 548,8 тыс.рублей, на 2023-2024 годы в сумме 1 533,4 тыс.рублей ежегодно;</t>
  </si>
  <si>
    <t xml:space="preserve">         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на 2022 год в сумме 95,0 тыс.рублей, на 2023-2024 годы в сумме 94,0 тыс.рублей ежегодно;</t>
  </si>
  <si>
    <t xml:space="preserve">         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 на 2022 год в сумме 344,6 тыс.рублей, на 2023 год -  370,6 тыс.рублей, на 2024 год - 374,4 тыс.рублей;</t>
  </si>
  <si>
    <t xml:space="preserve">        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(федеральный бюджет) на 2022 год в сумме 7,5 тыс.рублей, на 2023 год - 5,7 тыс.рублей, на 2024 год - 31,3 тыс.рублей;</t>
  </si>
  <si>
    <t xml:space="preserve">         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на 2022-2024 годы по 11,4 тыс.рублей ежегодно;</t>
  </si>
  <si>
    <t xml:space="preserve">          на осуществление деятельности по опеке и попечительству на 2022 год в сумме 17 982,3 тыс.рублей, на 2023-2024 годы в сумме 18 570,1 тыс.рублей ежегодно;</t>
  </si>
  <si>
    <t xml:space="preserve">         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на 2022 год в сумме 76 558,1 тыс.рублей, на 2023-2024 годы в сумме 74 993,3 тыс.рублей ежегодно.</t>
  </si>
  <si>
    <t xml:space="preserve">          Иные межбюджетные трансферты на реализацию мероприятий по содействию трудоустройству граждан (не занятых трудовой деятельностью и безработных граждан, граждан с инвалидностью) с учетом средств местного бюджета планируются на 2022 год в сумме 13 927,6 тыс.рублей, на 2023 год - 14 764,6 тыс.рублей, на 2024 год - 7 739,6 тыс.рублей.</t>
  </si>
  <si>
    <t xml:space="preserve">          На проведение мероприятий программы по охране труда запланированы бюджетные ассигнования на 2022-2024 годы в сумме 33,0 тыс.рублей ежегодно.</t>
  </si>
  <si>
    <t xml:space="preserve">          На обеспечение выполнения функций казенного учреждения МКУ "Управление материально-технического обеспечения города Урай" планируются бюджетные ассигнования на 2022 год в сумме 87 442,0 тыс.рублей, на 2023 год - 87 362,2 тыс.рублей, на 2024 год - 87 721,0 тыс.рублей.</t>
  </si>
  <si>
    <t xml:space="preserve">         На обеспечение выполнения функций казенного учреждения МКУ «Центр бухгалтерского учета города Урай» планируются бюджетные ассигнования на 2022 год в сумме 34 370,3 тыс.рублей, на 2023-2024 годы в сумме 34 062,9 тыс.рублей ежегодно.</t>
  </si>
  <si>
    <t xml:space="preserve">          На обеспечение исполнения гарантий, предоставляемых  муниципальным служащим по выплате пенсии за выслугу лет, будет направлено в  2022 году  5 227,7 тыс.рублей, в  2023 году -  5 487,5 тыс.рублей, в 2024 году - 5 436,3 тыс.рублей.</t>
  </si>
  <si>
    <t xml:space="preserve">          На организацию повышения профессионального уровня работников органов местного самоуправления планируется направить в 2022-2024 годах по 575,3 тыс.рублей ежегодно.</t>
  </si>
  <si>
    <t xml:space="preserve">          На обеспечение деятельности Комитета по финансам администрации города Урай на 2022 год планируются бюджетные ассигнования в сумме 29 883,9 тыс.рублей, на 2023-2024 годы - 30 766,2 тыс.рублей ежегодно. </t>
  </si>
  <si>
    <t>Обеспечение деятельности Контрольно-счетной палаты города Урай</t>
  </si>
  <si>
    <t>Прочие мероприятия муниципальных учреждений</t>
  </si>
  <si>
    <t xml:space="preserve">          В 2022 году в резервном фонде администрации города Урай закреплены финансовые средства в сумме 2 110,5 тыс.рублей для создания резерва материальных ресурсов для ликвидации чрезвычайных ситуаций и в целях гражданской обороны муниципального образования городской округ город Урай (распоряжение администрации города Урай от 10.08.2020 №390-р "О закреплении финансовых средств в резервном фонде администрации города Урай").</t>
  </si>
  <si>
    <t xml:space="preserve">          В 2022 году заканчивается срок действия муниципальной программы «Формирование современной городской среды муниципального образования город Урай» на 2018-2022 годы», в результате мероприятия программы на 2023-2024 годы сформированы по «Непрограммным направлениям деятельности планового периода»:</t>
  </si>
  <si>
    <t xml:space="preserve">          Бюджетные ассигнования на обслуживание снежных городков, монтаж и демонтаж новогодней иллюминации планируются в сумме 3 138,5 тыс.рублей.</t>
  </si>
  <si>
    <t xml:space="preserve">          На реализацию мероприятий по обеспечению жильем молодых семей за счет средств субсидии окружного и федерального бюджетов с софинансированием из местного бюджета (5%) планируется направить в 2022 году в общей сумме 23 694,5 тыс.рублей, в 2023 году - 23 362,1 тыс.рублей, в 2024 году - 23 277,8 тыс.рублей (расчетно 20 семей в год).</t>
  </si>
  <si>
    <t xml:space="preserve">          На исполнение отдельных государственных полномочий по социальной поддержке детей-сирот и детей, оставшихся без попечения родителей, в форме субвенции окружного бюджета предусмотрены средства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2022-2023  годах в сумме 43 880,9 тыс.рублей ежегодно (23 чел. в год),  в 2024 году - 30 525,8 тыс.рублей (16 чел.).</t>
  </si>
  <si>
    <t xml:space="preserve">          на осуществление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ХМАО – Югры от 11 июня 2010 года №102-оз «Об административных правонарушениях» на 2022 год в сумме 1 758,7 тыс.рублей, на 2023-2024 годы в сумме 1 741,3 тыс.рублей ежегодно.</t>
  </si>
  <si>
    <t xml:space="preserve">          на осуществление полномочий по созданию и осуществлению деятельности муниципальных комиссий по делам несовершеннолетних и защите их прав на 2022 год в сумме 5 716,9 тыс.рублей, на 2023-2024 годы в сумме 5 667,5 тыс.рублей ежегодно. </t>
  </si>
  <si>
    <t xml:space="preserve">          Средства субсидии окружного бюджета с софинансированием из местного бюджета (30%) на создание условий для деятельности народных дружин планируются в программе на 2022 год в общей сумме 139,1 тыс.рублей, на 2023 год - 147,1 тыс.рублей, на 2024 год - 146,1 тыс.рублей.</t>
  </si>
  <si>
    <t xml:space="preserve">          На содержание камер видеонаблюдения, оказание услуг по предоставлению облачного видеонаблюдения планируются бюджетные ассигнования на 2022 год в сумме  1 788,8 тыс.рублей, на 2023-2024 годы в сумме 1 438,8 тыс.рублей ежегодно. </t>
  </si>
  <si>
    <t xml:space="preserve">          На программное обеспечение для мониторинга социальных сетей, микроблогов, форумов, сайтов информагенств и др. интернет-площадок с целью предотвращения экстримизма на 2022 год в программе предусмотрены средства в сумме 1 380,2 тыс.рублей.</t>
  </si>
  <si>
    <t xml:space="preserve">          На реализацию прочих мероприятий программы (профилактические мероприятия для несовершеннолетних и молодежи, изготовление и распространение средств наглядной и печатной агитации, курсы повышения квалификации, семинары) на 2022-2024 годы планируются бюджетные ассигнования в сумме 818,0 тыс.рублей ежегодно. </t>
  </si>
  <si>
    <t xml:space="preserve">          Ответственный исполнитель муниципальной программы – Управление внутренней политики администрации города Урай.</t>
  </si>
  <si>
    <t xml:space="preserve">          Муниципальная программа утверждена постановлением администрации города Урай от 27.09.2021 №2351. </t>
  </si>
  <si>
    <t xml:space="preserve">          Объем бюджетных ассигнований на оказание муниципальных услуг (выполнение работ) МБУ "Газета "Знамя" планируется на 2022 год в сумме 12 094,9 тыс.рублей, на 2023-2024 годы в сумме 12 226,4  тыс.рублей ежегодно. </t>
  </si>
  <si>
    <t xml:space="preserve">          Расходы на проведение информационно-рекламных мероприятий (услуги ТРК "Спектр") предусмотрены в муниципальной программе на 2022 год в сумме 1 400,0 тыс.рублей.</t>
  </si>
  <si>
    <t xml:space="preserve">          На реализацию мероприятий программы в области информатизации, информационной безопасности планируются бюджетные ассигнования на 2022 год в сумме 4 026,1 тыс.рублей, на 2023-2024 годы в сумме 2 303,9  тыс.рублей ежегодно. </t>
  </si>
  <si>
    <t>Подпрограмма I «Развитие малого и среднего предпринимательства», в том числе:</t>
  </si>
  <si>
    <t>Региональный проект "Создание условий для легкого старта и комфортного ведения бизнеса"</t>
  </si>
  <si>
    <t>Региональный проект "Акселерация субъектов малого и среднего предпринимательства"</t>
  </si>
  <si>
    <t xml:space="preserve">          На выполнение работ по актуализации Программы комплексного развития систем коммунальной инфраструктуры города Урай в 2022 году планируется направить бюджетные ассигнования в сумме 400,0 тыс.рублей. </t>
  </si>
  <si>
    <t xml:space="preserve">          Реализация отдельных мероприятий по благоустройству (проведение конкурсов) будет осуществляться через инициативные проекты. На данные цели планируется направить в 2022 году 300,0 тыс.рублей.</t>
  </si>
  <si>
    <t xml:space="preserve">          На обеспечение выполнения функций казенного учреждения МКУ "Управление жилищно-коммунального хозяйства города Урай" планируются бюджетные ассигнования на 2022 год в сумме 19 843,3 тыс.рублей, на 2023-2024 годы - 20 299,9 тыс.рублей ежегодно. </t>
  </si>
  <si>
    <t xml:space="preserve">        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 на 2022 год в сумме 2 535,4 тыс.рублей, на 2023 год - 2 640,1 тыс.рублей, на 2024 год - 2 749,1 тыс.рублей, </t>
  </si>
  <si>
    <t xml:space="preserve">          на организацию мероприятий при осуществлении деятельности по обращению с животными без владельцев на 2022 год в сумме 1 332,4 тыс.рублей, на 2023 год - 1 374,3 тыс.рублей, на 2024 год - 1 402,9 тыс.рублей.</t>
  </si>
  <si>
    <t xml:space="preserve">          На возмещение расходов организации за доставку населению сжиженного газа для бытовых нужд предусмотрены средства  местного бюджета на 2022 год в сумме 108,0 тыс.рублей.</t>
  </si>
  <si>
    <t xml:space="preserve">Основное мероприятие «Мероприятия по подготовке документов градорегулирования» </t>
  </si>
  <si>
    <t xml:space="preserve">          На обеспечение выполнения функций казенных учреждений МКУ "Управление градостроительства, землепользования и природопользования города Урай" и МКУ "Управление капитального строительства администрации города Урай" планируются средства на 2022 год в сумме 46 082,3 тыс.рублей, на 2023-2024 годы - 47 348,9 тыс.рублей ежегодно. </t>
  </si>
  <si>
    <t xml:space="preserve">          На ремонт автомобильных дорог общего пользования и искусственных сооружений на них предусмотрены бюджетные ассигнования на 2022 год в сумме 16 860,0 тыс.рублей, на 2023-2024 годы - 14 860,0 тыс.рублей ежегодно (расходы муниципального дорожного фонда города Урай). </t>
  </si>
  <si>
    <t xml:space="preserve">          На организацию транспортного обслуживания населения, направленную на выполнение работ, связанных с осуществлением  регулярных перевозок пассажиров и багажа автомобильным транспортом на территории города Урай на сезонных (дачных) автобусных маршрутах (№5, №6, №7, №8, №9) и городских  автобусных маршрутах круглогодичного действия (№2, №11, №17) в программе предусмотрены бюджетные ассигнования на 2022-2024 годы в сумме 7 570,0 тыс.рублей ежегодно. </t>
  </si>
  <si>
    <t xml:space="preserve">          В целях повышения безопасности дорожного движения и информирования владельцев транспортных средств на 2022-2024 годы планируются бюджетные ассигнования на обслуживание видеокамер, фиксирующих нарушения правил дорожного движения, в сумме 455,0 тыс.рублей ежегодно.</t>
  </si>
  <si>
    <t xml:space="preserve">          На предоставление субсидий из средств местного бюджета на частичное возмещение затрат по транспортному обслуживанию населения и юридических лиц при переправлении через грузовую и пассажирскую переправы, организованные через реку Конда в летний и зимний периоды, в программе предусмотрены бюджетные ассигнования на 2022-2024 годы в сумме 8 000,0 тыс.рублей ежегодно. </t>
  </si>
  <si>
    <t xml:space="preserve">          Расходы муниципального дорожного фонда города Урай, созданного в соответствии с решением Думы города Урай от 27.09.2012 №80 (в ред. от 22.04.2021) "О муниципальном дорожном фонде города Урай", планируются в бюджете на 2022 год в сумме 27 700,7 тыс.рублей, на 2023 год в сумме 28 575,8 тыс.рублей, на 2024 год в сумме 28 720,4 тыс.рублей. Бюджетные ассигнования будут направлены на ремонт и содержание автомобильных дорог общего пользования и искусственных сооружений на них. </t>
  </si>
  <si>
    <t xml:space="preserve">          На обеспечение деятельности Управления образования администрации города Урай (в т.ч. за счет средств  субвенции на администрирование выплаты компенсации части родительской платы) предусмотрены бюджетные ассигнования на 2022 год в сумме 32 346,0 тыс.рублей, на 2023-2024 годы - 33 203,6 тыс.рублей ежегодно.  </t>
  </si>
  <si>
    <t xml:space="preserve">          Расходы на содержание органов местного самоуправления в 2022-2024 годах планируются не превышая установленный муниципальному образованию норматив формирования расходов (385 179,2 тыс.рублей согласно распоряжению Правительства Ханты-Мансийского автономного округа - Югры от 30.07.2021 №423-рп «О нормативах формирования расходов на содержание органов местного самоуправления муниципальных образований Ханты-Мансийского автономного округа – Югры на 2022 год») и составили на 2022 год в сумме 292 298,7 тыс.рублей, на 2023 год - 299 867,5 тыс.рублей, на 2024 год - 299 872,2 тыс.рублей. </t>
  </si>
  <si>
    <t xml:space="preserve">          На реализацию мероприятий программы по организации содержания дорожного хозяйства (в том числе расходы муниципального дорожного фонда города Урай) в муниципальной программе на 2022 год планируются бюджетные ассигнования в сумме 91 453,1 тыс.рублей, на 2023-2024 годы в сумме 91 025,1 тыс.рублей ежегодно.</t>
  </si>
  <si>
    <t xml:space="preserve">          На реализацию мероприятий по градостроительной деятельности на 2022 год предусмотрены средства субсидии из бюджета автономного округа для реализации полномочий в области градостроительной деятельности, строительства и жилищных отношений с софинансированием из местного бюджета (5%)  в общей сумме 10 756,9 тыс.рублей. Средства будут направлены на выполнение комплекса планировочных работ территории в районе Проезда 9 и территории, ограниченной линиями регулирования застройки в квартале улиц Ветеранов, Ленина, Северная.</t>
  </si>
  <si>
    <t xml:space="preserve">          Объем бюджетных ассигнований на оказание муниципальных услуг (выполнение работ) для 8-и дошкольных образовательных организаций планируется с учетом средств субвенции окружного бюджета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общей сумме на 2022 год - 686 166,1 тыс.рублей, на 2023 год - 687 233,2 тыс.рублей, на 2024 год - 686 014,4 тыс.рублей. Планируемое среднегодовое количество воспитанников: 2022 год - 2 506 чел., 2023 год - 2 508 чел., 2024 год - 2 504 чел. </t>
  </si>
  <si>
    <t xml:space="preserve">          Объем бюджетных ассигнований на оказание муниципальных услуг (выполнению работ) для 6-и общеобразовательных организаций планируется с учетом средств субвенции окружного бюджета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общей сумме на 2022 год - 772 541,4 тыс.рублей, на 2023 год - 773 413,4 тыс.рублей, на 2024 год - 774 320,2 тыс.рублей. Планируемое среднегодовое количество учащихся: 2022 год - 5 482 чел., 2023 год - 5 482 чел., 2024 год - 5 482 чел. </t>
  </si>
  <si>
    <t xml:space="preserve">          В 2022-2024 годах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предусмотрены средства субсидии из бюджета автономного округа  (в т.ч. средства федерального бюджета) с софинансированием из местного бюджета из расчета 140 рублей в день  в общей сумме 34 876,8 тыс.рублей ежегодно. Среднегодовое количество детей (получателей услуги) - 1557 чел.</t>
  </si>
  <si>
    <t xml:space="preserve">          Средства субвенции автономного округа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планируются в бюджете на 2022-2024 годы в сумме 89 516,0 тыс.рублей ежегодно.  Среднегодовое количество получателей (обучающихся льготной категории) - 1 604 чел.</t>
  </si>
  <si>
    <t xml:space="preserve">          Объем бюджетных ассигнований на оказание муниципальных услуг (выполнение работ) МАУ "Ресурсный центр системы образования" предусмотрен на 2022 год в сумме 18 527,9 тыс.рублей, на 2023-2024 годы по 18 966,9 тыс.рублей ежегодно. </t>
  </si>
  <si>
    <t xml:space="preserve">          Организация работы лагерей с дневным пребыванием детей предусматривает открытие смен в период весенних и осенних каникул, в летний период. Планируется охватить каникулярным отдыхом в черте города Урай 2 540 детей. Планируется обеспечить трудоустройство подростков в городе по системе круглогодичной работы (с января по декабрь) с приемом в муниципальные учреждения города.</t>
  </si>
  <si>
    <t>Наименование программы</t>
  </si>
  <si>
    <t xml:space="preserve">Всего на реализацию мероприятий: </t>
  </si>
  <si>
    <t>Прочие мероприятия органов местного самоуправления</t>
  </si>
  <si>
    <t xml:space="preserve">          На выполнение кадастровых работ для подготовки и формированию земельных участков (ИЖС, МЖД) планируются бюджетные ассигнования на 2022 год в сумме 508,1 тыс.рублей. </t>
  </si>
  <si>
    <t xml:space="preserve">          На содержание муниципального имущества и имущества в период простоя, страхование муниципального имущества, кадастровые работы, оценку объектов оценки предусмотрены бюджетные ассигнования на 2022 год в сумме 10 285,9 тыс.рублей, на 2023 год - 8 857,2 тыс.рублей, на 2024 год - 9 213,3 тыс.рублей.</t>
  </si>
  <si>
    <t xml:space="preserve">           На подготовку земельных участков льготным категориям граждан в мкр. Южный (район Орбиты) и на строительство сетей водоснабжения по ул. Спокойная, Южная в 2022 году предусмотрены бюджетные ассигнования в сумме 15 966,4 тыс.рублей. </t>
  </si>
  <si>
    <t xml:space="preserve">          На реализацию наказов избирателей депутатам Думы города Урай в бюджете на 2022 год планируются бюджетные ассигнования в сумме 4 000,0 тыс.рублей.</t>
  </si>
  <si>
    <t xml:space="preserve">          На оплату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на 2022-2023 годы предусмотрены бюджетные ассигнования в сумме 5 295,5 тыс.рублей ежегодно. </t>
  </si>
  <si>
    <t xml:space="preserve">          На исполнение обязательств по обслуживанию муниципального долга ежегодно на 2022-2024 годы планируются бюджетные ассигнования в сумме 1 601,8 тыс.рублей (соблюдение норм статьи 111 Бюджетного кодекса РФ).</t>
  </si>
  <si>
    <t xml:space="preserve">          В 2022 году средства субсидии с софинансированием из местного бюджета (10%) на Реализацию програм формирования современной городской среды в рамках регионального проекта "Формирование комфортной городской среды" в сумме 17 031,3 тыс.рублей планируется направить на благоустроительные работы на объекте " Рекреационная зона в районе ДС "Звезды Югры".</t>
  </si>
  <si>
    <t xml:space="preserve">          Бюджетные ассигнования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(средства федерального бюджета) предусмотрены в бюджете на 2022-2023 годы в сумме 34 060,0 тыс.рублей ежегодно, на 2024 год в сумме 35 622,7 тыс.рублей. </t>
  </si>
  <si>
    <r>
      <t xml:space="preserve"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 </t>
    </r>
    <r>
      <rPr>
        <i/>
        <sz val="11"/>
        <rFont val="Times New Roman"/>
        <family val="1"/>
        <charset val="204"/>
      </rPr>
      <t>(Сабантуй)</t>
    </r>
  </si>
  <si>
    <r>
      <t xml:space="preserve">Подпрограмма I «Создание условий для обеспечения содержания объектов жилищно-коммунального комплекса города Урай» </t>
    </r>
    <r>
      <rPr>
        <i/>
        <sz val="11"/>
        <rFont val="Times New Roman"/>
        <family val="1"/>
        <charset val="204"/>
      </rPr>
      <t>(проведение конкурсов)</t>
    </r>
  </si>
  <si>
    <t xml:space="preserve">          В 3-х муниципальных программах муниципального образования предусмотрены средства на реализацию 4-х региональных проектов в рамках 4-х национальных проектов, определенных в Указе №474: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</si>
  <si>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</si>
  <si>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 xml:space="preserve">           В программе на 2022 год предусмотрены бюджетные ассигнования на вынос сетей тепло-и водоснабжения дома 39 мкр.1А за границы земельного участка, определенного под строительство объекта «Средняя школа в мкр. 1 А (Общеобразовательная организация с универсальной безбарьерной средой)» на 1125 мест в сумме  2 464,2 тыс.рублей.</t>
  </si>
  <si>
    <t xml:space="preserve">          На реализацию мероприятий по сносу аварийных многоквартирных домов, признанных непригодными для проживания, на 2022 год предусмотрены средства субсидии из бюджета автономного округа для реализации полномочий в области градостроительной деятельности, строительства и жилищных отношений и средства местного бюджета в общей сумме 3 929,5 тыс.рублей . </t>
  </si>
  <si>
    <t xml:space="preserve">          На ремонт здания под кафе, расположенного по адресу мкр.Западный, дом 15А ("Паровозик"), в городском бюджете на 2022 год планируются средства в сумме 4 912,5 тыс.рублей.</t>
  </si>
  <si>
    <t xml:space="preserve">          Средства субсидии окружного бюджета (в т.ч. средства федерального бюджета) на Государственную поддержку отрасли культуры с софинансированием из местного бюджета (15%) планируются на 2022-2024 годы в сумме 194,8 тыс.рублей ежегодно. Средства будут направлены на комплектование книжных фондов муниципальных общедоступных библиотек.</t>
  </si>
  <si>
    <t xml:space="preserve">          На реализацию мероприятий по организации электроснабжения уличного освещения, техническое обслуживание сетей уличного освещения  предусмотрены бюджетные ассигнования на 2022 год в сумме 40 769,8 тыс.рублей, на 2023 год - 25 482,8 тыс.рублей, на 2024 год - 31 514,8 тыс.рублей.</t>
  </si>
  <si>
    <t xml:space="preserve">          Средства субсидии из бюджета автономного округа на реализацию полномочий в сфере жилищно-коммунального комплекса  (ОЗП) с софинансированием из местного бюджета (10%) предусмотрены на 2022 год в общей сумме 13 124,0 тыс.рублей, на 2023 год - 7 039,7 тыс.рублей, на 2024 год - 24 027,6 тыс.рублей. </t>
  </si>
  <si>
    <t>Таблица 10</t>
  </si>
  <si>
    <t>Таблица 22</t>
  </si>
  <si>
    <t xml:space="preserve">          В связи с окончанием срока действия в 2022 году муниципальной программы «Формирование современной городской среды муниципального образования город Урай» на 2018-2022 годы в бюджете городского округа мероприятия программы формируются на 2023-2024 годы по непрограммным направлениям деятельности (Таблица 22). </t>
  </si>
  <si>
    <t xml:space="preserve">          На обеспечение выполнения функций МКУ "Единая дежурно-диспетчерская служба города Урай" планируется направить в 2022 году бюджетные ассигнования в сумме 24 934,1 тыс.рублей, в 2023-2024 годах по 25 473,2 тыс.рублей ежегодно. </t>
  </si>
  <si>
    <r>
      <rPr>
        <b/>
        <sz val="11"/>
        <rFont val="Times New Roman"/>
        <family val="1"/>
        <charset val="204"/>
      </rPr>
      <t>1.</t>
    </r>
    <r>
      <rPr>
        <sz val="11"/>
        <rFont val="Times New Roman"/>
        <family val="1"/>
        <charset val="204"/>
      </rPr>
      <t xml:space="preserve"> Национальный проект «Культура»</t>
    </r>
  </si>
  <si>
    <r>
      <rPr>
        <b/>
        <sz val="11"/>
        <rFont val="Times New Roman"/>
        <family val="1"/>
        <charset val="204"/>
      </rPr>
      <t>2.</t>
    </r>
    <r>
      <rPr>
        <sz val="11"/>
        <rFont val="Times New Roman"/>
        <family val="1"/>
        <charset val="204"/>
      </rPr>
      <t xml:space="preserve"> Национальный проект «Жилье и городская среда»</t>
    </r>
  </si>
  <si>
    <r>
      <t xml:space="preserve">3. </t>
    </r>
    <r>
      <rPr>
        <sz val="11"/>
        <rFont val="Times New Roman"/>
        <family val="1"/>
        <charset val="204"/>
      </rPr>
      <t>Национальный проект «Малое и среднее предпринимательство и поддержка индивидуальной предпринимательской инициативы»</t>
    </r>
  </si>
  <si>
    <t xml:space="preserve">         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бюджете муниципального образования планируются средства сусидии окружного бюджета с софинансированием из местного бюджета (5%) на 2022 год в сумме 2 589,0 тыс.рублей, на 2023 год - 3 865,5 тыс.рублей, на 2024 год - 5 746,6 тыс.рублей. В составе данных расходов  на 2022 год  на выездные спорт.мероприятия предусмотрено 764,0 тыс.рублей, на тренировочные сборы - 1 000,0 тыс.рублей.</t>
  </si>
  <si>
    <t xml:space="preserve">          Условно утвержденные расходы на первый и второй годы планового периода (соответственно 2,5% и 5% к общему объему расходов бюджета городского округа (без учета расходов бюджета, предусмотренных за счет межбюджетных трансфертов из других бюджетов бюджетной системы Российской Федерации, имеющих целевое назначение)) предусмотрены в бюджете на 2023 год в сумме 38 809,7 тыс.рублей, на 2024 год в сумме 79 346,8 тыс.рублей (соблюдение норм статьи 184.1 БК РФ).</t>
  </si>
  <si>
    <t xml:space="preserve">          Мероприятие программы «Оказание финансовой поддержки социально ориентированным некоммерческим организациям посредством предоставления на конкурсной основе грантов в форме субсидий на развитие гражданского общества» способствует привлечению социально ориентированных некоммерческих организаций города Урай к реализации социально значимых проектов. Так же финансирование данного направления обусловлено реализацией плана мероприятий («дорожной карты») по поддержке доступа немуниципальных организаций (коммерческих, некоммерческих) к предоставлению услуг в социальной сфере в городском округе Урай на 2021-2025 годы, утверждённого постановлением администрации города Урай от 15.04.2021 №976.
</t>
  </si>
  <si>
    <t xml:space="preserve">          На обеспечение деятельности исполнительно-распорядительного органа (администрация города Урай) предусмотрены бюджетные ассигнования на 2022 год в сумме 208 002,5 тыс.рублей, на 2023 год - 213 115,8 тыс.рублей, на 2024 год - 213 282,2 тыс.рублей.</t>
  </si>
  <si>
    <t xml:space="preserve">          На организацию и проведение мероприятий муниципальной программы (стимулирование культурного разнообразия в городе Урай, реализацию социокультурных проектов, проведение общегородских праздничных мероприятий) планируются бюджетные ассигнования на 2022 год в сумме 3 202,5 тыс.рублей, на 2023-2024 годы по 2 902,5 тыс.рублей ежегодно, в том числе на проведение мероприятий, реализуемых через инициативные проекты, ежегодно планируется 50,0 тыс.рублей.  </t>
  </si>
  <si>
    <t>Обеспечение деятельности Думы города Урай</t>
  </si>
  <si>
    <t xml:space="preserve">       Средства субсидии автономного округа на капитальный ремонт и оснащение немонтируемыми средствами обучения и воспитания объектов муниципальных общеобразовательных организаций с софинансированием из местного бюджета (10%) в сумме 153 803,9 тыс.рублей планируются в бюджете на 2022 год на проведение капитального ремонта СОШ №6. </t>
  </si>
  <si>
    <t xml:space="preserve">          На выплату возмещений за жилые помещения в рамках соглашений, заключенных с собственниками изымаемых жилых помещений, планируются бюджетные ассигнования на 2022 год в сумме 12 251,9 тыс.рублей (расчетно 8 квартир - 0,4 тыс.м2). </t>
  </si>
  <si>
    <t xml:space="preserve">          Межбюджетные трансферты, имеющие целевое назначение (субвенции, субсидии, иные межбюджетные трансферты), получаемые из бюжета автономного округа, в том числе за счет средств федерального бюджета, учтены в бюджете городского округа на 2022 год в сумме  1 918 410,0 тыс.рублей, на 2023 год - 1 790 893,4 тыс.рублей, на 2024 год - 1 799 836,0 тыс.рублей.</t>
  </si>
  <si>
    <t xml:space="preserve">          Доля софинансирования расходных обязательств, осуществляемых за счет субсидий из бюджета автономного округа, установленная в рамках государственных программ за счет средств местного бюджета, обеспечена в бюджете городского округа в соответствии с объемом доведенных межбюджетных трансфертов в полном объеме  и составила в 2022 году - 23 541,4 тыс.рублей, в 2023 году - 10 590,0 тыс.рублей, в 2024 году - 11 876,5 тыс.рублей.</t>
  </si>
  <si>
    <t xml:space="preserve">8000000000 «Непрограммные направления деятельности»                         </t>
  </si>
  <si>
    <t xml:space="preserve">          На софинансирование расходов муниципальных образований по развитию сети спортивных объектов шаговой доступности в бюджете муниципального образования планируются средства сусидии окружного бюджета с софинансированием из местного бюджета (5%) на 2022-2023 годы в сумме 1 056,2 тыс.рублей ежегодно, на 2024 год - 414,8 тыс.рублей. Средства будут направлены на приобретение спортивного оборудования и инвентаря.</t>
  </si>
  <si>
    <t xml:space="preserve">          В приложении 4 к пояснительной записке представлена информация об объёмах бюджетных ассигнований, направляемых на поддержку семьи и детей, предусмотренных на 2022 год и на плановый период 2023 и 2024 годов. Указанная информация предусматривает комплексное отражение расходов, направляемых на поддержку семьи и детей (включая развитие социальной инфраструктуры для детей) в разрезе муниципальных программ и источников финансирования. На эти цели за счет средств местного бюджета, средств бюджета автономного округа, федерального бюджета планируется направить в 2022 году - 2 212 465,7 тыс.рублей, в 2023 году - 2 145 339,1 тыс.рублей, в 2024 году - 2 134 890,4 тыс.рублей.</t>
  </si>
  <si>
    <t xml:space="preserve">          Согласно пункту 3 статьи 184.1 Бюджетного кодекса Российской Федерации, в составе расходов бюджета городского округа учтены публичные нормативные обязательства, подлежащие исполнению за счет средств бюджета городского округа Урай на 2022 год в сумме 109 247,4 тыс.рублей, на 2023 год в сумме 109 507,3 тыс.рублей, на 2024 год в сумме 109 456,1 тыс.рублей. Перечень публичных нормативных обязательств, подлежащих исполнению на 2022-2024 годы, с нормативно правовым обоснованием отражен в приложении 5 к настоящей пояснительной записке.</t>
  </si>
  <si>
    <t xml:space="preserve">          изменения минимального размера оплаты труда, устанавливаемого Федеральным законом (с 01.01.2020 – 12 792 ( в ХМАО – 28 142,40 рублей), с 01.01.2022 -  13 617 (в ХМАО – 29 957,40 рублей); </t>
  </si>
  <si>
    <t xml:space="preserve">          В качестве «базовых» объемов бюджетных ассигнований по расходам текущего характера на 2022 год и на плановый период 2023 и 2024 годов приняты бюджетные ассигнования, утвержденные на 2022-2023 годы решением Думы города Урай от 01.12.2020 года №99 «О бюджете городского округа Урай  Ханты – Мансийского автономного округа - Югры на 2021 год и на плановый период 2022 и 2023 годов» (в ред. от 29.04.2021 №33). На 2024 год за основу приняты бюджетные ассигнования, сформированного проекта бюджета на 2023 год.
</t>
  </si>
  <si>
    <t xml:space="preserve">          достижение уровня целевых показателей оплаты труда отдельных категорий работников учреждений культуры и дополнительного образования, установленного Указами Президента РФ от 2012 года, не ниже уровня 2021 года;</t>
  </si>
  <si>
    <t xml:space="preserve">          В условно утвержденных расходах частично учтены расходы муниципальных программ: «Развитие образования и молодежной политики в городе Урай» на 2019-2030 годы, «Развитие гражданского общества на территории  города Урай», «Улучшение жилищных условий жителей, проживающих на территории муниципального образования город Урай» на 2019-2030 годы, «Развитие жилищно-коммунального комплекса и повышение энергетической эффективности в городе Урай» на 2019-2030 годы.</t>
  </si>
  <si>
    <t xml:space="preserve">          В программе предусмотрена доля софинансирования из средств местного бюджета, начиная с 2023 года по строительству школы в мкр. 1 А (Общеобразовательная организация с универсальной безбарьерной средой)» на 1125 мест, планируемого в рамках концессионного соглашения, на 2023 год в сумме 31 352,8 тыс.рублей, на 2024 год в сумме 32 352,8 тыс. рублей.</t>
  </si>
  <si>
    <t xml:space="preserve">           В связи с планируемым изменением нормы питания с 01.01.2022 года со 134 рублей на 140 рублей, средства местного бюджета на питание обучающихся 5-11 классов запланированы в бюджете из расчета 97,6 рублей (+6 руб./день) и (средства родителей – 42,40 рублей) в объеме 22 659,8 тыс.рублей ежегодно. Среднегодовое количество обучающихся (получателей услуги) - 1382 чел.</t>
  </si>
  <si>
    <t xml:space="preserve">          Объём бюджетных ассигнований на оказание муниципальных услуг (выполнение работ) для МАУ "Спортивная школа "Старт", осуществляющего спортивную подготовку по видам спорта в соответствии с Уставом,  предусмотрен на 2022 год в сумме 160 335,7 тыс.рублей, на 2023 год - 161 325,4 тыс.рублей, на 2024 год - 162 005,1 тыс.рублей. В составе данных расходов в рамках осуществления тренировочного процесса на выездные спорт.мероприятия предусмотрено 1 335,8 тыс.рублей ежегодно, на городские спорт.мероприятия 87,3 тыс.рублей ежегодно. </t>
  </si>
  <si>
    <t xml:space="preserve">          В расходах на содержание учреждений спорта учтены доп.расходы на электроэнергию по следующим спортивным объектам: архитектурное освещений зданий  «Старт», ДС «Звезды Югры», «Олимп» и «Урай-Арена», а также обслуживание холодильной установки в «Урай-Арена» с учетом фактического потребления и функционирования в 2021 году. </t>
  </si>
  <si>
    <t xml:space="preserve">          Программой предусмотрено предоставление субсидий для финансового обеспечения затрат территориальным общественным самоуправлениям для реализации ими в установленном порядке полномочий органов местного самоуправления по решению вопросов (части вопросов) местного значения.</t>
  </si>
  <si>
    <t xml:space="preserve">          На 2022 год для реализации полномочий в области жилищных отношений на долю местного бюджета под выкуп жилья планируются  бюджетные ассигнования в сумме 13 467,2 тыс.рублей (средства окружного бюджета отсутствуют). На 2023-2024 годы под выкуп жилья планируются средства единой субсидии из бюджета автономного округа для реализации полномочий в области градостроительной деятельности, строительства и жилищных отношений с софинансированием из местного бюджета (5%) в общей сумме 37 484,1 тыс.рублей на 2023 год (расчетно 11 квартир), в общей сумме 43 711,7 тыс.рублей на 2024 год (расчетно 13 квартир). </t>
  </si>
  <si>
    <t xml:space="preserve">          На реализацию мероприятий по обеспечению жильем отдельных категорий граждан, установленных Федеральным законом от 12 января 1995 года №5-ФЗ «О ветеранах», за счет средств субвенции федерального бюджета будет направлено в 2022-2024 годах 1 030,3 тыс.рублей ежегодно (1 получатель).</t>
  </si>
  <si>
    <t xml:space="preserve">          В 2022 году на разработку ПСД по объездной автомобильной дороге планирутся средства бюджета в сумме 6 480,4 тыс.рублей (дорожная карта по передаче объекта в собственность автономного округа). </t>
  </si>
  <si>
    <t xml:space="preserve">          На содержание объекта «Реконструкция объездной автомобильной дороги г.Урай. Искусственные сооружения. Наружные инженерные сети» ежегодно на 2022-2024 годы планируются бюджетные ассигнования в сумме 2 598,0 тыс.рублей. Средства предусмотрены на содержание автодороги в зимний и летний периоды в соответствии с требованиями по содержанию автомобильных дорог и на продолжение работ по ремонту моста на объекте по представлению прокуратуры. </t>
  </si>
  <si>
    <t xml:space="preserve">          В связи с окончанием срока действия в 2022 году муниципальной программы, ее мероприятия в 2023-2024 годах формируются по непрограммным направлениям деятельности (Таблица 22). </t>
  </si>
  <si>
    <t xml:space="preserve">          На снос объектов недвижимости в соответствии с Планом мероприятий (дорожной картой) реализации мероприятий по строительству проезда к инфекционному отделению Урайской городской клинической больницы от 24.08.2021 года в бюджете на 2022 год планируются бюджетные ассигнования в сумме 1 735,0 тыс.рублей. </t>
  </si>
  <si>
    <t xml:space="preserve">          В соответствии с Планом мероприятий (дорожной картой) реализации мероприятий по строительству проезда к инфекционному отделению Урайской городской клинической больницы от 24.08.2021 года на строительство проезда  (дороги протяженностью 0,12 км) в бюджете на 2022 год планируются бюджетные ассигнования в сумме 8 517,1 тыс.рублей. </t>
  </si>
  <si>
    <t xml:space="preserve">          На выкуп 4-х гаражей, находящихся на территории Урайской городской клинической больницы, в соответствии с Планом мероприятий (дорожной картой) реализации мероприятий по строительству проезда к инфекционному отделению Урайской городской клинической больницы от 24.08.2021 года в бюджете на 2022 год планируются бюджетные ассигнования в сумме 1800,0 тыс.рублей.</t>
  </si>
  <si>
    <t xml:space="preserve">          На услуги по приему поверхностных сточных вод в программе на 2022 год предусмотрены бюджетные ассигнования в сумме 19 234,9 тыс.рублей. </t>
  </si>
  <si>
    <t xml:space="preserve">          На реализацию мероприятий по организации содержания мест массового отдыха населения, объектов благоустройства, в том числе площадей, улиц, детских городков, парков, новых объектов: Набережной и общественной территории возле Мечети, иных общественных и дворовых территорий, прилегающих к многоквартирным домам, ремонт муниципального жилищного фонда, обслуживание «Мемориала памяти» планируются бюджетные ассигнования на 2022 год в общей сумме 46 360,7 тыс.рублей, на 2023 год - 45 416,5 тыс.рублей, на 2024 год - 46 016,3 тыс.рублей. </t>
  </si>
  <si>
    <t xml:space="preserve">          На реализацию мероприятий по организации содержания мест захоронения (в том числе содержание кладбища 2А/1 по ул.Спокойная) планируются бюджетные ассигнования на 2022-2024 годы в сумме 4 923,8 тыс.рублей ежегодно. </t>
  </si>
  <si>
    <t xml:space="preserve">          В 2022 году предусмотрены бюджетные ассигнования на выполнение работ по установке боковых ограждений для автомобилей на мостовом сооружении через реку Колосья (исполнение решения суда от 13.07.2021) в сумме 4 786,5 тыс.рублей. </t>
  </si>
  <si>
    <t>Региональный проект «Формирование комфортной городской среды» (средства субсидии окружного и федерального бюджета с софинансированием из местного бюджета (10%)). Объекты будут определены по итогам рейтингового голосования</t>
  </si>
  <si>
    <t xml:space="preserve">         изменения тарифов на коммунальные услуги (увеличение в среднем на 4,7%) .</t>
  </si>
  <si>
    <t xml:space="preserve">       Для включения в гос.программу капитальных ремонтов образовательных организаций планируются бюджетные ассигнования на 2022 год в сумме 2 153,4  тыс.рублей (ПСД СОШ №12), на 2023 год в сумме 14 899,0 тыс.рублей (ПСД СОШ №4 - 5 147,7 тыс.рублей, доля местного бюджета на кап.ремонт СОШ №12 - 9 751,3 тыс.рублей), на 2024 год в сумме 21 847,2 тыс. рублей (ПСД СОШ №2 - 4 500,0 тыс.рублей;  доля местного бюджета на кап.ремонт СОШ №4 - 17 347,2 тыс.рублей).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</si>
</sst>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67" formatCode="#,##0.0;[Red]\-#,##0.0;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35">
    <xf numFmtId="0" fontId="0" fillId="0" borderId="0" xfId="0"/>
    <xf numFmtId="0" fontId="9" fillId="2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wrapText="1"/>
    </xf>
    <xf numFmtId="167" fontId="2" fillId="0" borderId="1" xfId="2" applyNumberFormat="1" applyFont="1" applyFill="1" applyBorder="1" applyAlignment="1" applyProtection="1">
      <alignment horizontal="left" vertical="center" wrapText="1"/>
      <protection hidden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5" fontId="2" fillId="0" borderId="2" xfId="1" applyNumberFormat="1" applyFont="1" applyFill="1" applyBorder="1" applyAlignment="1" applyProtection="1">
      <alignment wrapText="1"/>
      <protection hidden="1"/>
    </xf>
    <xf numFmtId="165" fontId="9" fillId="2" borderId="0" xfId="1" applyNumberFormat="1" applyFont="1" applyFill="1" applyAlignment="1"/>
    <xf numFmtId="0" fontId="9" fillId="2" borderId="0" xfId="0" applyFont="1" applyFill="1"/>
    <xf numFmtId="0" fontId="9" fillId="0" borderId="0" xfId="0" applyFont="1" applyFill="1"/>
    <xf numFmtId="0" fontId="2" fillId="2" borderId="0" xfId="0" applyFont="1" applyFill="1" applyBorder="1" applyAlignment="1">
      <alignment horizontal="center" wrapText="1"/>
    </xf>
    <xf numFmtId="165" fontId="2" fillId="2" borderId="0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165" fontId="7" fillId="0" borderId="0" xfId="1" applyNumberFormat="1" applyFont="1" applyFill="1" applyBorder="1" applyAlignment="1">
      <alignment wrapText="1"/>
    </xf>
    <xf numFmtId="165" fontId="7" fillId="2" borderId="0" xfId="1" applyNumberFormat="1" applyFont="1" applyFill="1" applyBorder="1" applyAlignment="1">
      <alignment horizontal="center" wrapText="1"/>
    </xf>
    <xf numFmtId="0" fontId="6" fillId="2" borderId="0" xfId="0" applyFont="1" applyFill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/>
    <xf numFmtId="0" fontId="13" fillId="2" borderId="0" xfId="0" applyFont="1" applyFill="1"/>
    <xf numFmtId="165" fontId="2" fillId="0" borderId="1" xfId="1" applyNumberFormat="1" applyFont="1" applyBorder="1" applyAlignment="1">
      <alignment wrapText="1"/>
    </xf>
    <xf numFmtId="165" fontId="2" fillId="0" borderId="1" xfId="1" applyNumberFormat="1" applyFont="1" applyBorder="1" applyAlignment="1"/>
    <xf numFmtId="0" fontId="11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6" fillId="2" borderId="0" xfId="0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/>
    <xf numFmtId="0" fontId="5" fillId="2" borderId="0" xfId="0" applyFont="1" applyFill="1"/>
    <xf numFmtId="0" fontId="9" fillId="2" borderId="0" xfId="0" applyFont="1" applyFill="1" applyBorder="1" applyAlignment="1">
      <alignment vertical="center"/>
    </xf>
    <xf numFmtId="0" fontId="2" fillId="2" borderId="0" xfId="2" applyNumberFormat="1" applyFont="1" applyFill="1" applyBorder="1" applyAlignment="1" applyProtection="1">
      <alignment vertical="center" wrapText="1"/>
      <protection hidden="1"/>
    </xf>
    <xf numFmtId="0" fontId="9" fillId="2" borderId="0" xfId="0" applyFont="1" applyFill="1" applyAlignment="1">
      <alignment horizontal="right"/>
    </xf>
    <xf numFmtId="165" fontId="9" fillId="2" borderId="0" xfId="0" applyNumberFormat="1" applyFont="1" applyFill="1"/>
    <xf numFmtId="165" fontId="9" fillId="2" borderId="0" xfId="1" applyNumberFormat="1" applyFont="1" applyFill="1"/>
    <xf numFmtId="0" fontId="6" fillId="2" borderId="0" xfId="0" applyFont="1" applyFill="1" applyAlignment="1">
      <alignment horizontal="justify" wrapText="1"/>
    </xf>
    <xf numFmtId="166" fontId="2" fillId="0" borderId="1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165" fontId="2" fillId="0" borderId="2" xfId="1" applyNumberFormat="1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wrapText="1"/>
    </xf>
    <xf numFmtId="165" fontId="2" fillId="2" borderId="2" xfId="0" applyNumberFormat="1" applyFont="1" applyFill="1" applyBorder="1" applyAlignment="1">
      <alignment horizontal="justify" vertical="center" wrapText="1"/>
    </xf>
    <xf numFmtId="165" fontId="2" fillId="2" borderId="2" xfId="1" applyNumberFormat="1" applyFont="1" applyFill="1" applyBorder="1" applyAlignment="1">
      <alignment horizontal="righ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0" xfId="2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wrapText="1"/>
    </xf>
    <xf numFmtId="0" fontId="13" fillId="2" borderId="0" xfId="0" applyFont="1" applyFill="1" applyAlignment="1">
      <alignment vertical="center"/>
    </xf>
    <xf numFmtId="165" fontId="15" fillId="2" borderId="0" xfId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0" fontId="8" fillId="2" borderId="1" xfId="0" applyFont="1" applyFill="1" applyBorder="1" applyAlignment="1">
      <alignment horizontal="left" vertical="center" wrapText="1"/>
    </xf>
    <xf numFmtId="165" fontId="15" fillId="2" borderId="0" xfId="1" applyNumberFormat="1" applyFont="1" applyFill="1" applyAlignment="1">
      <alignment horizontal="justify" wrapText="1"/>
    </xf>
    <xf numFmtId="165" fontId="16" fillId="2" borderId="0" xfId="1" applyNumberFormat="1" applyFont="1" applyFill="1" applyBorder="1" applyAlignment="1">
      <alignment vertical="center"/>
    </xf>
    <xf numFmtId="165" fontId="16" fillId="2" borderId="0" xfId="1" applyNumberFormat="1" applyFont="1" applyFill="1"/>
    <xf numFmtId="165" fontId="12" fillId="2" borderId="0" xfId="1" applyNumberFormat="1" applyFont="1" applyFill="1" applyAlignment="1">
      <alignment wrapText="1"/>
    </xf>
    <xf numFmtId="165" fontId="16" fillId="2" borderId="0" xfId="1" applyNumberFormat="1" applyFont="1" applyFill="1" applyAlignment="1">
      <alignment vertical="center"/>
    </xf>
    <xf numFmtId="165" fontId="16" fillId="0" borderId="0" xfId="1" applyNumberFormat="1" applyFont="1" applyFill="1"/>
    <xf numFmtId="165" fontId="17" fillId="2" borderId="0" xfId="1" applyNumberFormat="1" applyFont="1" applyFill="1" applyAlignment="1">
      <alignment horizontal="left"/>
    </xf>
    <xf numFmtId="165" fontId="14" fillId="2" borderId="0" xfId="1" applyNumberFormat="1" applyFont="1" applyFill="1" applyAlignment="1">
      <alignment horizontal="justify" vertical="center"/>
    </xf>
    <xf numFmtId="165" fontId="14" fillId="2" borderId="0" xfId="1" applyNumberFormat="1" applyFont="1" applyFill="1"/>
    <xf numFmtId="0" fontId="10" fillId="2" borderId="0" xfId="0" applyFont="1" applyFill="1"/>
    <xf numFmtId="165" fontId="2" fillId="0" borderId="2" xfId="1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wrapText="1"/>
    </xf>
    <xf numFmtId="165" fontId="2" fillId="2" borderId="1" xfId="1" applyNumberFormat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justify" vertical="center"/>
    </xf>
    <xf numFmtId="0" fontId="9" fillId="2" borderId="0" xfId="0" applyFont="1" applyFill="1" applyBorder="1" applyAlignment="1">
      <alignment horizontal="justify" vertical="center"/>
    </xf>
    <xf numFmtId="0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66" fontId="5" fillId="2" borderId="0" xfId="0" applyNumberFormat="1" applyFont="1" applyFill="1"/>
    <xf numFmtId="166" fontId="5" fillId="2" borderId="0" xfId="0" applyNumberFormat="1" applyFont="1" applyFill="1" applyBorder="1" applyAlignment="1">
      <alignment horizontal="justify" vertical="center" wrapText="1"/>
    </xf>
    <xf numFmtId="165" fontId="2" fillId="0" borderId="0" xfId="1" applyNumberFormat="1" applyFont="1" applyBorder="1" applyAlignment="1"/>
    <xf numFmtId="165" fontId="2" fillId="0" borderId="2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8" fillId="3" borderId="3" xfId="0" applyFont="1" applyFill="1" applyBorder="1" applyAlignment="1">
      <alignment wrapText="1"/>
    </xf>
    <xf numFmtId="166" fontId="8" fillId="3" borderId="1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166" fontId="7" fillId="3" borderId="1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justify" vertical="center"/>
    </xf>
    <xf numFmtId="0" fontId="6" fillId="2" borderId="0" xfId="0" applyFont="1" applyFill="1" applyAlignment="1">
      <alignment horizontal="justify" wrapText="1"/>
    </xf>
    <xf numFmtId="166" fontId="2" fillId="3" borderId="1" xfId="0" applyNumberFormat="1" applyFont="1" applyFill="1" applyBorder="1" applyAlignment="1">
      <alignment horizontal="center" wrapText="1"/>
    </xf>
    <xf numFmtId="166" fontId="18" fillId="3" borderId="1" xfId="0" applyNumberFormat="1" applyFont="1" applyFill="1" applyBorder="1" applyAlignment="1">
      <alignment wrapText="1"/>
    </xf>
    <xf numFmtId="166" fontId="5" fillId="3" borderId="1" xfId="0" applyNumberFormat="1" applyFont="1" applyFill="1" applyBorder="1" applyAlignment="1">
      <alignment horizontal="center" wrapText="1"/>
    </xf>
    <xf numFmtId="165" fontId="5" fillId="0" borderId="2" xfId="1" applyNumberFormat="1" applyFont="1" applyBorder="1" applyAlignment="1">
      <alignment wrapText="1"/>
    </xf>
    <xf numFmtId="0" fontId="9" fillId="2" borderId="0" xfId="0" applyFont="1" applyFill="1" applyAlignment="1">
      <alignment horizontal="justify"/>
    </xf>
    <xf numFmtId="0" fontId="9" fillId="2" borderId="0" xfId="0" applyFont="1" applyFill="1" applyAlignment="1">
      <alignment horizontal="justify" vertical="center"/>
    </xf>
    <xf numFmtId="165" fontId="5" fillId="0" borderId="2" xfId="1" applyNumberFormat="1" applyFont="1" applyBorder="1" applyAlignment="1">
      <alignment horizontal="center" wrapText="1"/>
    </xf>
    <xf numFmtId="0" fontId="13" fillId="2" borderId="0" xfId="0" applyFont="1" applyFill="1" applyAlignment="1"/>
    <xf numFmtId="0" fontId="8" fillId="2" borderId="5" xfId="0" applyFont="1" applyFill="1" applyBorder="1" applyAlignment="1">
      <alignment vertical="center" wrapText="1"/>
    </xf>
    <xf numFmtId="0" fontId="19" fillId="2" borderId="0" xfId="0" applyFont="1" applyFill="1" applyAlignment="1">
      <alignment horizontal="justify" wrapText="1"/>
    </xf>
    <xf numFmtId="0" fontId="19" fillId="2" borderId="0" xfId="0" applyFont="1" applyFill="1" applyAlignment="1">
      <alignment horizontal="justify" wrapText="1"/>
    </xf>
    <xf numFmtId="0" fontId="19" fillId="0" borderId="0" xfId="0" applyFont="1" applyFill="1" applyAlignment="1">
      <alignment horizontal="justify" wrapText="1"/>
    </xf>
    <xf numFmtId="166" fontId="18" fillId="3" borderId="1" xfId="0" applyNumberFormat="1" applyFont="1" applyFill="1" applyBorder="1" applyAlignment="1">
      <alignment horizontal="center" wrapText="1"/>
    </xf>
    <xf numFmtId="165" fontId="5" fillId="0" borderId="2" xfId="1" applyNumberFormat="1" applyFont="1" applyFill="1" applyBorder="1" applyAlignment="1" applyProtection="1">
      <alignment horizontal="center" wrapText="1"/>
      <protection hidden="1"/>
    </xf>
    <xf numFmtId="165" fontId="5" fillId="0" borderId="0" xfId="1" applyNumberFormat="1" applyFont="1" applyBorder="1" applyAlignment="1">
      <alignment horizont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165" fontId="5" fillId="0" borderId="1" xfId="1" applyNumberFormat="1" applyFont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wrapText="1"/>
    </xf>
    <xf numFmtId="165" fontId="5" fillId="0" borderId="1" xfId="1" applyNumberFormat="1" applyFont="1" applyFill="1" applyBorder="1" applyAlignment="1">
      <alignment horizontal="center" wrapText="1"/>
    </xf>
    <xf numFmtId="166" fontId="8" fillId="3" borderId="2" xfId="0" applyNumberFormat="1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vertical="center" wrapText="1"/>
    </xf>
    <xf numFmtId="165" fontId="3" fillId="0" borderId="0" xfId="1" applyNumberFormat="1" applyFont="1" applyFill="1" applyBorder="1" applyAlignment="1" applyProtection="1">
      <alignment wrapText="1"/>
      <protection hidden="1"/>
    </xf>
    <xf numFmtId="165" fontId="5" fillId="0" borderId="1" xfId="0" applyNumberFormat="1" applyFont="1" applyFill="1" applyBorder="1" applyAlignment="1">
      <alignment wrapText="1"/>
    </xf>
    <xf numFmtId="0" fontId="9" fillId="2" borderId="0" xfId="0" applyFont="1" applyFill="1" applyBorder="1" applyAlignment="1"/>
    <xf numFmtId="0" fontId="19" fillId="2" borderId="0" xfId="0" applyFont="1" applyFill="1" applyBorder="1" applyAlignment="1">
      <alignment horizontal="justify" vertical="center" wrapText="1"/>
    </xf>
    <xf numFmtId="165" fontId="8" fillId="2" borderId="3" xfId="1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center" wrapText="1"/>
    </xf>
    <xf numFmtId="165" fontId="8" fillId="2" borderId="1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166" fontId="3" fillId="3" borderId="1" xfId="0" applyNumberFormat="1" applyFont="1" applyFill="1" applyBorder="1" applyAlignment="1">
      <alignment wrapText="1"/>
    </xf>
    <xf numFmtId="0" fontId="6" fillId="2" borderId="0" xfId="0" applyFont="1" applyFill="1" applyAlignment="1">
      <alignment horizontal="justify" wrapText="1"/>
    </xf>
    <xf numFmtId="0" fontId="6" fillId="0" borderId="0" xfId="0" applyFont="1" applyFill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166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wrapText="1"/>
    </xf>
    <xf numFmtId="164" fontId="5" fillId="0" borderId="2" xfId="1" applyNumberFormat="1" applyFont="1" applyBorder="1" applyAlignment="1">
      <alignment wrapText="1"/>
    </xf>
    <xf numFmtId="0" fontId="6" fillId="2" borderId="0" xfId="0" applyFont="1" applyFill="1" applyAlignment="1">
      <alignment horizontal="justify" wrapText="1"/>
    </xf>
    <xf numFmtId="0" fontId="3" fillId="0" borderId="3" xfId="0" applyFont="1" applyFill="1" applyBorder="1" applyAlignment="1">
      <alignment wrapText="1"/>
    </xf>
    <xf numFmtId="0" fontId="9" fillId="0" borderId="0" xfId="0" applyFont="1" applyFill="1" applyAlignment="1"/>
    <xf numFmtId="0" fontId="8" fillId="0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 applyProtection="1">
      <alignment wrapText="1"/>
      <protection hidden="1"/>
    </xf>
    <xf numFmtId="165" fontId="2" fillId="0" borderId="2" xfId="1" applyNumberFormat="1" applyFont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right" wrapText="1"/>
    </xf>
    <xf numFmtId="165" fontId="14" fillId="0" borderId="2" xfId="1" applyNumberFormat="1" applyFont="1" applyFill="1" applyBorder="1" applyAlignment="1">
      <alignment wrapText="1"/>
    </xf>
    <xf numFmtId="165" fontId="14" fillId="2" borderId="1" xfId="1" applyNumberFormat="1" applyFont="1" applyFill="1" applyBorder="1" applyAlignment="1">
      <alignment horizontal="center" wrapText="1"/>
    </xf>
    <xf numFmtId="165" fontId="14" fillId="2" borderId="1" xfId="1" applyNumberFormat="1" applyFont="1" applyFill="1" applyBorder="1" applyAlignment="1">
      <alignment wrapText="1"/>
    </xf>
    <xf numFmtId="165" fontId="5" fillId="2" borderId="2" xfId="1" applyNumberFormat="1" applyFont="1" applyFill="1" applyBorder="1" applyAlignment="1">
      <alignment wrapText="1"/>
    </xf>
    <xf numFmtId="165" fontId="5" fillId="2" borderId="2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13" fillId="0" borderId="0" xfId="0" applyFont="1" applyFill="1" applyAlignment="1"/>
    <xf numFmtId="49" fontId="2" fillId="0" borderId="1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wrapText="1"/>
    </xf>
    <xf numFmtId="166" fontId="5" fillId="0" borderId="2" xfId="0" applyNumberFormat="1" applyFont="1" applyFill="1" applyBorder="1" applyAlignment="1">
      <alignment wrapText="1"/>
    </xf>
    <xf numFmtId="166" fontId="8" fillId="3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wrapText="1"/>
    </xf>
    <xf numFmtId="166" fontId="2" fillId="0" borderId="1" xfId="0" applyNumberFormat="1" applyFont="1" applyBorder="1" applyAlignment="1">
      <alignment wrapText="1"/>
    </xf>
    <xf numFmtId="166" fontId="2" fillId="0" borderId="3" xfId="0" applyNumberFormat="1" applyFont="1" applyBorder="1" applyAlignment="1"/>
    <xf numFmtId="166" fontId="2" fillId="0" borderId="1" xfId="0" applyNumberFormat="1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65" fontId="15" fillId="0" borderId="0" xfId="1" applyNumberFormat="1" applyFont="1"/>
    <xf numFmtId="165" fontId="8" fillId="0" borderId="1" xfId="1" applyNumberFormat="1" applyFont="1" applyFill="1" applyBorder="1"/>
    <xf numFmtId="165" fontId="18" fillId="0" borderId="1" xfId="1" applyNumberFormat="1" applyFont="1" applyFill="1" applyBorder="1"/>
    <xf numFmtId="165" fontId="18" fillId="0" borderId="1" xfId="1" applyNumberFormat="1" applyFont="1" applyBorder="1"/>
    <xf numFmtId="165" fontId="15" fillId="0" borderId="0" xfId="1" applyNumberFormat="1" applyFont="1" applyBorder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5" fontId="12" fillId="2" borderId="0" xfId="0" applyNumberFormat="1" applyFont="1" applyFill="1" applyAlignment="1">
      <alignment horizontal="right" wrapText="1"/>
    </xf>
    <xf numFmtId="0" fontId="8" fillId="0" borderId="1" xfId="0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2" borderId="0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wrapText="1"/>
    </xf>
    <xf numFmtId="0" fontId="6" fillId="2" borderId="0" xfId="0" applyFont="1" applyFill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6" fillId="0" borderId="0" xfId="2" applyNumberFormat="1" applyFont="1" applyFill="1" applyBorder="1" applyAlignment="1" applyProtection="1">
      <alignment horizontal="justify" vertical="center" wrapText="1"/>
      <protection hidden="1"/>
    </xf>
    <xf numFmtId="0" fontId="6" fillId="2" borderId="0" xfId="0" applyFont="1" applyFill="1" applyAlignment="1">
      <alignment horizontal="justify" wrapText="1"/>
    </xf>
    <xf numFmtId="0" fontId="2" fillId="2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2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wrapText="1"/>
    </xf>
    <xf numFmtId="165" fontId="3" fillId="0" borderId="3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center" wrapText="1"/>
    </xf>
    <xf numFmtId="165" fontId="8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 wrapText="1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2" borderId="0" xfId="0" applyFont="1" applyFill="1" applyAlignment="1">
      <alignment horizontal="justify" vertical="center" wrapText="1"/>
    </xf>
    <xf numFmtId="165" fontId="2" fillId="0" borderId="3" xfId="1" applyNumberFormat="1" applyFont="1" applyBorder="1" applyAlignment="1">
      <alignment wrapText="1"/>
    </xf>
    <xf numFmtId="165" fontId="2" fillId="0" borderId="2" xfId="1" applyNumberFormat="1" applyFont="1" applyBorder="1" applyAlignment="1">
      <alignment wrapText="1"/>
    </xf>
    <xf numFmtId="165" fontId="2" fillId="0" borderId="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5" fontId="18" fillId="0" borderId="3" xfId="1" applyNumberFormat="1" applyFont="1" applyFill="1" applyBorder="1" applyAlignment="1">
      <alignment wrapText="1"/>
    </xf>
    <xf numFmtId="165" fontId="18" fillId="0" borderId="2" xfId="1" applyNumberFormat="1" applyFont="1" applyFill="1" applyBorder="1" applyAlignment="1">
      <alignment wrapText="1"/>
    </xf>
    <xf numFmtId="165" fontId="8" fillId="0" borderId="3" xfId="1" applyNumberFormat="1" applyFont="1" applyBorder="1" applyAlignment="1">
      <alignment wrapText="1"/>
    </xf>
    <xf numFmtId="165" fontId="8" fillId="0" borderId="2" xfId="1" applyNumberFormat="1" applyFont="1" applyBorder="1" applyAlignment="1">
      <alignment wrapText="1"/>
    </xf>
    <xf numFmtId="10" fontId="6" fillId="0" borderId="0" xfId="0" applyNumberFormat="1" applyFont="1" applyFill="1" applyAlignment="1">
      <alignment horizontal="justify" wrapText="1"/>
    </xf>
    <xf numFmtId="0" fontId="6" fillId="0" borderId="0" xfId="0" applyFont="1" applyFill="1" applyAlignment="1">
      <alignment horizontal="justify" vertical="center" wrapText="1"/>
    </xf>
    <xf numFmtId="0" fontId="6" fillId="2" borderId="0" xfId="0" applyFont="1" applyFill="1" applyBorder="1" applyAlignment="1">
      <alignment horizontal="justify" wrapText="1"/>
    </xf>
    <xf numFmtId="0" fontId="12" fillId="0" borderId="0" xfId="0" applyFont="1" applyAlignment="1">
      <alignment horizontal="center" vertical="center"/>
    </xf>
    <xf numFmtId="0" fontId="19" fillId="2" borderId="0" xfId="0" applyFont="1" applyFill="1" applyBorder="1" applyAlignment="1">
      <alignment horizontal="justify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566"/>
  <sheetViews>
    <sheetView tabSelected="1" view="pageBreakPreview" topLeftCell="A528" zoomScaleNormal="100" zoomScaleSheetLayoutView="100" zoomScalePageLayoutView="90" workbookViewId="0">
      <selection activeCell="B1" sqref="A1:H533"/>
    </sheetView>
  </sheetViews>
  <sheetFormatPr defaultColWidth="9.140625" defaultRowHeight="15"/>
  <cols>
    <col min="1" max="1" width="0.5703125" style="11" customWidth="1"/>
    <col min="2" max="2" width="67.28515625" style="11" customWidth="1"/>
    <col min="3" max="3" width="15" style="11" customWidth="1"/>
    <col min="4" max="4" width="8.140625" style="11" customWidth="1"/>
    <col min="5" max="5" width="15.140625" style="11" customWidth="1"/>
    <col min="6" max="6" width="8.5703125" style="11" customWidth="1"/>
    <col min="7" max="7" width="15.42578125" style="1" customWidth="1"/>
    <col min="8" max="8" width="8.28515625" style="66" customWidth="1"/>
    <col min="9" max="16384" width="9.140625" style="11"/>
  </cols>
  <sheetData>
    <row r="1" spans="2:8" s="61" customFormat="1" ht="22.5" customHeight="1">
      <c r="B1" s="219" t="s">
        <v>175</v>
      </c>
      <c r="C1" s="219"/>
      <c r="D1" s="219"/>
      <c r="E1" s="219"/>
      <c r="F1" s="219"/>
      <c r="G1" s="219"/>
      <c r="H1" s="67"/>
    </row>
    <row r="2" spans="2:8" s="38" customFormat="1" ht="42" customHeight="1">
      <c r="B2" s="196" t="s">
        <v>176</v>
      </c>
      <c r="C2" s="196"/>
      <c r="D2" s="196"/>
      <c r="E2" s="196"/>
      <c r="F2" s="196"/>
      <c r="G2" s="196"/>
      <c r="H2" s="196"/>
    </row>
    <row r="3" spans="2:8" s="105" customFormat="1" ht="63.75" customHeight="1">
      <c r="B3" s="221" t="s">
        <v>331</v>
      </c>
      <c r="C3" s="221"/>
      <c r="D3" s="221"/>
      <c r="E3" s="221"/>
      <c r="F3" s="221"/>
      <c r="G3" s="221"/>
      <c r="H3" s="221"/>
    </row>
    <row r="4" spans="2:8" s="95" customFormat="1" ht="15.75" customHeight="1">
      <c r="B4" s="196" t="s">
        <v>177</v>
      </c>
      <c r="C4" s="196"/>
      <c r="D4" s="196"/>
      <c r="E4" s="196"/>
      <c r="F4" s="196"/>
      <c r="G4" s="196"/>
      <c r="H4" s="196"/>
    </row>
    <row r="5" spans="2:8" s="138" customFormat="1" ht="31.5" customHeight="1">
      <c r="B5" s="196" t="s">
        <v>196</v>
      </c>
      <c r="C5" s="196"/>
      <c r="D5" s="196"/>
      <c r="E5" s="196"/>
      <c r="F5" s="196"/>
      <c r="G5" s="196"/>
      <c r="H5" s="196"/>
    </row>
    <row r="6" spans="2:8" s="107" customFormat="1" ht="30.6" customHeight="1">
      <c r="B6" s="210" t="s">
        <v>178</v>
      </c>
      <c r="C6" s="210"/>
      <c r="D6" s="210"/>
      <c r="E6" s="210"/>
      <c r="F6" s="210"/>
      <c r="G6" s="210"/>
      <c r="H6" s="210"/>
    </row>
    <row r="7" spans="2:8" s="131" customFormat="1" ht="29.25" customHeight="1">
      <c r="B7" s="210" t="s">
        <v>330</v>
      </c>
      <c r="C7" s="210"/>
      <c r="D7" s="210"/>
      <c r="E7" s="210"/>
      <c r="F7" s="210"/>
      <c r="G7" s="210"/>
      <c r="H7" s="210"/>
    </row>
    <row r="8" spans="2:8" s="131" customFormat="1" ht="28.5" customHeight="1">
      <c r="B8" s="230" t="s">
        <v>332</v>
      </c>
      <c r="C8" s="230"/>
      <c r="D8" s="230"/>
      <c r="E8" s="230"/>
      <c r="F8" s="230"/>
      <c r="G8" s="230"/>
      <c r="H8" s="230"/>
    </row>
    <row r="9" spans="2:8" s="130" customFormat="1" ht="15.75">
      <c r="B9" s="196" t="s">
        <v>352</v>
      </c>
      <c r="C9" s="196"/>
      <c r="D9" s="196"/>
      <c r="E9" s="196"/>
      <c r="F9" s="196"/>
      <c r="G9" s="196"/>
      <c r="H9" s="196"/>
    </row>
    <row r="10" spans="2:8" s="105" customFormat="1" ht="63.75" customHeight="1">
      <c r="B10" s="210" t="s">
        <v>325</v>
      </c>
      <c r="C10" s="210"/>
      <c r="D10" s="210"/>
      <c r="E10" s="210"/>
      <c r="F10" s="210"/>
      <c r="G10" s="210"/>
      <c r="H10" s="210"/>
    </row>
    <row r="11" spans="2:8" s="33" customFormat="1" ht="62.25" customHeight="1">
      <c r="B11" s="210" t="s">
        <v>277</v>
      </c>
      <c r="C11" s="210"/>
      <c r="D11" s="210"/>
      <c r="E11" s="210"/>
      <c r="F11" s="210"/>
      <c r="G11" s="210"/>
      <c r="H11" s="210"/>
    </row>
    <row r="12" spans="2:8" s="105" customFormat="1" ht="75.75" customHeight="1">
      <c r="B12" s="196" t="s">
        <v>179</v>
      </c>
      <c r="C12" s="196"/>
      <c r="D12" s="196"/>
      <c r="E12" s="196"/>
      <c r="F12" s="196"/>
      <c r="G12" s="196"/>
      <c r="H12" s="196"/>
    </row>
    <row r="13" spans="2:8" s="105" customFormat="1" ht="79.5" customHeight="1">
      <c r="B13" s="210" t="s">
        <v>279</v>
      </c>
      <c r="C13" s="210"/>
      <c r="D13" s="210"/>
      <c r="E13" s="210"/>
      <c r="F13" s="210"/>
      <c r="G13" s="210"/>
      <c r="H13" s="210"/>
    </row>
    <row r="14" spans="2:8" s="106" customFormat="1" ht="48.75" customHeight="1">
      <c r="B14" s="231" t="s">
        <v>324</v>
      </c>
      <c r="C14" s="231"/>
      <c r="D14" s="231"/>
      <c r="E14" s="231"/>
      <c r="F14" s="231"/>
      <c r="G14" s="231"/>
      <c r="H14" s="231"/>
    </row>
    <row r="15" spans="2:8" s="95" customFormat="1" ht="36.75" customHeight="1">
      <c r="B15" s="196" t="s">
        <v>45</v>
      </c>
      <c r="C15" s="196"/>
      <c r="D15" s="196"/>
      <c r="E15" s="196"/>
      <c r="F15" s="196"/>
      <c r="G15" s="196"/>
      <c r="H15" s="196"/>
    </row>
    <row r="16" spans="2:8" s="95" customFormat="1" ht="16.899999999999999" customHeight="1">
      <c r="B16" s="62" t="s">
        <v>172</v>
      </c>
      <c r="C16" s="183">
        <f>C53</f>
        <v>3567148.3999999994</v>
      </c>
      <c r="D16" s="219" t="s">
        <v>0</v>
      </c>
      <c r="E16" s="219"/>
      <c r="F16" s="62"/>
      <c r="G16" s="58"/>
      <c r="H16" s="64"/>
    </row>
    <row r="17" spans="2:8" s="95" customFormat="1" ht="16.899999999999999" customHeight="1">
      <c r="B17" s="62" t="s">
        <v>180</v>
      </c>
      <c r="C17" s="183">
        <f>E53</f>
        <v>3343281.5</v>
      </c>
      <c r="D17" s="219" t="s">
        <v>0</v>
      </c>
      <c r="E17" s="219"/>
      <c r="F17" s="62"/>
      <c r="G17" s="58"/>
      <c r="H17" s="64"/>
    </row>
    <row r="18" spans="2:8" s="95" customFormat="1" ht="16.5" customHeight="1">
      <c r="B18" s="62" t="s">
        <v>181</v>
      </c>
      <c r="C18" s="183">
        <f>G53</f>
        <v>3386772.4999999995</v>
      </c>
      <c r="D18" s="219" t="s">
        <v>0</v>
      </c>
      <c r="E18" s="219"/>
      <c r="F18" s="62"/>
      <c r="G18" s="58"/>
      <c r="H18" s="64"/>
    </row>
    <row r="19" spans="2:8" s="107" customFormat="1" ht="103.5" customHeight="1">
      <c r="B19" s="210" t="s">
        <v>328</v>
      </c>
      <c r="C19" s="210"/>
      <c r="D19" s="210"/>
      <c r="E19" s="210"/>
      <c r="F19" s="210"/>
      <c r="G19" s="210"/>
      <c r="H19" s="210"/>
    </row>
    <row r="20" spans="2:8" s="107" customFormat="1" ht="63" customHeight="1">
      <c r="B20" s="210" t="s">
        <v>329</v>
      </c>
      <c r="C20" s="210"/>
      <c r="D20" s="210"/>
      <c r="E20" s="210"/>
      <c r="F20" s="210"/>
      <c r="G20" s="210"/>
      <c r="H20" s="210"/>
    </row>
    <row r="21" spans="2:8" s="95" customFormat="1" ht="55.5" customHeight="1">
      <c r="B21" s="221" t="s">
        <v>182</v>
      </c>
      <c r="C21" s="221"/>
      <c r="D21" s="221"/>
      <c r="E21" s="221"/>
      <c r="F21" s="221"/>
      <c r="G21" s="221"/>
      <c r="H21" s="221"/>
    </row>
    <row r="22" spans="2:8" s="189" customFormat="1" ht="74.25" customHeight="1">
      <c r="B22" s="190"/>
      <c r="C22" s="190"/>
      <c r="D22" s="190"/>
      <c r="E22" s="190"/>
      <c r="F22" s="190"/>
      <c r="G22" s="190"/>
      <c r="H22" s="190"/>
    </row>
    <row r="23" spans="2:8" ht="17.25" customHeight="1">
      <c r="B23" s="211" t="s">
        <v>70</v>
      </c>
      <c r="C23" s="211"/>
      <c r="D23" s="211"/>
      <c r="E23" s="211"/>
      <c r="F23" s="211"/>
      <c r="G23" s="211"/>
      <c r="H23" s="211"/>
    </row>
    <row r="24" spans="2:8" ht="15.75" customHeight="1">
      <c r="B24" s="220" t="s">
        <v>183</v>
      </c>
      <c r="C24" s="220"/>
      <c r="D24" s="220"/>
      <c r="E24" s="220"/>
      <c r="F24" s="220"/>
      <c r="G24" s="220"/>
      <c r="H24" s="220"/>
    </row>
    <row r="25" spans="2:8" ht="12" customHeight="1">
      <c r="B25" s="167"/>
      <c r="C25" s="167"/>
      <c r="D25" s="167"/>
      <c r="E25" s="167"/>
      <c r="F25" s="167"/>
      <c r="G25" s="197"/>
      <c r="H25" s="197"/>
    </row>
    <row r="26" spans="2:8" ht="14.25" customHeight="1">
      <c r="B26" s="212" t="s">
        <v>73</v>
      </c>
      <c r="C26" s="201" t="s">
        <v>184</v>
      </c>
      <c r="D26" s="202"/>
      <c r="E26" s="201" t="s">
        <v>151</v>
      </c>
      <c r="F26" s="202"/>
      <c r="G26" s="201" t="s">
        <v>185</v>
      </c>
      <c r="H26" s="202"/>
    </row>
    <row r="27" spans="2:8" ht="70.150000000000006" customHeight="1">
      <c r="B27" s="213"/>
      <c r="C27" s="168" t="s">
        <v>64</v>
      </c>
      <c r="D27" s="168" t="s">
        <v>138</v>
      </c>
      <c r="E27" s="168" t="s">
        <v>64</v>
      </c>
      <c r="F27" s="168" t="s">
        <v>138</v>
      </c>
      <c r="G27" s="168" t="s">
        <v>64</v>
      </c>
      <c r="H27" s="168" t="s">
        <v>138</v>
      </c>
    </row>
    <row r="28" spans="2:8" ht="28.9" customHeight="1">
      <c r="B28" s="17" t="s">
        <v>46</v>
      </c>
      <c r="C28" s="169">
        <f>C103</f>
        <v>1984424.2</v>
      </c>
      <c r="D28" s="170">
        <f>C28/C46*100</f>
        <v>56.253877080541024</v>
      </c>
      <c r="E28" s="169">
        <f>E103</f>
        <v>1839280.7999999998</v>
      </c>
      <c r="F28" s="170">
        <f>E28/E46*100</f>
        <v>55.788099221412267</v>
      </c>
      <c r="G28" s="169">
        <f>G103</f>
        <v>1840892.6</v>
      </c>
      <c r="H28" s="170">
        <f>G28/G46*100</f>
        <v>55.138573926061966</v>
      </c>
    </row>
    <row r="29" spans="2:8" s="21" customFormat="1" ht="30">
      <c r="B29" s="17" t="s">
        <v>108</v>
      </c>
      <c r="C29" s="171">
        <f>C143</f>
        <v>164564.20000000001</v>
      </c>
      <c r="D29" s="172">
        <f>C29/C46*100</f>
        <v>4.6650178317002844</v>
      </c>
      <c r="E29" s="171">
        <f>E143</f>
        <v>166830.39999999999</v>
      </c>
      <c r="F29" s="172">
        <f>E29/E46*100</f>
        <v>5.0602120722120834</v>
      </c>
      <c r="G29" s="171">
        <f>G143</f>
        <v>168749.8</v>
      </c>
      <c r="H29" s="172">
        <f>G29/G46*100</f>
        <v>5.0544085637088063</v>
      </c>
    </row>
    <row r="30" spans="2:8" s="21" customFormat="1" ht="16.899999999999999" customHeight="1">
      <c r="B30" s="173" t="s">
        <v>186</v>
      </c>
      <c r="C30" s="171">
        <f>C167</f>
        <v>265321.2</v>
      </c>
      <c r="D30" s="172">
        <f>C30/C46*100</f>
        <v>7.5212478116632742</v>
      </c>
      <c r="E30" s="171">
        <f>E167</f>
        <v>258064</v>
      </c>
      <c r="F30" s="172">
        <f>E30/E46*100</f>
        <v>7.8274617108353093</v>
      </c>
      <c r="G30" s="171">
        <f>G167</f>
        <v>257855.7</v>
      </c>
      <c r="H30" s="172">
        <f>G30/G46*100</f>
        <v>7.7233161655962199</v>
      </c>
    </row>
    <row r="31" spans="2:8" s="21" customFormat="1" ht="30">
      <c r="B31" s="17" t="s">
        <v>187</v>
      </c>
      <c r="C31" s="169">
        <f>C191</f>
        <v>18507.400000000001</v>
      </c>
      <c r="D31" s="170">
        <f>C31/C46*100</f>
        <v>0.524642364611561</v>
      </c>
      <c r="E31" s="169">
        <f>E191</f>
        <v>12417.4</v>
      </c>
      <c r="F31" s="170">
        <f>E31/E46*100</f>
        <v>0.3766380550875999</v>
      </c>
      <c r="G31" s="169">
        <f>G191</f>
        <v>0</v>
      </c>
      <c r="H31" s="170">
        <f>G31/G46*100</f>
        <v>0</v>
      </c>
    </row>
    <row r="32" spans="2:8" ht="42" customHeight="1">
      <c r="B32" s="17" t="s">
        <v>47</v>
      </c>
      <c r="C32" s="169">
        <f>C212</f>
        <v>94324.800000000003</v>
      </c>
      <c r="D32" s="170">
        <f>C32/C46*100</f>
        <v>2.6738918547993</v>
      </c>
      <c r="E32" s="169">
        <f>E212</f>
        <v>105757.40000000001</v>
      </c>
      <c r="F32" s="170">
        <f>E32/E46*100</f>
        <v>3.207777912213615</v>
      </c>
      <c r="G32" s="169">
        <f>G212</f>
        <v>98545.600000000006</v>
      </c>
      <c r="H32" s="170">
        <f>G32/G46*100</f>
        <v>2.9516463104301316</v>
      </c>
    </row>
    <row r="33" spans="2:8" ht="44.25" customHeight="1">
      <c r="B33" s="174" t="s">
        <v>140</v>
      </c>
      <c r="C33" s="169">
        <f>C236</f>
        <v>28789</v>
      </c>
      <c r="D33" s="170">
        <f>C33/C46*100</f>
        <v>0.81610215561355071</v>
      </c>
      <c r="E33" s="169">
        <f>E236</f>
        <v>26405.1</v>
      </c>
      <c r="F33" s="170">
        <f>E33/E46*100</f>
        <v>0.80090562504176266</v>
      </c>
      <c r="G33" s="169">
        <f>G236</f>
        <v>27551</v>
      </c>
      <c r="H33" s="170">
        <f>G33/G46*100</f>
        <v>0.82520992818208572</v>
      </c>
    </row>
    <row r="34" spans="2:8" ht="28.5" customHeight="1">
      <c r="B34" s="17" t="s">
        <v>141</v>
      </c>
      <c r="C34" s="169">
        <f>C259</f>
        <v>700</v>
      </c>
      <c r="D34" s="170">
        <f>C34/C46*100</f>
        <v>1.9843395356889278E-2</v>
      </c>
      <c r="E34" s="169">
        <f>E259</f>
        <v>100</v>
      </c>
      <c r="F34" s="170">
        <f>E34/E46*100</f>
        <v>3.0331474792436412E-3</v>
      </c>
      <c r="G34" s="169">
        <f>G259</f>
        <v>100</v>
      </c>
      <c r="H34" s="170">
        <f>G34/G46*100</f>
        <v>2.9952086246672928E-3</v>
      </c>
    </row>
    <row r="35" spans="2:8" ht="17.25" customHeight="1">
      <c r="B35" s="174" t="s">
        <v>142</v>
      </c>
      <c r="C35" s="169">
        <f>C274</f>
        <v>50480.5</v>
      </c>
      <c r="D35" s="170">
        <f>C35/C46*100</f>
        <v>1.4310064561620703</v>
      </c>
      <c r="E35" s="169">
        <f>E274</f>
        <v>33483</v>
      </c>
      <c r="F35" s="170">
        <f>E35/E46*100</f>
        <v>1.0155887704751483</v>
      </c>
      <c r="G35" s="169">
        <f>G274</f>
        <v>33483</v>
      </c>
      <c r="H35" s="170">
        <f>G35/G46*100</f>
        <v>1.0028857037973495</v>
      </c>
    </row>
    <row r="36" spans="2:8" ht="30">
      <c r="B36" s="17" t="s">
        <v>143</v>
      </c>
      <c r="C36" s="169">
        <f>C301</f>
        <v>11601.7</v>
      </c>
      <c r="D36" s="170">
        <f>C36/C46*100</f>
        <v>0.3288815998743177</v>
      </c>
      <c r="E36" s="169">
        <f t="shared" ref="E36" si="0">E301</f>
        <v>9812.7000000000007</v>
      </c>
      <c r="F36" s="170">
        <f>E36/E46*100</f>
        <v>0.29763366269574076</v>
      </c>
      <c r="G36" s="169">
        <f t="shared" ref="G36" si="1">G301</f>
        <v>9811.7000000000007</v>
      </c>
      <c r="H36" s="170">
        <f>G36/G46*100</f>
        <v>0.29388088462648077</v>
      </c>
    </row>
    <row r="37" spans="2:8" ht="45">
      <c r="B37" s="17" t="s">
        <v>144</v>
      </c>
      <c r="C37" s="169">
        <f>C328</f>
        <v>47909.899999999994</v>
      </c>
      <c r="D37" s="170">
        <f>C37/C46*100</f>
        <v>1.3581358388700422</v>
      </c>
      <c r="E37" s="169">
        <f t="shared" ref="E37" si="2">E328</f>
        <v>41798</v>
      </c>
      <c r="F37" s="170">
        <f>E37/E46*100</f>
        <v>1.267794983374257</v>
      </c>
      <c r="G37" s="169">
        <f t="shared" ref="G37" si="3">G328</f>
        <v>45886.299999999996</v>
      </c>
      <c r="H37" s="170">
        <f>G37/G46*100</f>
        <v>1.3743904151407078</v>
      </c>
    </row>
    <row r="38" spans="2:8" ht="28.5" customHeight="1">
      <c r="B38" s="17" t="s">
        <v>145</v>
      </c>
      <c r="C38" s="169">
        <f>C352</f>
        <v>17521</v>
      </c>
      <c r="D38" s="170">
        <f>C38/C46*100</f>
        <v>0.49668018578293865</v>
      </c>
      <c r="E38" s="169">
        <f t="shared" ref="E38" si="4">E352</f>
        <v>14530.3</v>
      </c>
      <c r="F38" s="170">
        <f>E38/E46*100</f>
        <v>0.44072542817653881</v>
      </c>
      <c r="G38" s="169">
        <f t="shared" ref="G38" si="5">G352</f>
        <v>14530.3</v>
      </c>
      <c r="H38" s="170">
        <f>G38/G46*100</f>
        <v>0.43521279879003161</v>
      </c>
    </row>
    <row r="39" spans="2:8" s="12" customFormat="1" ht="27.75" customHeight="1">
      <c r="B39" s="17" t="s">
        <v>146</v>
      </c>
      <c r="C39" s="169">
        <f>C374</f>
        <v>20169.8</v>
      </c>
      <c r="D39" s="170">
        <f>C39/C46*100</f>
        <v>0.57176759381340769</v>
      </c>
      <c r="E39" s="169">
        <f>E374</f>
        <v>0</v>
      </c>
      <c r="F39" s="170">
        <f>E39/E46*100</f>
        <v>0</v>
      </c>
      <c r="G39" s="169">
        <f>G374</f>
        <v>0</v>
      </c>
      <c r="H39" s="170">
        <f>G39/G46*100</f>
        <v>0</v>
      </c>
    </row>
    <row r="40" spans="2:8" s="27" customFormat="1" ht="27.75" customHeight="1">
      <c r="B40" s="17" t="s">
        <v>147</v>
      </c>
      <c r="C40" s="169">
        <f>C393</f>
        <v>77512.900000000009</v>
      </c>
      <c r="D40" s="170">
        <f>C40/C46*100</f>
        <v>2.1973130285128906</v>
      </c>
      <c r="E40" s="169">
        <f>E393</f>
        <v>47348.9</v>
      </c>
      <c r="F40" s="170">
        <f>E40/E46*100</f>
        <v>1.4361619667995924</v>
      </c>
      <c r="G40" s="169">
        <f>G393</f>
        <v>47348.9</v>
      </c>
      <c r="H40" s="170">
        <f>G40/G46*100</f>
        <v>1.4181983364850916</v>
      </c>
    </row>
    <row r="41" spans="2:8" ht="18" customHeight="1">
      <c r="B41" s="212" t="s">
        <v>73</v>
      </c>
      <c r="C41" s="201" t="s">
        <v>184</v>
      </c>
      <c r="D41" s="202"/>
      <c r="E41" s="201" t="s">
        <v>151</v>
      </c>
      <c r="F41" s="202"/>
      <c r="G41" s="201" t="s">
        <v>185</v>
      </c>
      <c r="H41" s="202"/>
    </row>
    <row r="42" spans="2:8" ht="70.150000000000006" customHeight="1">
      <c r="B42" s="213"/>
      <c r="C42" s="168" t="s">
        <v>64</v>
      </c>
      <c r="D42" s="168" t="s">
        <v>138</v>
      </c>
      <c r="E42" s="168" t="s">
        <v>64</v>
      </c>
      <c r="F42" s="168" t="s">
        <v>138</v>
      </c>
      <c r="G42" s="168" t="s">
        <v>64</v>
      </c>
      <c r="H42" s="168" t="s">
        <v>138</v>
      </c>
    </row>
    <row r="43" spans="2:8" s="12" customFormat="1" ht="29.25" customHeight="1">
      <c r="B43" s="17" t="s">
        <v>148</v>
      </c>
      <c r="C43" s="169">
        <f>C421</f>
        <v>31485.7</v>
      </c>
      <c r="D43" s="170">
        <f>C43/C46*100</f>
        <v>0.89254741884058408</v>
      </c>
      <c r="E43" s="169">
        <f>E421</f>
        <v>71177.700000000012</v>
      </c>
      <c r="F43" s="170">
        <f>E43/E46*100</f>
        <v>2.1589246133336015</v>
      </c>
      <c r="G43" s="169">
        <f>G421</f>
        <v>111714.8</v>
      </c>
      <c r="H43" s="170">
        <f>G43/G46*100</f>
        <v>3.3460913246298163</v>
      </c>
    </row>
    <row r="44" spans="2:8" ht="30">
      <c r="B44" s="17" t="s">
        <v>149</v>
      </c>
      <c r="C44" s="169">
        <f>C441</f>
        <v>464699.39999999997</v>
      </c>
      <c r="D44" s="170">
        <f>C44/C46*100</f>
        <v>13.173162737584617</v>
      </c>
      <c r="E44" s="169">
        <f>E441</f>
        <v>466401.9</v>
      </c>
      <c r="F44" s="170">
        <f>E44/E46*100</f>
        <v>14.146657472994448</v>
      </c>
      <c r="G44" s="169">
        <f>G441</f>
        <v>460236.4</v>
      </c>
      <c r="H44" s="170">
        <f>G44/G46*100</f>
        <v>13.785040346658258</v>
      </c>
    </row>
    <row r="45" spans="2:8" s="27" customFormat="1" ht="44.25" customHeight="1">
      <c r="B45" s="17" t="s">
        <v>150</v>
      </c>
      <c r="C45" s="169">
        <f>C476</f>
        <v>249610.4</v>
      </c>
      <c r="D45" s="170">
        <f>C45/C46*100</f>
        <v>7.07588264627325</v>
      </c>
      <c r="E45" s="169">
        <f>E476</f>
        <v>203497.7</v>
      </c>
      <c r="F45" s="170">
        <f>E45/E46*100</f>
        <v>6.1723853578687882</v>
      </c>
      <c r="G45" s="169">
        <f>G476</f>
        <v>221959.5</v>
      </c>
      <c r="H45" s="170">
        <f>G45/G46*100</f>
        <v>6.648150087268399</v>
      </c>
    </row>
    <row r="46" spans="2:8" s="56" customFormat="1" ht="17.25" customHeight="1">
      <c r="B46" s="59" t="s">
        <v>37</v>
      </c>
      <c r="C46" s="125">
        <f>SUM(C28:C45)</f>
        <v>3527622.0999999996</v>
      </c>
      <c r="D46" s="127">
        <v>100</v>
      </c>
      <c r="E46" s="125">
        <f>SUM(E28:E45)</f>
        <v>3296905.3</v>
      </c>
      <c r="F46" s="127">
        <v>100</v>
      </c>
      <c r="G46" s="125">
        <f>SUM(G28:G45)</f>
        <v>3338665.5999999996</v>
      </c>
      <c r="H46" s="127">
        <v>100</v>
      </c>
    </row>
    <row r="47" spans="2:8" s="22" customFormat="1" ht="8.25" customHeight="1">
      <c r="B47" s="40"/>
      <c r="C47" s="175"/>
      <c r="D47" s="175"/>
      <c r="E47" s="57"/>
      <c r="F47" s="57"/>
      <c r="G47" s="57"/>
      <c r="H47" s="68"/>
    </row>
    <row r="48" spans="2:8" s="22" customFormat="1" ht="49.5" customHeight="1">
      <c r="B48" s="194" t="s">
        <v>311</v>
      </c>
      <c r="C48" s="194"/>
      <c r="D48" s="194"/>
      <c r="E48" s="194"/>
      <c r="F48" s="194"/>
      <c r="G48" s="194"/>
      <c r="H48" s="194"/>
    </row>
    <row r="49" spans="2:8" s="22" customFormat="1" ht="13.5" customHeight="1">
      <c r="B49" s="157"/>
      <c r="C49" s="157"/>
      <c r="D49" s="157"/>
      <c r="E49" s="157"/>
      <c r="F49" s="157"/>
      <c r="G49" s="197" t="s">
        <v>71</v>
      </c>
      <c r="H49" s="197"/>
    </row>
    <row r="50" spans="2:8" s="22" customFormat="1" ht="19.5" customHeight="1">
      <c r="B50" s="193" t="s">
        <v>209</v>
      </c>
      <c r="C50" s="193"/>
      <c r="D50" s="193"/>
      <c r="E50" s="193"/>
      <c r="F50" s="193"/>
      <c r="G50" s="193"/>
      <c r="H50" s="193"/>
    </row>
    <row r="51" spans="2:8" s="1" customFormat="1" ht="14.25" customHeight="1">
      <c r="B51" s="198" t="s">
        <v>68</v>
      </c>
      <c r="C51" s="201" t="s">
        <v>184</v>
      </c>
      <c r="D51" s="202"/>
      <c r="E51" s="201" t="s">
        <v>151</v>
      </c>
      <c r="F51" s="202"/>
      <c r="G51" s="201" t="s">
        <v>185</v>
      </c>
      <c r="H51" s="202"/>
    </row>
    <row r="52" spans="2:8" s="1" customFormat="1" ht="80.25" customHeight="1">
      <c r="B52" s="198"/>
      <c r="C52" s="168" t="s">
        <v>64</v>
      </c>
      <c r="D52" s="168" t="s">
        <v>139</v>
      </c>
      <c r="E52" s="168" t="s">
        <v>64</v>
      </c>
      <c r="F52" s="168" t="s">
        <v>139</v>
      </c>
      <c r="G52" s="168" t="s">
        <v>64</v>
      </c>
      <c r="H52" s="168" t="s">
        <v>139</v>
      </c>
    </row>
    <row r="53" spans="2:8" s="111" customFormat="1" ht="18" customHeight="1">
      <c r="B53" s="141" t="s">
        <v>44</v>
      </c>
      <c r="C53" s="176">
        <f>C57+C58</f>
        <v>3567148.3999999994</v>
      </c>
      <c r="D53" s="177">
        <v>100</v>
      </c>
      <c r="E53" s="176">
        <f>E57+E58</f>
        <v>3343281.5</v>
      </c>
      <c r="F53" s="177">
        <v>100</v>
      </c>
      <c r="G53" s="176">
        <f>G57+G58</f>
        <v>3386772.4999999995</v>
      </c>
      <c r="H53" s="177">
        <v>100</v>
      </c>
    </row>
    <row r="54" spans="2:8" s="22" customFormat="1" ht="16.5" customHeight="1">
      <c r="B54" s="92" t="s">
        <v>2</v>
      </c>
      <c r="C54" s="93">
        <f>C104+C144+C168+C192+C213+C239+C260+C275+C302+C329+C353+C375+C394+C422+C442+C477+C507+C526</f>
        <v>1648738.4</v>
      </c>
      <c r="D54" s="98" t="s">
        <v>67</v>
      </c>
      <c r="E54" s="93">
        <f>E104+E144+E168+E192+E213+E239+E260+E275+E302+E329+E353+E375+E394+E422+E442+E477+E507+E526</f>
        <v>1552388.1000000003</v>
      </c>
      <c r="F54" s="96" t="s">
        <v>67</v>
      </c>
      <c r="G54" s="93">
        <f>G104+G144+G168+G192+G213+G239+G260+G275+G302+G329+G353+G375+G394+G422+G442+G477+G507+G526</f>
        <v>1586936.5</v>
      </c>
      <c r="H54" s="96" t="s">
        <v>67</v>
      </c>
    </row>
    <row r="55" spans="2:8" s="22" customFormat="1" ht="16.5" customHeight="1">
      <c r="B55" s="92" t="s">
        <v>3</v>
      </c>
      <c r="C55" s="93">
        <f>C105+C145+C169+C193+C214+C240+C261+C276+C303+C330+C354+C376+C395+C423+C443+C478+C508+C527</f>
        <v>1856016.2</v>
      </c>
      <c r="D55" s="98" t="s">
        <v>67</v>
      </c>
      <c r="E55" s="93">
        <f>E105+E145+E169+E193+E214+E240+E261+E276+E303+E330+E354+E376+E395+E423+E443+E478+E508+E527</f>
        <v>1728605.3</v>
      </c>
      <c r="F55" s="96" t="s">
        <v>67</v>
      </c>
      <c r="G55" s="93">
        <f>G105+G145+G169+G193+G214+G240+G261+G276+G303+G330+G354+G376+G395+G423+G443+G478+G508+G527</f>
        <v>1735205.2000000002</v>
      </c>
      <c r="H55" s="96" t="s">
        <v>67</v>
      </c>
    </row>
    <row r="56" spans="2:8" s="22" customFormat="1" ht="16.5" customHeight="1">
      <c r="B56" s="92" t="s">
        <v>4</v>
      </c>
      <c r="C56" s="93">
        <f>C106+C146+C170+C194+C215+C241+C262+C277+C304+C331+C355+C377+C396+C424+C444+C479+C509+C528</f>
        <v>62393.799999999996</v>
      </c>
      <c r="D56" s="98" t="s">
        <v>67</v>
      </c>
      <c r="E56" s="93">
        <f>E106+E146+E170+E194+E215+E241+E262+E277+E304+E331+E355+E377+E396+E424+E444+E479+E509+E528</f>
        <v>62288.1</v>
      </c>
      <c r="F56" s="96" t="s">
        <v>67</v>
      </c>
      <c r="G56" s="93">
        <f>G106+G146+G170+G194+G215+G241+G262+G277+G304+G331+G355+G377+G396+G424+G444+G479+G509+G528</f>
        <v>64630.799999999996</v>
      </c>
      <c r="H56" s="96" t="s">
        <v>67</v>
      </c>
    </row>
    <row r="57" spans="2:8" s="56" customFormat="1" ht="17.25" customHeight="1">
      <c r="B57" s="63" t="s">
        <v>207</v>
      </c>
      <c r="C57" s="178">
        <f>C46</f>
        <v>3527622.0999999996</v>
      </c>
      <c r="D57" s="178">
        <f>C57/C53*100</f>
        <v>98.891935642486871</v>
      </c>
      <c r="E57" s="178">
        <f>E46</f>
        <v>3296905.3</v>
      </c>
      <c r="F57" s="178">
        <f>E57/E53*100</f>
        <v>98.612853868272836</v>
      </c>
      <c r="G57" s="178">
        <f>G46</f>
        <v>3338665.5999999996</v>
      </c>
      <c r="H57" s="178">
        <f>G57/G53*100</f>
        <v>98.579565057883272</v>
      </c>
    </row>
    <row r="58" spans="2:8" s="56" customFormat="1" ht="17.25" customHeight="1">
      <c r="B58" s="63" t="s">
        <v>208</v>
      </c>
      <c r="C58" s="178">
        <f>C506+C525</f>
        <v>39526.300000000003</v>
      </c>
      <c r="D58" s="178">
        <f>C58/C53*100</f>
        <v>1.108064357513133</v>
      </c>
      <c r="E58" s="178">
        <f>E506+E525</f>
        <v>46376.2</v>
      </c>
      <c r="F58" s="178">
        <f>E58/E53*100</f>
        <v>1.3871461317271667</v>
      </c>
      <c r="G58" s="178">
        <f>G506+G525</f>
        <v>48106.9</v>
      </c>
      <c r="H58" s="178">
        <f>G58/G53*100</f>
        <v>1.4204349421167206</v>
      </c>
    </row>
    <row r="59" spans="2:8" s="22" customFormat="1" ht="12" customHeight="1">
      <c r="B59" s="60"/>
      <c r="C59" s="179"/>
      <c r="D59" s="179"/>
      <c r="E59" s="179"/>
      <c r="F59" s="179"/>
      <c r="G59" s="179"/>
      <c r="H59" s="68"/>
    </row>
    <row r="60" spans="2:8" s="22" customFormat="1" ht="30.75" customHeight="1">
      <c r="B60" s="194" t="s">
        <v>301</v>
      </c>
      <c r="C60" s="194"/>
      <c r="D60" s="194"/>
      <c r="E60" s="194"/>
      <c r="F60" s="194"/>
      <c r="G60" s="194"/>
      <c r="H60" s="194"/>
    </row>
    <row r="61" spans="2:8" s="22" customFormat="1" ht="12" customHeight="1">
      <c r="B61" s="157"/>
      <c r="C61" s="157"/>
      <c r="D61" s="157"/>
      <c r="E61" s="157"/>
      <c r="F61" s="157"/>
      <c r="G61" s="197" t="s">
        <v>72</v>
      </c>
      <c r="H61" s="197"/>
    </row>
    <row r="62" spans="2:8" s="22" customFormat="1" ht="16.899999999999999" customHeight="1">
      <c r="B62" s="193" t="s">
        <v>191</v>
      </c>
      <c r="C62" s="193"/>
      <c r="D62" s="193"/>
      <c r="E62" s="193"/>
      <c r="F62" s="193"/>
      <c r="G62" s="193"/>
      <c r="H62" s="193"/>
    </row>
    <row r="63" spans="2:8" s="22" customFormat="1" ht="14.45" customHeight="1">
      <c r="B63" s="162"/>
      <c r="C63" s="162"/>
      <c r="D63" s="162"/>
      <c r="E63" s="162"/>
      <c r="F63" s="162"/>
      <c r="G63" s="197" t="s">
        <v>32</v>
      </c>
      <c r="H63" s="197"/>
    </row>
    <row r="64" spans="2:8" s="1" customFormat="1" ht="17.25" customHeight="1">
      <c r="B64" s="160" t="s">
        <v>171</v>
      </c>
      <c r="C64" s="201" t="s">
        <v>184</v>
      </c>
      <c r="D64" s="202"/>
      <c r="E64" s="201" t="s">
        <v>151</v>
      </c>
      <c r="F64" s="202"/>
      <c r="G64" s="201" t="s">
        <v>185</v>
      </c>
      <c r="H64" s="202"/>
    </row>
    <row r="65" spans="2:8" s="103" customFormat="1" ht="18" customHeight="1">
      <c r="B65" s="104" t="s">
        <v>170</v>
      </c>
      <c r="C65" s="228">
        <f>C66+C71+C76</f>
        <v>19996.900000000001</v>
      </c>
      <c r="D65" s="229"/>
      <c r="E65" s="228">
        <f t="shared" ref="E65" si="6">E66+E71+E76</f>
        <v>17622.300000000003</v>
      </c>
      <c r="F65" s="229"/>
      <c r="G65" s="228">
        <f t="shared" ref="G65" si="7">G66+G71+G76</f>
        <v>18923.7</v>
      </c>
      <c r="H65" s="229"/>
    </row>
    <row r="66" spans="2:8" s="1" customFormat="1" ht="15" customHeight="1">
      <c r="B66" s="180" t="s">
        <v>313</v>
      </c>
      <c r="C66" s="224">
        <f>C67</f>
        <v>0</v>
      </c>
      <c r="D66" s="225"/>
      <c r="E66" s="224">
        <f t="shared" ref="E66" si="8">E67</f>
        <v>591</v>
      </c>
      <c r="F66" s="225"/>
      <c r="G66" s="224">
        <f t="shared" ref="G66" si="9">G67</f>
        <v>0</v>
      </c>
      <c r="H66" s="225"/>
    </row>
    <row r="67" spans="2:8" s="103" customFormat="1" ht="15" customHeight="1">
      <c r="B67" s="181" t="s">
        <v>118</v>
      </c>
      <c r="C67" s="206">
        <f>C68+C69+C70</f>
        <v>0</v>
      </c>
      <c r="D67" s="207"/>
      <c r="E67" s="206">
        <f t="shared" ref="E67" si="10">E68+E69+E70</f>
        <v>591</v>
      </c>
      <c r="F67" s="207"/>
      <c r="G67" s="206">
        <f t="shared" ref="G67" si="11">G68+G69+G70</f>
        <v>0</v>
      </c>
      <c r="H67" s="207"/>
    </row>
    <row r="68" spans="2:8" s="140" customFormat="1" ht="15" customHeight="1">
      <c r="B68" s="139" t="s">
        <v>2</v>
      </c>
      <c r="C68" s="204">
        <v>0</v>
      </c>
      <c r="D68" s="205"/>
      <c r="E68" s="204">
        <v>11.8</v>
      </c>
      <c r="F68" s="205"/>
      <c r="G68" s="204">
        <v>0</v>
      </c>
      <c r="H68" s="205"/>
    </row>
    <row r="69" spans="2:8" s="140" customFormat="1" ht="15" customHeight="1">
      <c r="B69" s="139" t="s">
        <v>3</v>
      </c>
      <c r="C69" s="204">
        <v>0</v>
      </c>
      <c r="D69" s="205"/>
      <c r="E69" s="204">
        <v>318.60000000000002</v>
      </c>
      <c r="F69" s="205"/>
      <c r="G69" s="204">
        <v>0</v>
      </c>
      <c r="H69" s="205"/>
    </row>
    <row r="70" spans="2:8" s="140" customFormat="1" ht="15" customHeight="1">
      <c r="B70" s="139" t="s">
        <v>4</v>
      </c>
      <c r="C70" s="204">
        <v>0</v>
      </c>
      <c r="D70" s="205"/>
      <c r="E70" s="204">
        <v>260.60000000000002</v>
      </c>
      <c r="F70" s="205"/>
      <c r="G70" s="204">
        <v>0</v>
      </c>
      <c r="H70" s="205"/>
    </row>
    <row r="71" spans="2:8" s="1" customFormat="1" ht="15.75" customHeight="1">
      <c r="B71" s="180" t="s">
        <v>314</v>
      </c>
      <c r="C71" s="224">
        <f>C72</f>
        <v>17031.300000000003</v>
      </c>
      <c r="D71" s="225"/>
      <c r="E71" s="224">
        <f t="shared" ref="E71:G71" si="12">E72</f>
        <v>17031.300000000003</v>
      </c>
      <c r="F71" s="225"/>
      <c r="G71" s="224">
        <f t="shared" si="12"/>
        <v>18923.7</v>
      </c>
      <c r="H71" s="225"/>
    </row>
    <row r="72" spans="2:8" s="103" customFormat="1" ht="15.75" customHeight="1">
      <c r="B72" s="184" t="s">
        <v>119</v>
      </c>
      <c r="C72" s="206">
        <f t="shared" ref="C72" si="13">C73+C74+C75</f>
        <v>17031.300000000003</v>
      </c>
      <c r="D72" s="207"/>
      <c r="E72" s="206">
        <f t="shared" ref="E72" si="14">E73+E74+E75</f>
        <v>17031.300000000003</v>
      </c>
      <c r="F72" s="207"/>
      <c r="G72" s="206">
        <f t="shared" ref="G72" si="15">G73+G74+G75</f>
        <v>18923.7</v>
      </c>
      <c r="H72" s="207"/>
    </row>
    <row r="73" spans="2:8" s="140" customFormat="1" ht="15.75" customHeight="1">
      <c r="B73" s="139" t="s">
        <v>2</v>
      </c>
      <c r="C73" s="204">
        <v>1703.1</v>
      </c>
      <c r="D73" s="205"/>
      <c r="E73" s="204">
        <v>1703.1</v>
      </c>
      <c r="F73" s="205"/>
      <c r="G73" s="204">
        <v>1892.4</v>
      </c>
      <c r="H73" s="205"/>
    </row>
    <row r="74" spans="2:8" s="140" customFormat="1" ht="15.75" customHeight="1">
      <c r="B74" s="139" t="s">
        <v>3</v>
      </c>
      <c r="C74" s="204">
        <v>9350.2000000000007</v>
      </c>
      <c r="D74" s="205"/>
      <c r="E74" s="204">
        <v>9350.2000000000007</v>
      </c>
      <c r="F74" s="205"/>
      <c r="G74" s="204">
        <v>10389.1</v>
      </c>
      <c r="H74" s="205"/>
    </row>
    <row r="75" spans="2:8" s="140" customFormat="1" ht="15.75" customHeight="1">
      <c r="B75" s="139" t="s">
        <v>4</v>
      </c>
      <c r="C75" s="204">
        <v>5978</v>
      </c>
      <c r="D75" s="205"/>
      <c r="E75" s="204">
        <v>5978</v>
      </c>
      <c r="F75" s="205"/>
      <c r="G75" s="204">
        <v>6642.2</v>
      </c>
      <c r="H75" s="205"/>
    </row>
    <row r="76" spans="2:8" s="1" customFormat="1" ht="30">
      <c r="B76" s="181" t="s">
        <v>315</v>
      </c>
      <c r="C76" s="222">
        <f>C77+C80</f>
        <v>2965.6</v>
      </c>
      <c r="D76" s="223"/>
      <c r="E76" s="222">
        <f>E77+E80</f>
        <v>0</v>
      </c>
      <c r="F76" s="223"/>
      <c r="G76" s="222">
        <f>G77+G80</f>
        <v>0</v>
      </c>
      <c r="H76" s="223"/>
    </row>
    <row r="77" spans="2:8" s="56" customFormat="1" ht="28.5" customHeight="1">
      <c r="B77" s="63" t="s">
        <v>189</v>
      </c>
      <c r="C77" s="206">
        <f>C78+C79</f>
        <v>304.09999999999997</v>
      </c>
      <c r="D77" s="207"/>
      <c r="E77" s="206">
        <f t="shared" ref="E77" si="16">E78+E79</f>
        <v>0</v>
      </c>
      <c r="F77" s="207"/>
      <c r="G77" s="206">
        <f t="shared" ref="G77" si="17">G78+G79</f>
        <v>0</v>
      </c>
      <c r="H77" s="207"/>
    </row>
    <row r="78" spans="2:8" s="140" customFormat="1" ht="15" customHeight="1">
      <c r="B78" s="139" t="s">
        <v>2</v>
      </c>
      <c r="C78" s="204">
        <v>15.2</v>
      </c>
      <c r="D78" s="205"/>
      <c r="E78" s="204">
        <v>0</v>
      </c>
      <c r="F78" s="205"/>
      <c r="G78" s="204">
        <v>0</v>
      </c>
      <c r="H78" s="205"/>
    </row>
    <row r="79" spans="2:8" s="140" customFormat="1" ht="15" customHeight="1">
      <c r="B79" s="139" t="s">
        <v>3</v>
      </c>
      <c r="C79" s="204">
        <v>288.89999999999998</v>
      </c>
      <c r="D79" s="205"/>
      <c r="E79" s="204">
        <v>0</v>
      </c>
      <c r="F79" s="205"/>
      <c r="G79" s="204">
        <v>0</v>
      </c>
      <c r="H79" s="205"/>
    </row>
    <row r="80" spans="2:8" s="56" customFormat="1" ht="27" customHeight="1">
      <c r="B80" s="63" t="s">
        <v>190</v>
      </c>
      <c r="C80" s="206">
        <f t="shared" ref="C80" si="18">C81+C82</f>
        <v>2661.5</v>
      </c>
      <c r="D80" s="207"/>
      <c r="E80" s="206">
        <f t="shared" ref="E80" si="19">E81+E82</f>
        <v>0</v>
      </c>
      <c r="F80" s="207"/>
      <c r="G80" s="206">
        <f t="shared" ref="G80" si="20">G81+G82</f>
        <v>0</v>
      </c>
      <c r="H80" s="207"/>
    </row>
    <row r="81" spans="2:8" s="140" customFormat="1" ht="15.75" customHeight="1">
      <c r="B81" s="139" t="s">
        <v>2</v>
      </c>
      <c r="C81" s="204">
        <v>133.1</v>
      </c>
      <c r="D81" s="205"/>
      <c r="E81" s="204">
        <v>0</v>
      </c>
      <c r="F81" s="205"/>
      <c r="G81" s="204">
        <v>0</v>
      </c>
      <c r="H81" s="205"/>
    </row>
    <row r="82" spans="2:8" s="140" customFormat="1" ht="15.75" customHeight="1">
      <c r="B82" s="139" t="s">
        <v>3</v>
      </c>
      <c r="C82" s="204">
        <v>2528.4</v>
      </c>
      <c r="D82" s="205"/>
      <c r="E82" s="204">
        <v>0</v>
      </c>
      <c r="F82" s="205"/>
      <c r="G82" s="204">
        <v>0</v>
      </c>
      <c r="H82" s="205"/>
    </row>
    <row r="83" spans="2:8" s="111" customFormat="1" ht="19.5" customHeight="1">
      <c r="B83" s="158"/>
      <c r="C83" s="158"/>
      <c r="D83" s="158"/>
      <c r="E83" s="158"/>
      <c r="F83" s="158"/>
      <c r="G83" s="214" t="s">
        <v>76</v>
      </c>
      <c r="H83" s="214"/>
    </row>
    <row r="84" spans="2:8" s="111" customFormat="1" ht="24.75" customHeight="1">
      <c r="B84" s="218" t="s">
        <v>211</v>
      </c>
      <c r="C84" s="218"/>
      <c r="D84" s="218"/>
      <c r="E84" s="218"/>
      <c r="F84" s="218"/>
      <c r="G84" s="218"/>
      <c r="H84" s="218"/>
    </row>
    <row r="85" spans="2:8" s="111" customFormat="1" ht="12" customHeight="1">
      <c r="B85" s="161"/>
      <c r="C85" s="161"/>
      <c r="D85" s="161"/>
      <c r="E85" s="161"/>
      <c r="F85" s="161"/>
      <c r="G85" s="214" t="s">
        <v>32</v>
      </c>
      <c r="H85" s="214"/>
    </row>
    <row r="86" spans="2:8" s="111" customFormat="1" ht="20.25" customHeight="1">
      <c r="B86" s="153" t="s">
        <v>288</v>
      </c>
      <c r="C86" s="208" t="s">
        <v>184</v>
      </c>
      <c r="D86" s="209"/>
      <c r="E86" s="208" t="s">
        <v>151</v>
      </c>
      <c r="F86" s="209"/>
      <c r="G86" s="208" t="s">
        <v>185</v>
      </c>
      <c r="H86" s="209"/>
    </row>
    <row r="87" spans="2:8" s="155" customFormat="1" ht="18" customHeight="1">
      <c r="B87" s="154" t="s">
        <v>289</v>
      </c>
      <c r="C87" s="226">
        <f>C88+C91</f>
        <v>350</v>
      </c>
      <c r="D87" s="227"/>
      <c r="E87" s="226">
        <f>E88+E91</f>
        <v>50</v>
      </c>
      <c r="F87" s="227"/>
      <c r="G87" s="226">
        <f>G88+G91</f>
        <v>50</v>
      </c>
      <c r="H87" s="227"/>
    </row>
    <row r="88" spans="2:8" s="111" customFormat="1" ht="17.25" customHeight="1">
      <c r="B88" s="8" t="s">
        <v>210</v>
      </c>
      <c r="C88" s="215">
        <f>C90</f>
        <v>50</v>
      </c>
      <c r="D88" s="216"/>
      <c r="E88" s="215">
        <f>E90</f>
        <v>50</v>
      </c>
      <c r="F88" s="216"/>
      <c r="G88" s="215">
        <f>G90</f>
        <v>50</v>
      </c>
      <c r="H88" s="216"/>
    </row>
    <row r="89" spans="2:8" s="111" customFormat="1" ht="20.25" customHeight="1">
      <c r="B89" s="153" t="s">
        <v>288</v>
      </c>
      <c r="C89" s="208" t="s">
        <v>184</v>
      </c>
      <c r="D89" s="209"/>
      <c r="E89" s="208" t="s">
        <v>151</v>
      </c>
      <c r="F89" s="209"/>
      <c r="G89" s="208" t="s">
        <v>185</v>
      </c>
      <c r="H89" s="209"/>
    </row>
    <row r="90" spans="2:8" s="111" customFormat="1" ht="45" customHeight="1">
      <c r="B90" s="156" t="s">
        <v>299</v>
      </c>
      <c r="C90" s="215">
        <v>50</v>
      </c>
      <c r="D90" s="216"/>
      <c r="E90" s="215">
        <v>50</v>
      </c>
      <c r="F90" s="216"/>
      <c r="G90" s="215">
        <v>50</v>
      </c>
      <c r="H90" s="216"/>
    </row>
    <row r="91" spans="2:8" s="111" customFormat="1" ht="30" customHeight="1">
      <c r="B91" s="186" t="s">
        <v>137</v>
      </c>
      <c r="C91" s="215">
        <f>C92</f>
        <v>300</v>
      </c>
      <c r="D91" s="216"/>
      <c r="E91" s="215">
        <f t="shared" ref="E91" si="21">E92</f>
        <v>0</v>
      </c>
      <c r="F91" s="216"/>
      <c r="G91" s="215">
        <f t="shared" ref="G91" si="22">G92</f>
        <v>0</v>
      </c>
      <c r="H91" s="216"/>
    </row>
    <row r="92" spans="2:8" s="111" customFormat="1" ht="30" customHeight="1">
      <c r="B92" s="186" t="s">
        <v>300</v>
      </c>
      <c r="C92" s="215">
        <v>300</v>
      </c>
      <c r="D92" s="216"/>
      <c r="E92" s="215">
        <v>0</v>
      </c>
      <c r="F92" s="216"/>
      <c r="G92" s="215">
        <v>0</v>
      </c>
      <c r="H92" s="216"/>
    </row>
    <row r="93" spans="2:8" s="22" customFormat="1" ht="13.9" customHeight="1">
      <c r="B93" s="157"/>
      <c r="C93" s="157"/>
      <c r="D93" s="157"/>
      <c r="E93" s="157"/>
      <c r="F93" s="157"/>
      <c r="G93" s="157"/>
      <c r="H93" s="157"/>
    </row>
    <row r="94" spans="2:8" s="22" customFormat="1" ht="25.15" customHeight="1">
      <c r="B94" s="193" t="s">
        <v>192</v>
      </c>
      <c r="C94" s="193"/>
      <c r="D94" s="193"/>
      <c r="E94" s="193"/>
      <c r="F94" s="193"/>
      <c r="G94" s="193"/>
      <c r="H94" s="193"/>
    </row>
    <row r="95" spans="2:8" s="28" customFormat="1" ht="21.6" customHeight="1">
      <c r="B95" s="193" t="s">
        <v>38</v>
      </c>
      <c r="C95" s="193"/>
      <c r="D95" s="193"/>
      <c r="E95" s="193"/>
      <c r="F95" s="193"/>
      <c r="G95" s="193"/>
      <c r="H95" s="193"/>
    </row>
    <row r="96" spans="2:8" s="28" customFormat="1" ht="18" customHeight="1">
      <c r="B96" s="194" t="s">
        <v>39</v>
      </c>
      <c r="C96" s="194"/>
      <c r="D96" s="194"/>
      <c r="E96" s="194"/>
      <c r="F96" s="194"/>
      <c r="G96" s="194"/>
      <c r="H96" s="194"/>
    </row>
    <row r="97" spans="2:8" s="28" customFormat="1" ht="20.25" customHeight="1">
      <c r="B97" s="194" t="s">
        <v>63</v>
      </c>
      <c r="C97" s="194"/>
      <c r="D97" s="194"/>
      <c r="E97" s="194"/>
      <c r="F97" s="194"/>
      <c r="G97" s="194"/>
      <c r="H97" s="194"/>
    </row>
    <row r="98" spans="2:8" s="29" customFormat="1" ht="32.25" customHeight="1">
      <c r="B98" s="194" t="s">
        <v>133</v>
      </c>
      <c r="C98" s="194"/>
      <c r="D98" s="194"/>
      <c r="E98" s="194"/>
      <c r="F98" s="194"/>
      <c r="G98" s="194"/>
      <c r="H98" s="194"/>
    </row>
    <row r="99" spans="2:8" s="28" customFormat="1" ht="17.45" customHeight="1">
      <c r="B99" s="194" t="s">
        <v>69</v>
      </c>
      <c r="C99" s="194"/>
      <c r="D99" s="194"/>
      <c r="E99" s="194"/>
      <c r="F99" s="194"/>
      <c r="G99" s="194"/>
      <c r="H99" s="194"/>
    </row>
    <row r="100" spans="2:8" s="28" customFormat="1" ht="15.75" customHeight="1">
      <c r="B100" s="157"/>
      <c r="C100" s="157"/>
      <c r="D100" s="157"/>
      <c r="E100" s="157"/>
      <c r="F100" s="157"/>
      <c r="G100" s="197" t="s">
        <v>77</v>
      </c>
      <c r="H100" s="197"/>
    </row>
    <row r="101" spans="2:8" s="22" customFormat="1" ht="15" customHeight="1">
      <c r="B101" s="198" t="s">
        <v>66</v>
      </c>
      <c r="C101" s="201" t="s">
        <v>184</v>
      </c>
      <c r="D101" s="202"/>
      <c r="E101" s="201" t="s">
        <v>151</v>
      </c>
      <c r="F101" s="202"/>
      <c r="G101" s="201" t="s">
        <v>185</v>
      </c>
      <c r="H101" s="202"/>
    </row>
    <row r="102" spans="2:8" s="22" customFormat="1" ht="78" customHeight="1">
      <c r="B102" s="198"/>
      <c r="C102" s="168" t="s">
        <v>64</v>
      </c>
      <c r="D102" s="168" t="s">
        <v>139</v>
      </c>
      <c r="E102" s="168" t="s">
        <v>64</v>
      </c>
      <c r="F102" s="168" t="s">
        <v>139</v>
      </c>
      <c r="G102" s="168" t="s">
        <v>64</v>
      </c>
      <c r="H102" s="168" t="s">
        <v>139</v>
      </c>
    </row>
    <row r="103" spans="2:8" ht="17.45" customHeight="1">
      <c r="B103" s="90" t="s">
        <v>7</v>
      </c>
      <c r="C103" s="91">
        <f>C107+C108++C109+C110+C113+C114+C115</f>
        <v>1984424.2</v>
      </c>
      <c r="D103" s="97">
        <v>100</v>
      </c>
      <c r="E103" s="91">
        <f>E107+E108++E109+E110+E113+E114+E115</f>
        <v>1839280.7999999998</v>
      </c>
      <c r="F103" s="97">
        <v>100</v>
      </c>
      <c r="G103" s="91">
        <f>G107+G108++G109+G110+G113+G114+G115</f>
        <v>1840892.6</v>
      </c>
      <c r="H103" s="97">
        <v>100</v>
      </c>
    </row>
    <row r="104" spans="2:8" ht="14.45" customHeight="1">
      <c r="B104" s="128" t="s">
        <v>2</v>
      </c>
      <c r="C104" s="129">
        <f>347298.9-2464.2+3730.4</f>
        <v>348565.10000000003</v>
      </c>
      <c r="D104" s="98" t="s">
        <v>67</v>
      </c>
      <c r="E104" s="129">
        <f>343418.7-1.1+382.2</f>
        <v>343799.80000000005</v>
      </c>
      <c r="F104" s="98" t="s">
        <v>67</v>
      </c>
      <c r="G104" s="129">
        <v>345145.1</v>
      </c>
      <c r="H104" s="98" t="s">
        <v>67</v>
      </c>
    </row>
    <row r="105" spans="2:8" ht="14.45" customHeight="1">
      <c r="B105" s="128" t="s">
        <v>3</v>
      </c>
      <c r="C105" s="129">
        <f>1497435.6-34060.3-15152.1+138423.5</f>
        <v>1586646.7</v>
      </c>
      <c r="D105" s="98" t="s">
        <v>67</v>
      </c>
      <c r="E105" s="129">
        <f>1495481-34060.3-14271.7</f>
        <v>1447149</v>
      </c>
      <c r="F105" s="98" t="s">
        <v>67</v>
      </c>
      <c r="G105" s="129">
        <f>1495747.5-35622.7-14702.9</f>
        <v>1445421.9000000001</v>
      </c>
      <c r="H105" s="98" t="s">
        <v>67</v>
      </c>
    </row>
    <row r="106" spans="2:8" ht="14.45" customHeight="1">
      <c r="B106" s="128" t="s">
        <v>4</v>
      </c>
      <c r="C106" s="129">
        <f>34060.3+15152.1</f>
        <v>49212.4</v>
      </c>
      <c r="D106" s="98" t="s">
        <v>67</v>
      </c>
      <c r="E106" s="129">
        <f>34060.3+14271.7</f>
        <v>48332</v>
      </c>
      <c r="F106" s="98" t="s">
        <v>67</v>
      </c>
      <c r="G106" s="129">
        <f>35622.7+14702.9</f>
        <v>50325.599999999999</v>
      </c>
      <c r="H106" s="98" t="s">
        <v>67</v>
      </c>
    </row>
    <row r="107" spans="2:8" s="24" customFormat="1" ht="18" customHeight="1">
      <c r="B107" s="2" t="s">
        <v>40</v>
      </c>
      <c r="C107" s="41">
        <f>718788.1-1563</f>
        <v>717225.1</v>
      </c>
      <c r="D107" s="99">
        <f>C107/C103*100+0.1</f>
        <v>36.242730974556757</v>
      </c>
      <c r="E107" s="41">
        <f>719855.2-1563</f>
        <v>718292.2</v>
      </c>
      <c r="F107" s="99">
        <f>E107/E103*100</f>
        <v>39.052884149065228</v>
      </c>
      <c r="G107" s="41">
        <f>718636.4-1563</f>
        <v>717073.4</v>
      </c>
      <c r="H107" s="99">
        <f>G107/G103*100</f>
        <v>38.952484245957642</v>
      </c>
    </row>
    <row r="108" spans="2:8" ht="18" customHeight="1">
      <c r="B108" s="5" t="s">
        <v>1</v>
      </c>
      <c r="C108" s="9">
        <f>16488.1-2464.2+138423.5+3730.4</f>
        <v>156177.79999999999</v>
      </c>
      <c r="D108" s="99">
        <f>C108/C103*100</f>
        <v>7.870182191892237</v>
      </c>
      <c r="E108" s="9">
        <v>46472.3</v>
      </c>
      <c r="F108" s="99">
        <f>E108/E103*100+0.1</f>
        <v>2.6266560712208822</v>
      </c>
      <c r="G108" s="9">
        <v>54420.5</v>
      </c>
      <c r="H108" s="99">
        <f>G108/G103*100</f>
        <v>2.9562017903706059</v>
      </c>
    </row>
    <row r="109" spans="2:8" ht="18" customHeight="1">
      <c r="B109" s="4" t="s">
        <v>5</v>
      </c>
      <c r="C109" s="31">
        <v>885800.5</v>
      </c>
      <c r="D109" s="99">
        <f>C109/C103*100</f>
        <v>44.637658621578993</v>
      </c>
      <c r="E109" s="26">
        <f>847722.8-1.1+382.2</f>
        <v>848103.9</v>
      </c>
      <c r="F109" s="99">
        <f>E109/E103*100</f>
        <v>46.110626501402074</v>
      </c>
      <c r="G109" s="26">
        <v>842986.3</v>
      </c>
      <c r="H109" s="99">
        <f>G109/G103*100</f>
        <v>45.792258603244967</v>
      </c>
    </row>
    <row r="110" spans="2:8" ht="18" customHeight="1">
      <c r="B110" s="4" t="s">
        <v>41</v>
      </c>
      <c r="C110" s="31">
        <f>49578.6+1563</f>
        <v>51141.599999999999</v>
      </c>
      <c r="D110" s="99">
        <f>C110/C103*100</f>
        <v>2.577150591088337</v>
      </c>
      <c r="E110" s="26">
        <f>50875.2+1563</f>
        <v>52438.2</v>
      </c>
      <c r="F110" s="99">
        <f>E110/E103*100</f>
        <v>2.8510165495121793</v>
      </c>
      <c r="G110" s="3">
        <f>50875.2+1563</f>
        <v>52438.2</v>
      </c>
      <c r="H110" s="99">
        <f>G110/G103*100</f>
        <v>2.8485203319302816</v>
      </c>
    </row>
    <row r="111" spans="2:8" s="22" customFormat="1" ht="15" customHeight="1">
      <c r="B111" s="198" t="s">
        <v>66</v>
      </c>
      <c r="C111" s="201" t="s">
        <v>184</v>
      </c>
      <c r="D111" s="202"/>
      <c r="E111" s="201" t="s">
        <v>151</v>
      </c>
      <c r="F111" s="202"/>
      <c r="G111" s="201" t="s">
        <v>185</v>
      </c>
      <c r="H111" s="202"/>
    </row>
    <row r="112" spans="2:8" s="22" customFormat="1" ht="78" customHeight="1">
      <c r="B112" s="198"/>
      <c r="C112" s="168" t="s">
        <v>64</v>
      </c>
      <c r="D112" s="168" t="s">
        <v>139</v>
      </c>
      <c r="E112" s="168" t="s">
        <v>64</v>
      </c>
      <c r="F112" s="168" t="s">
        <v>139</v>
      </c>
      <c r="G112" s="168" t="s">
        <v>64</v>
      </c>
      <c r="H112" s="168" t="s">
        <v>139</v>
      </c>
    </row>
    <row r="113" spans="1:8" s="24" customFormat="1" ht="18" customHeight="1">
      <c r="B113" s="42" t="s">
        <v>6</v>
      </c>
      <c r="C113" s="41">
        <v>147263.6</v>
      </c>
      <c r="D113" s="99">
        <f>C113/C103*100</f>
        <v>7.4209738018715958</v>
      </c>
      <c r="E113" s="41">
        <v>147158.6</v>
      </c>
      <c r="F113" s="99">
        <f>E113/E103*100</f>
        <v>8.0008772994313873</v>
      </c>
      <c r="G113" s="41">
        <v>147158.6</v>
      </c>
      <c r="H113" s="99">
        <f>G113/G103*100</f>
        <v>7.9938721031308404</v>
      </c>
    </row>
    <row r="114" spans="1:8" s="22" customFormat="1" ht="18" customHeight="1">
      <c r="B114" s="4" t="s">
        <v>42</v>
      </c>
      <c r="C114" s="31">
        <v>765.2</v>
      </c>
      <c r="D114" s="137">
        <f>C114/C103*100</f>
        <v>3.8560303789885252E-2</v>
      </c>
      <c r="E114" s="31">
        <v>765.2</v>
      </c>
      <c r="F114" s="99">
        <f>E114/E103*100</f>
        <v>4.1603217953452253E-2</v>
      </c>
      <c r="G114" s="31">
        <v>765.2</v>
      </c>
      <c r="H114" s="137">
        <f>G114/G103*100</f>
        <v>4.1566792109436479E-2</v>
      </c>
    </row>
    <row r="115" spans="1:8" s="22" customFormat="1" ht="18" customHeight="1">
      <c r="B115" s="42" t="s">
        <v>43</v>
      </c>
      <c r="C115" s="41">
        <v>26050.400000000001</v>
      </c>
      <c r="D115" s="99">
        <f>C115/C103*100</f>
        <v>1.3127435152221989</v>
      </c>
      <c r="E115" s="41">
        <v>26050.400000000001</v>
      </c>
      <c r="F115" s="99">
        <f>E115/E103*100</f>
        <v>1.4163362114148097</v>
      </c>
      <c r="G115" s="41">
        <v>26050.400000000001</v>
      </c>
      <c r="H115" s="99">
        <f>G115/G103*100</f>
        <v>1.4150961332562257</v>
      </c>
    </row>
    <row r="116" spans="1:8" ht="9.75" customHeight="1">
      <c r="A116" s="100"/>
      <c r="B116" s="194"/>
      <c r="C116" s="194"/>
      <c r="D116" s="194"/>
      <c r="E116" s="194"/>
      <c r="F116" s="194"/>
      <c r="G116" s="194"/>
      <c r="H116" s="194"/>
    </row>
    <row r="117" spans="1:8" ht="92.25" customHeight="1">
      <c r="A117" s="100"/>
      <c r="B117" s="199" t="s">
        <v>282</v>
      </c>
      <c r="C117" s="199"/>
      <c r="D117" s="199"/>
      <c r="E117" s="199"/>
      <c r="F117" s="199"/>
      <c r="G117" s="199"/>
      <c r="H117" s="199"/>
    </row>
    <row r="118" spans="1:8" s="22" customFormat="1" ht="47.25" customHeight="1">
      <c r="A118" s="101"/>
      <c r="B118" s="194" t="s">
        <v>193</v>
      </c>
      <c r="C118" s="194"/>
      <c r="D118" s="194"/>
      <c r="E118" s="194"/>
      <c r="F118" s="194"/>
      <c r="G118" s="194"/>
      <c r="H118" s="194"/>
    </row>
    <row r="119" spans="1:8" s="22" customFormat="1" ht="47.25" customHeight="1">
      <c r="A119" s="101"/>
      <c r="B119" s="200" t="s">
        <v>334</v>
      </c>
      <c r="C119" s="200"/>
      <c r="D119" s="200"/>
      <c r="E119" s="200"/>
      <c r="F119" s="200"/>
      <c r="G119" s="200"/>
      <c r="H119" s="200"/>
    </row>
    <row r="120" spans="1:8" s="22" customFormat="1" ht="63" customHeight="1">
      <c r="A120" s="101"/>
      <c r="B120" s="200" t="s">
        <v>353</v>
      </c>
      <c r="C120" s="200"/>
      <c r="D120" s="200"/>
      <c r="E120" s="200"/>
      <c r="F120" s="200"/>
      <c r="G120" s="200"/>
      <c r="H120" s="200"/>
    </row>
    <row r="121" spans="1:8" s="22" customFormat="1" ht="47.25" customHeight="1">
      <c r="A121" s="101"/>
      <c r="B121" s="200" t="s">
        <v>322</v>
      </c>
      <c r="C121" s="200"/>
      <c r="D121" s="200"/>
      <c r="E121" s="200"/>
      <c r="F121" s="200"/>
      <c r="G121" s="200"/>
      <c r="H121" s="200"/>
    </row>
    <row r="122" spans="1:8" ht="87.75" customHeight="1">
      <c r="A122" s="100"/>
      <c r="B122" s="199" t="s">
        <v>283</v>
      </c>
      <c r="C122" s="199"/>
      <c r="D122" s="199"/>
      <c r="E122" s="199"/>
      <c r="F122" s="199"/>
      <c r="G122" s="199"/>
      <c r="H122" s="199"/>
    </row>
    <row r="123" spans="1:8" ht="47.25" customHeight="1">
      <c r="A123" s="100"/>
      <c r="B123" s="199" t="s">
        <v>298</v>
      </c>
      <c r="C123" s="199"/>
      <c r="D123" s="199"/>
      <c r="E123" s="199"/>
      <c r="F123" s="199"/>
      <c r="G123" s="199"/>
      <c r="H123" s="199"/>
    </row>
    <row r="124" spans="1:8" s="22" customFormat="1" ht="61.5" customHeight="1">
      <c r="A124" s="101"/>
      <c r="B124" s="194" t="s">
        <v>285</v>
      </c>
      <c r="C124" s="194"/>
      <c r="D124" s="194"/>
      <c r="E124" s="194"/>
      <c r="F124" s="194"/>
      <c r="G124" s="194"/>
      <c r="H124" s="194"/>
    </row>
    <row r="125" spans="1:8" s="22" customFormat="1" ht="63.75" customHeight="1">
      <c r="A125" s="101"/>
      <c r="B125" s="194" t="s">
        <v>284</v>
      </c>
      <c r="C125" s="194"/>
      <c r="D125" s="194"/>
      <c r="E125" s="194"/>
      <c r="F125" s="194"/>
      <c r="G125" s="194"/>
      <c r="H125" s="194"/>
    </row>
    <row r="126" spans="1:8" s="22" customFormat="1" ht="48" customHeight="1">
      <c r="A126" s="101"/>
      <c r="B126" s="194" t="s">
        <v>335</v>
      </c>
      <c r="C126" s="194"/>
      <c r="D126" s="194"/>
      <c r="E126" s="194"/>
      <c r="F126" s="194"/>
      <c r="G126" s="194"/>
      <c r="H126" s="194"/>
    </row>
    <row r="127" spans="1:8" ht="30.75" customHeight="1">
      <c r="A127" s="100"/>
      <c r="B127" s="199" t="s">
        <v>194</v>
      </c>
      <c r="C127" s="199"/>
      <c r="D127" s="199"/>
      <c r="E127" s="199"/>
      <c r="F127" s="199"/>
      <c r="G127" s="199"/>
      <c r="H127" s="199"/>
    </row>
    <row r="128" spans="1:8" s="22" customFormat="1" ht="31.15" customHeight="1">
      <c r="A128" s="101"/>
      <c r="B128" s="194" t="s">
        <v>195</v>
      </c>
      <c r="C128" s="194"/>
      <c r="D128" s="194"/>
      <c r="E128" s="194"/>
      <c r="F128" s="194"/>
      <c r="G128" s="194"/>
      <c r="H128" s="194"/>
    </row>
    <row r="129" spans="1:8" s="33" customFormat="1" ht="47.25" customHeight="1">
      <c r="A129" s="79"/>
      <c r="B129" s="194" t="s">
        <v>278</v>
      </c>
      <c r="C129" s="194"/>
      <c r="D129" s="194"/>
      <c r="E129" s="194"/>
      <c r="F129" s="194"/>
      <c r="G129" s="194"/>
      <c r="H129" s="194"/>
    </row>
    <row r="130" spans="1:8" ht="31.15" customHeight="1">
      <c r="A130" s="100"/>
      <c r="B130" s="199" t="s">
        <v>286</v>
      </c>
      <c r="C130" s="199"/>
      <c r="D130" s="199"/>
      <c r="E130" s="199"/>
      <c r="F130" s="199"/>
      <c r="G130" s="199"/>
      <c r="H130" s="199"/>
    </row>
    <row r="131" spans="1:8" ht="78.75" customHeight="1">
      <c r="A131" s="234" t="s">
        <v>197</v>
      </c>
      <c r="B131" s="234"/>
      <c r="C131" s="234"/>
      <c r="D131" s="234"/>
      <c r="E131" s="234"/>
      <c r="F131" s="234"/>
      <c r="G131" s="234"/>
      <c r="H131" s="234"/>
    </row>
    <row r="132" spans="1:8" ht="45.75" customHeight="1">
      <c r="A132" s="124"/>
      <c r="B132" s="194" t="s">
        <v>287</v>
      </c>
      <c r="C132" s="194"/>
      <c r="D132" s="194"/>
      <c r="E132" s="194"/>
      <c r="F132" s="194"/>
      <c r="G132" s="194"/>
      <c r="H132" s="194"/>
    </row>
    <row r="133" spans="1:8" s="33" customFormat="1" ht="91.5" customHeight="1">
      <c r="A133" s="79"/>
      <c r="B133" s="194" t="s">
        <v>198</v>
      </c>
      <c r="C133" s="194"/>
      <c r="D133" s="194"/>
      <c r="E133" s="194"/>
      <c r="F133" s="194"/>
      <c r="G133" s="194"/>
      <c r="H133" s="194"/>
    </row>
    <row r="134" spans="1:8" s="33" customFormat="1" ht="9" customHeight="1">
      <c r="A134" s="79"/>
      <c r="B134" s="157"/>
      <c r="C134" s="157"/>
      <c r="D134" s="157"/>
      <c r="E134" s="157"/>
      <c r="F134" s="157"/>
      <c r="G134" s="157"/>
      <c r="H134" s="157"/>
    </row>
    <row r="135" spans="1:8" s="33" customFormat="1" ht="17.25" customHeight="1">
      <c r="B135" s="193" t="s">
        <v>74</v>
      </c>
      <c r="C135" s="193"/>
      <c r="D135" s="193"/>
      <c r="E135" s="193"/>
      <c r="F135" s="193"/>
      <c r="G135" s="193"/>
      <c r="H135" s="193"/>
    </row>
    <row r="136" spans="1:8" s="29" customFormat="1" ht="19.149999999999999" customHeight="1">
      <c r="B136" s="194" t="s">
        <v>10</v>
      </c>
      <c r="C136" s="194"/>
      <c r="D136" s="194"/>
      <c r="E136" s="194"/>
      <c r="F136" s="194"/>
      <c r="G136" s="194"/>
      <c r="H136" s="194"/>
    </row>
    <row r="137" spans="1:8" s="29" customFormat="1" ht="15.75" customHeight="1">
      <c r="B137" s="194" t="s">
        <v>78</v>
      </c>
      <c r="C137" s="194"/>
      <c r="D137" s="194"/>
      <c r="E137" s="194"/>
      <c r="F137" s="194"/>
      <c r="G137" s="194"/>
      <c r="H137" s="194"/>
    </row>
    <row r="138" spans="1:8" s="29" customFormat="1" ht="63.6" customHeight="1">
      <c r="B138" s="194" t="s">
        <v>134</v>
      </c>
      <c r="C138" s="194"/>
      <c r="D138" s="194"/>
      <c r="E138" s="194"/>
      <c r="F138" s="194"/>
      <c r="G138" s="194"/>
      <c r="H138" s="194"/>
    </row>
    <row r="139" spans="1:8" s="28" customFormat="1" ht="16.149999999999999" customHeight="1">
      <c r="B139" s="194" t="s">
        <v>75</v>
      </c>
      <c r="C139" s="194"/>
      <c r="D139" s="194"/>
      <c r="E139" s="194"/>
      <c r="F139" s="194"/>
      <c r="G139" s="194"/>
      <c r="H139" s="194"/>
    </row>
    <row r="140" spans="1:8" s="28" customFormat="1" ht="15.75" customHeight="1">
      <c r="B140" s="157"/>
      <c r="C140" s="157"/>
      <c r="D140" s="157"/>
      <c r="E140" s="157"/>
      <c r="F140" s="157"/>
      <c r="G140" s="197" t="s">
        <v>82</v>
      </c>
      <c r="H140" s="197"/>
    </row>
    <row r="141" spans="1:8" s="22" customFormat="1" ht="17.25" customHeight="1">
      <c r="B141" s="198" t="s">
        <v>66</v>
      </c>
      <c r="C141" s="201" t="s">
        <v>184</v>
      </c>
      <c r="D141" s="202"/>
      <c r="E141" s="201" t="s">
        <v>151</v>
      </c>
      <c r="F141" s="202"/>
      <c r="G141" s="201" t="s">
        <v>185</v>
      </c>
      <c r="H141" s="202"/>
    </row>
    <row r="142" spans="1:8" s="22" customFormat="1" ht="77.25" customHeight="1">
      <c r="B142" s="198"/>
      <c r="C142" s="168" t="s">
        <v>64</v>
      </c>
      <c r="D142" s="168" t="s">
        <v>139</v>
      </c>
      <c r="E142" s="168" t="s">
        <v>64</v>
      </c>
      <c r="F142" s="168" t="s">
        <v>139</v>
      </c>
      <c r="G142" s="168" t="s">
        <v>64</v>
      </c>
      <c r="H142" s="168" t="s">
        <v>139</v>
      </c>
    </row>
    <row r="143" spans="1:8" ht="17.45" customHeight="1">
      <c r="B143" s="90" t="s">
        <v>7</v>
      </c>
      <c r="C143" s="91">
        <f>C149</f>
        <v>164564.20000000001</v>
      </c>
      <c r="D143" s="97">
        <v>100</v>
      </c>
      <c r="E143" s="91">
        <f t="shared" ref="E143:G143" si="23">E149</f>
        <v>166830.39999999999</v>
      </c>
      <c r="F143" s="97">
        <v>100</v>
      </c>
      <c r="G143" s="91">
        <f t="shared" si="23"/>
        <v>168749.8</v>
      </c>
      <c r="H143" s="97">
        <v>100</v>
      </c>
    </row>
    <row r="144" spans="1:8" ht="13.5" customHeight="1">
      <c r="B144" s="128" t="s">
        <v>2</v>
      </c>
      <c r="C144" s="129">
        <v>161101.29999999999</v>
      </c>
      <c r="D144" s="98" t="s">
        <v>67</v>
      </c>
      <c r="E144" s="129">
        <v>162154.79999999999</v>
      </c>
      <c r="F144" s="98" t="s">
        <v>67</v>
      </c>
      <c r="G144" s="129">
        <v>162896.5</v>
      </c>
      <c r="H144" s="98" t="s">
        <v>67</v>
      </c>
    </row>
    <row r="145" spans="2:8" ht="13.5" customHeight="1">
      <c r="B145" s="128" t="s">
        <v>3</v>
      </c>
      <c r="C145" s="129">
        <v>3462.9</v>
      </c>
      <c r="D145" s="98" t="s">
        <v>67</v>
      </c>
      <c r="E145" s="129">
        <v>4675.6000000000004</v>
      </c>
      <c r="F145" s="98" t="s">
        <v>67</v>
      </c>
      <c r="G145" s="129">
        <v>5853.3</v>
      </c>
      <c r="H145" s="98" t="s">
        <v>67</v>
      </c>
    </row>
    <row r="146" spans="2:8" ht="13.5" customHeight="1">
      <c r="B146" s="128" t="s">
        <v>4</v>
      </c>
      <c r="C146" s="129">
        <v>0</v>
      </c>
      <c r="D146" s="98" t="s">
        <v>67</v>
      </c>
      <c r="E146" s="129">
        <v>0</v>
      </c>
      <c r="F146" s="98" t="s">
        <v>67</v>
      </c>
      <c r="G146" s="129">
        <v>0</v>
      </c>
      <c r="H146" s="98" t="s">
        <v>67</v>
      </c>
    </row>
    <row r="147" spans="2:8" s="22" customFormat="1" ht="18.75" customHeight="1">
      <c r="B147" s="198" t="s">
        <v>66</v>
      </c>
      <c r="C147" s="201" t="s">
        <v>184</v>
      </c>
      <c r="D147" s="202"/>
      <c r="E147" s="201" t="s">
        <v>151</v>
      </c>
      <c r="F147" s="202"/>
      <c r="G147" s="201" t="s">
        <v>185</v>
      </c>
      <c r="H147" s="202"/>
    </row>
    <row r="148" spans="2:8" s="22" customFormat="1" ht="77.25" customHeight="1">
      <c r="B148" s="198"/>
      <c r="C148" s="168" t="s">
        <v>64</v>
      </c>
      <c r="D148" s="168" t="s">
        <v>139</v>
      </c>
      <c r="E148" s="168" t="s">
        <v>64</v>
      </c>
      <c r="F148" s="168" t="s">
        <v>139</v>
      </c>
      <c r="G148" s="168" t="s">
        <v>64</v>
      </c>
      <c r="H148" s="168" t="s">
        <v>139</v>
      </c>
    </row>
    <row r="149" spans="2:8" s="24" customFormat="1" ht="19.5" customHeight="1">
      <c r="B149" s="185" t="s">
        <v>8</v>
      </c>
      <c r="C149" s="25">
        <v>164564.20000000001</v>
      </c>
      <c r="D149" s="99">
        <f>C149/C143*100</f>
        <v>100</v>
      </c>
      <c r="E149" s="25">
        <v>166830.39999999999</v>
      </c>
      <c r="F149" s="99">
        <f>E149/E143*100</f>
        <v>100</v>
      </c>
      <c r="G149" s="25">
        <v>168749.8</v>
      </c>
      <c r="H149" s="99">
        <f>G149/G143*100</f>
        <v>100</v>
      </c>
    </row>
    <row r="150" spans="2:8" s="24" customFormat="1" ht="19.5" customHeight="1">
      <c r="B150" s="185" t="s">
        <v>79</v>
      </c>
      <c r="C150" s="25">
        <v>0</v>
      </c>
      <c r="D150" s="99">
        <f>C150/C143*100</f>
        <v>0</v>
      </c>
      <c r="E150" s="25">
        <v>0</v>
      </c>
      <c r="F150" s="99">
        <f>E150/E143*100</f>
        <v>0</v>
      </c>
      <c r="G150" s="25">
        <v>0</v>
      </c>
      <c r="H150" s="99">
        <f>G150/G143*100</f>
        <v>0</v>
      </c>
    </row>
    <row r="151" spans="2:8" ht="9.75" customHeight="1">
      <c r="B151" s="34"/>
      <c r="C151" s="14"/>
      <c r="D151" s="14"/>
      <c r="E151" s="15"/>
      <c r="F151" s="15"/>
      <c r="G151" s="14"/>
    </row>
    <row r="152" spans="2:8" ht="78" customHeight="1">
      <c r="B152" s="195" t="s">
        <v>336</v>
      </c>
      <c r="C152" s="195"/>
      <c r="D152" s="195"/>
      <c r="E152" s="195"/>
      <c r="F152" s="195"/>
      <c r="G152" s="195"/>
      <c r="H152" s="195"/>
    </row>
    <row r="153" spans="2:8" ht="46.5" customHeight="1">
      <c r="B153" s="199" t="s">
        <v>337</v>
      </c>
      <c r="C153" s="199"/>
      <c r="D153" s="199"/>
      <c r="E153" s="199"/>
      <c r="F153" s="199"/>
      <c r="G153" s="199"/>
      <c r="H153" s="199"/>
    </row>
    <row r="154" spans="2:8" ht="60" customHeight="1">
      <c r="B154" s="199" t="s">
        <v>327</v>
      </c>
      <c r="C154" s="199"/>
      <c r="D154" s="199"/>
      <c r="E154" s="199"/>
      <c r="F154" s="199"/>
      <c r="G154" s="199"/>
      <c r="H154" s="199"/>
    </row>
    <row r="155" spans="2:8" ht="93.75" customHeight="1">
      <c r="B155" s="199" t="s">
        <v>316</v>
      </c>
      <c r="C155" s="199"/>
      <c r="D155" s="199"/>
      <c r="E155" s="199"/>
      <c r="F155" s="199"/>
      <c r="G155" s="199"/>
      <c r="H155" s="199"/>
    </row>
    <row r="156" spans="2:8" s="33" customFormat="1" ht="46.5" customHeight="1">
      <c r="B156" s="194" t="s">
        <v>199</v>
      </c>
      <c r="C156" s="194"/>
      <c r="D156" s="194"/>
      <c r="E156" s="194"/>
      <c r="F156" s="194"/>
      <c r="G156" s="194"/>
      <c r="H156" s="194"/>
    </row>
    <row r="157" spans="2:8" s="22" customFormat="1" ht="17.25" customHeight="1">
      <c r="B157" s="194" t="s">
        <v>80</v>
      </c>
      <c r="C157" s="194"/>
      <c r="D157" s="194"/>
      <c r="E157" s="194"/>
      <c r="F157" s="194"/>
      <c r="G157" s="194"/>
      <c r="H157" s="194"/>
    </row>
    <row r="158" spans="2:8" s="22" customFormat="1" ht="21.75" customHeight="1">
      <c r="B158" s="30"/>
      <c r="C158" s="30"/>
      <c r="D158" s="30"/>
      <c r="E158" s="30"/>
      <c r="F158" s="30"/>
      <c r="G158" s="30"/>
      <c r="H158" s="68"/>
    </row>
    <row r="159" spans="2:8" s="28" customFormat="1" ht="18.600000000000001" customHeight="1">
      <c r="B159" s="193" t="s">
        <v>200</v>
      </c>
      <c r="C159" s="193"/>
      <c r="D159" s="193"/>
      <c r="E159" s="193"/>
      <c r="F159" s="193"/>
      <c r="G159" s="193"/>
      <c r="H159" s="193"/>
    </row>
    <row r="160" spans="2:8" s="28" customFormat="1" ht="19.899999999999999" customHeight="1">
      <c r="B160" s="194" t="s">
        <v>258</v>
      </c>
      <c r="C160" s="194"/>
      <c r="D160" s="194"/>
      <c r="E160" s="194"/>
      <c r="F160" s="194"/>
      <c r="G160" s="194"/>
      <c r="H160" s="194"/>
    </row>
    <row r="161" spans="2:8" s="28" customFormat="1" ht="18" customHeight="1">
      <c r="B161" s="194" t="s">
        <v>81</v>
      </c>
      <c r="C161" s="194"/>
      <c r="D161" s="194"/>
      <c r="E161" s="194"/>
      <c r="F161" s="194"/>
      <c r="G161" s="194"/>
      <c r="H161" s="194"/>
    </row>
    <row r="162" spans="2:8" s="29" customFormat="1" ht="33" customHeight="1">
      <c r="B162" s="194" t="s">
        <v>135</v>
      </c>
      <c r="C162" s="194"/>
      <c r="D162" s="194"/>
      <c r="E162" s="194"/>
      <c r="F162" s="194"/>
      <c r="G162" s="194"/>
      <c r="H162" s="194"/>
    </row>
    <row r="163" spans="2:8" s="28" customFormat="1" ht="16.149999999999999" customHeight="1">
      <c r="B163" s="194" t="s">
        <v>75</v>
      </c>
      <c r="C163" s="194"/>
      <c r="D163" s="194"/>
      <c r="E163" s="194"/>
      <c r="F163" s="194"/>
      <c r="G163" s="194"/>
      <c r="H163" s="194"/>
    </row>
    <row r="164" spans="2:8" s="28" customFormat="1" ht="14.25" customHeight="1">
      <c r="B164" s="157"/>
      <c r="C164" s="157"/>
      <c r="D164" s="157"/>
      <c r="E164" s="157"/>
      <c r="F164" s="157"/>
      <c r="G164" s="197" t="s">
        <v>85</v>
      </c>
      <c r="H164" s="197"/>
    </row>
    <row r="165" spans="2:8" s="22" customFormat="1" ht="16.5" customHeight="1">
      <c r="B165" s="198" t="s">
        <v>66</v>
      </c>
      <c r="C165" s="201" t="s">
        <v>184</v>
      </c>
      <c r="D165" s="202"/>
      <c r="E165" s="201" t="s">
        <v>151</v>
      </c>
      <c r="F165" s="202"/>
      <c r="G165" s="201" t="s">
        <v>185</v>
      </c>
      <c r="H165" s="202"/>
    </row>
    <row r="166" spans="2:8" s="22" customFormat="1" ht="80.25" customHeight="1">
      <c r="B166" s="198"/>
      <c r="C166" s="168" t="s">
        <v>64</v>
      </c>
      <c r="D166" s="168" t="s">
        <v>139</v>
      </c>
      <c r="E166" s="168" t="s">
        <v>64</v>
      </c>
      <c r="F166" s="168" t="s">
        <v>139</v>
      </c>
      <c r="G166" s="168" t="s">
        <v>64</v>
      </c>
      <c r="H166" s="168" t="s">
        <v>139</v>
      </c>
    </row>
    <row r="167" spans="2:8" ht="16.149999999999999" customHeight="1">
      <c r="B167" s="90" t="s">
        <v>7</v>
      </c>
      <c r="C167" s="91">
        <f>C171+C173</f>
        <v>265321.2</v>
      </c>
      <c r="D167" s="108">
        <v>100</v>
      </c>
      <c r="E167" s="91">
        <f>E171+E173</f>
        <v>258064</v>
      </c>
      <c r="F167" s="108">
        <v>100</v>
      </c>
      <c r="G167" s="91">
        <f>G171+G173</f>
        <v>257855.7</v>
      </c>
      <c r="H167" s="108">
        <v>100</v>
      </c>
    </row>
    <row r="168" spans="2:8" ht="15" customHeight="1">
      <c r="B168" s="128" t="s">
        <v>2</v>
      </c>
      <c r="C168" s="129">
        <v>264502.09999999998</v>
      </c>
      <c r="D168" s="98" t="s">
        <v>67</v>
      </c>
      <c r="E168" s="129">
        <v>256930.5</v>
      </c>
      <c r="F168" s="98" t="s">
        <v>67</v>
      </c>
      <c r="G168" s="129">
        <v>257303.5</v>
      </c>
      <c r="H168" s="98" t="s">
        <v>67</v>
      </c>
    </row>
    <row r="169" spans="2:8" ht="15" customHeight="1">
      <c r="B169" s="128" t="s">
        <v>3</v>
      </c>
      <c r="C169" s="129">
        <v>744.6</v>
      </c>
      <c r="D169" s="98" t="s">
        <v>67</v>
      </c>
      <c r="E169" s="129">
        <v>798.4</v>
      </c>
      <c r="F169" s="98" t="s">
        <v>67</v>
      </c>
      <c r="G169" s="129">
        <v>477.7</v>
      </c>
      <c r="H169" s="98" t="s">
        <v>67</v>
      </c>
    </row>
    <row r="170" spans="2:8" ht="15" customHeight="1">
      <c r="B170" s="128" t="s">
        <v>4</v>
      </c>
      <c r="C170" s="129">
        <v>74.5</v>
      </c>
      <c r="D170" s="98" t="s">
        <v>67</v>
      </c>
      <c r="E170" s="129">
        <f>74.5+260.6</f>
        <v>335.1</v>
      </c>
      <c r="F170" s="98" t="s">
        <v>67</v>
      </c>
      <c r="G170" s="129">
        <v>74.5</v>
      </c>
      <c r="H170" s="98" t="s">
        <v>67</v>
      </c>
    </row>
    <row r="171" spans="2:8" s="24" customFormat="1" ht="45">
      <c r="B171" s="2" t="s">
        <v>201</v>
      </c>
      <c r="C171" s="41">
        <v>262118.7</v>
      </c>
      <c r="D171" s="102">
        <f>C171/C167*100</f>
        <v>98.792972442458421</v>
      </c>
      <c r="E171" s="41">
        <v>255161.5</v>
      </c>
      <c r="F171" s="102">
        <f>E171/E167*100</f>
        <v>98.87527900055801</v>
      </c>
      <c r="G171" s="74">
        <v>254953.2</v>
      </c>
      <c r="H171" s="102">
        <f>G171/G167*100</f>
        <v>98.874370432765303</v>
      </c>
    </row>
    <row r="172" spans="2:8" s="27" customFormat="1" ht="17.25" customHeight="1">
      <c r="B172" s="142" t="s">
        <v>100</v>
      </c>
      <c r="C172" s="143">
        <v>0</v>
      </c>
      <c r="D172" s="144" t="s">
        <v>67</v>
      </c>
      <c r="E172" s="143">
        <v>591</v>
      </c>
      <c r="F172" s="144" t="s">
        <v>67</v>
      </c>
      <c r="G172" s="143">
        <v>0</v>
      </c>
      <c r="H172" s="144" t="s">
        <v>67</v>
      </c>
    </row>
    <row r="173" spans="2:8" ht="43.9" customHeight="1">
      <c r="B173" s="5" t="s">
        <v>205</v>
      </c>
      <c r="C173" s="9">
        <v>3202.5</v>
      </c>
      <c r="D173" s="109">
        <f>C173/C167*100</f>
        <v>1.2070275575415761</v>
      </c>
      <c r="E173" s="9">
        <v>2902.5</v>
      </c>
      <c r="F173" s="109">
        <f>E173/E167*100</f>
        <v>1.1247209994419989</v>
      </c>
      <c r="G173" s="9">
        <v>2902.5</v>
      </c>
      <c r="H173" s="109">
        <f>G173/G167*100</f>
        <v>1.1256295672346974</v>
      </c>
    </row>
    <row r="174" spans="2:8" s="33" customFormat="1" ht="11.45" customHeight="1">
      <c r="B174" s="40"/>
      <c r="C174" s="13"/>
      <c r="D174" s="13"/>
      <c r="E174" s="13"/>
      <c r="F174" s="13"/>
      <c r="G174" s="13"/>
      <c r="H174" s="65"/>
    </row>
    <row r="175" spans="2:8" ht="32.450000000000003" customHeight="1">
      <c r="B175" s="199" t="s">
        <v>202</v>
      </c>
      <c r="C175" s="199"/>
      <c r="D175" s="199"/>
      <c r="E175" s="199"/>
      <c r="F175" s="199"/>
      <c r="G175" s="199"/>
      <c r="H175" s="199"/>
    </row>
    <row r="176" spans="2:8" ht="32.450000000000003" customHeight="1">
      <c r="B176" s="199" t="s">
        <v>203</v>
      </c>
      <c r="C176" s="199"/>
      <c r="D176" s="199"/>
      <c r="E176" s="199"/>
      <c r="F176" s="199"/>
      <c r="G176" s="199"/>
      <c r="H176" s="199"/>
    </row>
    <row r="177" spans="1:8" s="22" customFormat="1" ht="46.5" customHeight="1">
      <c r="A177" s="101"/>
      <c r="B177" s="194" t="s">
        <v>306</v>
      </c>
      <c r="C177" s="194"/>
      <c r="D177" s="194"/>
      <c r="E177" s="194"/>
      <c r="F177" s="194"/>
      <c r="G177" s="194"/>
      <c r="H177" s="194"/>
    </row>
    <row r="178" spans="1:8" s="22" customFormat="1" ht="45" customHeight="1">
      <c r="A178" s="101"/>
      <c r="B178" s="194" t="s">
        <v>206</v>
      </c>
      <c r="C178" s="194"/>
      <c r="D178" s="194"/>
      <c r="E178" s="194"/>
      <c r="F178" s="194"/>
      <c r="G178" s="194"/>
      <c r="H178" s="194"/>
    </row>
    <row r="179" spans="1:8" s="33" customFormat="1" ht="57" customHeight="1">
      <c r="B179" s="194" t="s">
        <v>204</v>
      </c>
      <c r="C179" s="194"/>
      <c r="D179" s="194"/>
      <c r="E179" s="194"/>
      <c r="F179" s="194"/>
      <c r="G179" s="194"/>
      <c r="H179" s="194"/>
    </row>
    <row r="180" spans="1:8" s="33" customFormat="1" ht="31.5" customHeight="1">
      <c r="B180" s="194" t="s">
        <v>305</v>
      </c>
      <c r="C180" s="194"/>
      <c r="D180" s="194"/>
      <c r="E180" s="194"/>
      <c r="F180" s="194"/>
      <c r="G180" s="194"/>
      <c r="H180" s="194"/>
    </row>
    <row r="181" spans="1:8" s="33" customFormat="1" ht="62.25" customHeight="1">
      <c r="B181" s="194" t="s">
        <v>320</v>
      </c>
      <c r="C181" s="194"/>
      <c r="D181" s="194"/>
      <c r="E181" s="194"/>
      <c r="F181" s="194"/>
      <c r="G181" s="194"/>
      <c r="H181" s="194"/>
    </row>
    <row r="182" spans="1:8" s="33" customFormat="1" ht="12.75" customHeight="1">
      <c r="B182" s="40"/>
      <c r="C182" s="40"/>
      <c r="D182" s="40"/>
      <c r="E182" s="40"/>
      <c r="F182" s="40"/>
      <c r="G182" s="40"/>
      <c r="H182" s="65"/>
    </row>
    <row r="183" spans="1:8" s="33" customFormat="1" ht="22.5" customHeight="1">
      <c r="A183" s="88"/>
      <c r="B183" s="218" t="s">
        <v>215</v>
      </c>
      <c r="C183" s="218"/>
      <c r="D183" s="218"/>
      <c r="E183" s="218"/>
      <c r="F183" s="218"/>
      <c r="G183" s="218"/>
      <c r="H183" s="218"/>
    </row>
    <row r="184" spans="1:8" s="89" customFormat="1" ht="17.25" customHeight="1">
      <c r="A184" s="200" t="s">
        <v>212</v>
      </c>
      <c r="B184" s="200"/>
      <c r="C184" s="200"/>
      <c r="D184" s="200"/>
      <c r="E184" s="200"/>
      <c r="F184" s="200"/>
      <c r="G184" s="200"/>
      <c r="H184" s="200"/>
    </row>
    <row r="185" spans="1:8" s="89" customFormat="1" ht="16.5" customHeight="1">
      <c r="A185" s="200" t="s">
        <v>213</v>
      </c>
      <c r="B185" s="200"/>
      <c r="C185" s="200"/>
      <c r="D185" s="200"/>
      <c r="E185" s="200"/>
      <c r="F185" s="200"/>
      <c r="G185" s="200"/>
      <c r="H185" s="200"/>
    </row>
    <row r="186" spans="1:8" s="89" customFormat="1" ht="15" customHeight="1">
      <c r="A186" s="200" t="s">
        <v>214</v>
      </c>
      <c r="B186" s="200"/>
      <c r="C186" s="200"/>
      <c r="D186" s="200"/>
      <c r="E186" s="200"/>
      <c r="F186" s="200"/>
      <c r="G186" s="200"/>
      <c r="H186" s="200"/>
    </row>
    <row r="187" spans="1:8" s="89" customFormat="1" ht="15" customHeight="1">
      <c r="A187" s="200" t="s">
        <v>86</v>
      </c>
      <c r="B187" s="200"/>
      <c r="C187" s="200"/>
      <c r="D187" s="200"/>
      <c r="E187" s="200"/>
      <c r="F187" s="200"/>
      <c r="G187" s="200"/>
      <c r="H187" s="200"/>
    </row>
    <row r="188" spans="1:8" s="28" customFormat="1" ht="15" customHeight="1">
      <c r="A188" s="187"/>
      <c r="B188" s="163"/>
      <c r="C188" s="163"/>
      <c r="D188" s="163"/>
      <c r="E188" s="163"/>
      <c r="F188" s="163"/>
      <c r="G188" s="214" t="s">
        <v>88</v>
      </c>
      <c r="H188" s="214"/>
    </row>
    <row r="189" spans="1:8" s="22" customFormat="1" ht="15" customHeight="1">
      <c r="B189" s="198" t="s">
        <v>66</v>
      </c>
      <c r="C189" s="201" t="s">
        <v>184</v>
      </c>
      <c r="D189" s="202"/>
      <c r="E189" s="201" t="s">
        <v>151</v>
      </c>
      <c r="F189" s="202"/>
      <c r="G189" s="201" t="s">
        <v>185</v>
      </c>
      <c r="H189" s="202"/>
    </row>
    <row r="190" spans="1:8" s="22" customFormat="1" ht="77.25" customHeight="1">
      <c r="B190" s="198"/>
      <c r="C190" s="168" t="s">
        <v>64</v>
      </c>
      <c r="D190" s="168" t="s">
        <v>139</v>
      </c>
      <c r="E190" s="168" t="s">
        <v>64</v>
      </c>
      <c r="F190" s="168" t="s">
        <v>139</v>
      </c>
      <c r="G190" s="168" t="s">
        <v>64</v>
      </c>
      <c r="H190" s="168" t="s">
        <v>139</v>
      </c>
    </row>
    <row r="191" spans="1:8" ht="17.45" customHeight="1">
      <c r="B191" s="90" t="s">
        <v>7</v>
      </c>
      <c r="C191" s="91">
        <f>C192</f>
        <v>18507.400000000001</v>
      </c>
      <c r="D191" s="108">
        <v>100</v>
      </c>
      <c r="E191" s="91">
        <f t="shared" ref="E191" si="24">E195</f>
        <v>12417.4</v>
      </c>
      <c r="F191" s="108">
        <v>100</v>
      </c>
      <c r="G191" s="91">
        <f>G192</f>
        <v>0</v>
      </c>
      <c r="H191" s="108" t="s">
        <v>67</v>
      </c>
    </row>
    <row r="192" spans="1:8" s="22" customFormat="1" ht="15.6" customHeight="1">
      <c r="B192" s="128" t="s">
        <v>2</v>
      </c>
      <c r="C192" s="129">
        <f>C195+C198</f>
        <v>18507.400000000001</v>
      </c>
      <c r="D192" s="98" t="s">
        <v>67</v>
      </c>
      <c r="E192" s="129">
        <f>E195+E198</f>
        <v>12417.4</v>
      </c>
      <c r="F192" s="98" t="s">
        <v>67</v>
      </c>
      <c r="G192" s="129">
        <f>G195+G198</f>
        <v>0</v>
      </c>
      <c r="H192" s="98" t="s">
        <v>67</v>
      </c>
    </row>
    <row r="193" spans="2:8" s="22" customFormat="1" ht="15.6" customHeight="1">
      <c r="B193" s="128" t="s">
        <v>3</v>
      </c>
      <c r="C193" s="129">
        <v>0</v>
      </c>
      <c r="D193" s="98" t="s">
        <v>67</v>
      </c>
      <c r="E193" s="129">
        <v>0</v>
      </c>
      <c r="F193" s="98" t="s">
        <v>67</v>
      </c>
      <c r="G193" s="129">
        <v>0</v>
      </c>
      <c r="H193" s="98" t="s">
        <v>67</v>
      </c>
    </row>
    <row r="194" spans="2:8" s="22" customFormat="1" ht="15.6" customHeight="1">
      <c r="B194" s="128" t="s">
        <v>4</v>
      </c>
      <c r="C194" s="129">
        <v>0</v>
      </c>
      <c r="D194" s="98" t="s">
        <v>67</v>
      </c>
      <c r="E194" s="129">
        <v>0</v>
      </c>
      <c r="F194" s="98" t="s">
        <v>67</v>
      </c>
      <c r="G194" s="129">
        <v>0</v>
      </c>
      <c r="H194" s="98" t="s">
        <v>67</v>
      </c>
    </row>
    <row r="195" spans="2:8" s="22" customFormat="1" ht="58.5" customHeight="1">
      <c r="B195" s="8" t="s">
        <v>216</v>
      </c>
      <c r="C195" s="39">
        <v>12507.4</v>
      </c>
      <c r="D195" s="102">
        <f>C195/C191*100</f>
        <v>67.580535353426185</v>
      </c>
      <c r="E195" s="39">
        <v>12417.4</v>
      </c>
      <c r="F195" s="102">
        <f>E195/E191*100</f>
        <v>100</v>
      </c>
      <c r="G195" s="39">
        <v>0</v>
      </c>
      <c r="H195" s="102">
        <v>0</v>
      </c>
    </row>
    <row r="196" spans="2:8" s="22" customFormat="1" ht="16.5" customHeight="1">
      <c r="B196" s="198" t="s">
        <v>66</v>
      </c>
      <c r="C196" s="201" t="s">
        <v>184</v>
      </c>
      <c r="D196" s="202"/>
      <c r="E196" s="201" t="s">
        <v>151</v>
      </c>
      <c r="F196" s="202"/>
      <c r="G196" s="201" t="s">
        <v>185</v>
      </c>
      <c r="H196" s="202"/>
    </row>
    <row r="197" spans="2:8" s="22" customFormat="1" ht="77.25" customHeight="1">
      <c r="B197" s="198"/>
      <c r="C197" s="168" t="s">
        <v>64</v>
      </c>
      <c r="D197" s="168" t="s">
        <v>139</v>
      </c>
      <c r="E197" s="168" t="s">
        <v>64</v>
      </c>
      <c r="F197" s="168" t="s">
        <v>139</v>
      </c>
      <c r="G197" s="168" t="s">
        <v>64</v>
      </c>
      <c r="H197" s="168" t="s">
        <v>139</v>
      </c>
    </row>
    <row r="198" spans="2:8" s="22" customFormat="1" ht="63.75" customHeight="1">
      <c r="B198" s="186" t="s">
        <v>217</v>
      </c>
      <c r="C198" s="39">
        <f>4400+1600</f>
        <v>6000</v>
      </c>
      <c r="D198" s="114">
        <f>C198/C192*100</f>
        <v>32.4194646465738</v>
      </c>
      <c r="E198" s="39">
        <v>0</v>
      </c>
      <c r="F198" s="102">
        <f>E198/E192*100</f>
        <v>0</v>
      </c>
      <c r="G198" s="39">
        <v>0</v>
      </c>
      <c r="H198" s="102">
        <v>0</v>
      </c>
    </row>
    <row r="199" spans="2:8" s="33" customFormat="1" ht="13.15" customHeight="1">
      <c r="B199" s="40"/>
      <c r="C199" s="13"/>
      <c r="D199" s="13"/>
      <c r="E199" s="13"/>
      <c r="F199" s="13"/>
      <c r="G199" s="13"/>
      <c r="H199" s="65"/>
    </row>
    <row r="200" spans="2:8" s="79" customFormat="1" ht="93" customHeight="1">
      <c r="B200" s="194" t="s">
        <v>318</v>
      </c>
      <c r="C200" s="194"/>
      <c r="D200" s="194"/>
      <c r="E200" s="194"/>
      <c r="F200" s="194"/>
      <c r="G200" s="194"/>
      <c r="H200" s="194"/>
    </row>
    <row r="201" spans="2:8" s="79" customFormat="1" ht="31.5" customHeight="1">
      <c r="B201" s="194" t="s">
        <v>218</v>
      </c>
      <c r="C201" s="194"/>
      <c r="D201" s="194"/>
      <c r="E201" s="194"/>
      <c r="F201" s="194"/>
      <c r="G201" s="194"/>
      <c r="H201" s="194"/>
    </row>
    <row r="202" spans="2:8" s="79" customFormat="1" ht="46.5" customHeight="1">
      <c r="B202" s="194" t="s">
        <v>338</v>
      </c>
      <c r="C202" s="194"/>
      <c r="D202" s="194"/>
      <c r="E202" s="194"/>
      <c r="F202" s="194"/>
      <c r="G202" s="194"/>
      <c r="H202" s="194"/>
    </row>
    <row r="203" spans="2:8" s="33" customFormat="1" ht="15" customHeight="1">
      <c r="B203" s="43"/>
      <c r="C203" s="44"/>
      <c r="D203" s="44"/>
      <c r="E203" s="44"/>
      <c r="F203" s="44"/>
      <c r="G203" s="44"/>
      <c r="H203" s="65"/>
    </row>
    <row r="204" spans="2:8" s="33" customFormat="1" ht="33.6" customHeight="1">
      <c r="B204" s="193" t="s">
        <v>90</v>
      </c>
      <c r="C204" s="193"/>
      <c r="D204" s="193"/>
      <c r="E204" s="193"/>
      <c r="F204" s="193"/>
      <c r="G204" s="193"/>
      <c r="H204" s="193"/>
    </row>
    <row r="205" spans="2:8" s="28" customFormat="1" ht="21" customHeight="1">
      <c r="B205" s="232" t="s">
        <v>9</v>
      </c>
      <c r="C205" s="232"/>
      <c r="D205" s="232"/>
      <c r="E205" s="232"/>
      <c r="F205" s="232"/>
      <c r="G205" s="232"/>
      <c r="H205" s="232"/>
    </row>
    <row r="206" spans="2:8" s="28" customFormat="1" ht="32.25" customHeight="1">
      <c r="B206" s="194" t="s">
        <v>87</v>
      </c>
      <c r="C206" s="194"/>
      <c r="D206" s="194"/>
      <c r="E206" s="194"/>
      <c r="F206" s="194"/>
      <c r="G206" s="194"/>
      <c r="H206" s="194"/>
    </row>
    <row r="207" spans="2:8" s="29" customFormat="1" ht="31.9" customHeight="1">
      <c r="B207" s="194" t="s">
        <v>136</v>
      </c>
      <c r="C207" s="194"/>
      <c r="D207" s="194"/>
      <c r="E207" s="194"/>
      <c r="F207" s="194"/>
      <c r="G207" s="194"/>
      <c r="H207" s="194"/>
    </row>
    <row r="208" spans="2:8" s="28" customFormat="1" ht="16.149999999999999" customHeight="1">
      <c r="B208" s="194" t="s">
        <v>84</v>
      </c>
      <c r="C208" s="194"/>
      <c r="D208" s="194"/>
      <c r="E208" s="194"/>
      <c r="F208" s="194"/>
      <c r="G208" s="194"/>
      <c r="H208" s="194"/>
    </row>
    <row r="209" spans="2:8" s="28" customFormat="1" ht="36" customHeight="1">
      <c r="B209" s="157"/>
      <c r="C209" s="157"/>
      <c r="D209" s="157"/>
      <c r="E209" s="157"/>
      <c r="F209" s="157"/>
      <c r="G209" s="197" t="s">
        <v>91</v>
      </c>
      <c r="H209" s="197"/>
    </row>
    <row r="210" spans="2:8" s="22" customFormat="1" ht="16.5" customHeight="1">
      <c r="B210" s="198" t="s">
        <v>66</v>
      </c>
      <c r="C210" s="201" t="s">
        <v>184</v>
      </c>
      <c r="D210" s="202"/>
      <c r="E210" s="201" t="s">
        <v>151</v>
      </c>
      <c r="F210" s="202"/>
      <c r="G210" s="201" t="s">
        <v>185</v>
      </c>
      <c r="H210" s="202"/>
    </row>
    <row r="211" spans="2:8" s="22" customFormat="1" ht="81.75" customHeight="1">
      <c r="B211" s="198"/>
      <c r="C211" s="168" t="s">
        <v>64</v>
      </c>
      <c r="D211" s="168" t="s">
        <v>139</v>
      </c>
      <c r="E211" s="168" t="s">
        <v>64</v>
      </c>
      <c r="F211" s="168" t="s">
        <v>139</v>
      </c>
      <c r="G211" s="168" t="s">
        <v>64</v>
      </c>
      <c r="H211" s="168" t="s">
        <v>139</v>
      </c>
    </row>
    <row r="212" spans="2:8" ht="16.149999999999999" customHeight="1">
      <c r="B212" s="90" t="s">
        <v>7</v>
      </c>
      <c r="C212" s="91">
        <f>C216+C217+C218+C219+C220</f>
        <v>94324.800000000003</v>
      </c>
      <c r="D212" s="108">
        <v>100</v>
      </c>
      <c r="E212" s="91">
        <f>E216+E217+E218+E219+E220</f>
        <v>105757.40000000001</v>
      </c>
      <c r="F212" s="108">
        <v>100</v>
      </c>
      <c r="G212" s="91">
        <f>G216+G217+G218+G219+G220</f>
        <v>98545.600000000006</v>
      </c>
      <c r="H212" s="108">
        <v>100</v>
      </c>
    </row>
    <row r="213" spans="2:8" ht="15" customHeight="1">
      <c r="B213" s="128" t="s">
        <v>2</v>
      </c>
      <c r="C213" s="129">
        <f>30634.2-3730.4</f>
        <v>26903.8</v>
      </c>
      <c r="D213" s="98" t="s">
        <v>67</v>
      </c>
      <c r="E213" s="129">
        <v>3042.3</v>
      </c>
      <c r="F213" s="98" t="s">
        <v>67</v>
      </c>
      <c r="G213" s="129">
        <v>3349.5</v>
      </c>
      <c r="H213" s="98" t="s">
        <v>67</v>
      </c>
    </row>
    <row r="214" spans="2:8" ht="15" customHeight="1">
      <c r="B214" s="128" t="s">
        <v>3</v>
      </c>
      <c r="C214" s="129">
        <v>65261.8</v>
      </c>
      <c r="D214" s="98" t="s">
        <v>67</v>
      </c>
      <c r="E214" s="129">
        <v>100156.8</v>
      </c>
      <c r="F214" s="98" t="s">
        <v>67</v>
      </c>
      <c r="G214" s="129">
        <v>92717.9</v>
      </c>
      <c r="H214" s="98" t="s">
        <v>67</v>
      </c>
    </row>
    <row r="215" spans="2:8" ht="15" customHeight="1">
      <c r="B215" s="128" t="s">
        <v>4</v>
      </c>
      <c r="C215" s="129">
        <f>1128.9+1030.3</f>
        <v>2159.1999999999998</v>
      </c>
      <c r="D215" s="98" t="s">
        <v>67</v>
      </c>
      <c r="E215" s="129">
        <f>1528+1030.3</f>
        <v>2558.3000000000002</v>
      </c>
      <c r="F215" s="98" t="s">
        <v>67</v>
      </c>
      <c r="G215" s="129">
        <f>1447.9+1030.3</f>
        <v>2478.1999999999998</v>
      </c>
      <c r="H215" s="98" t="s">
        <v>67</v>
      </c>
    </row>
    <row r="216" spans="2:8" ht="103.5" customHeight="1">
      <c r="B216" s="8" t="s">
        <v>219</v>
      </c>
      <c r="C216" s="39">
        <v>13467.2</v>
      </c>
      <c r="D216" s="102">
        <f>C216/C212*100</f>
        <v>14.27747527691551</v>
      </c>
      <c r="E216" s="39">
        <v>37484.1</v>
      </c>
      <c r="F216" s="102">
        <f>E216/E212*100</f>
        <v>35.443477241308877</v>
      </c>
      <c r="G216" s="39">
        <v>43711.7</v>
      </c>
      <c r="H216" s="102">
        <f>G216/G212*100</f>
        <v>44.356825672582026</v>
      </c>
    </row>
    <row r="217" spans="2:8" ht="34.5" customHeight="1">
      <c r="B217" s="186" t="s">
        <v>58</v>
      </c>
      <c r="C217" s="39">
        <f>15982.3-3730.4</f>
        <v>12251.9</v>
      </c>
      <c r="D217" s="102">
        <f>C217/C212*100</f>
        <v>12.989054840296507</v>
      </c>
      <c r="E217" s="39">
        <v>0</v>
      </c>
      <c r="F217" s="102">
        <f>E217/E212</f>
        <v>0</v>
      </c>
      <c r="G217" s="39">
        <v>0</v>
      </c>
      <c r="H217" s="102">
        <f>G217/G212*100</f>
        <v>0</v>
      </c>
    </row>
    <row r="218" spans="2:8" ht="72.75" customHeight="1">
      <c r="B218" s="8" t="s">
        <v>89</v>
      </c>
      <c r="C218" s="39">
        <v>43880.9</v>
      </c>
      <c r="D218" s="102">
        <f>C218/C212*100</f>
        <v>46.521063389479757</v>
      </c>
      <c r="E218" s="39">
        <v>43880.9</v>
      </c>
      <c r="F218" s="102">
        <f>E218/E212*100</f>
        <v>41.492037436623818</v>
      </c>
      <c r="G218" s="39">
        <v>30525.8</v>
      </c>
      <c r="H218" s="102">
        <f>G218/G212*100</f>
        <v>30.976319592148201</v>
      </c>
    </row>
    <row r="219" spans="2:8" ht="29.45" customHeight="1">
      <c r="B219" s="8" t="s">
        <v>59</v>
      </c>
      <c r="C219" s="39">
        <v>23694.5</v>
      </c>
      <c r="D219" s="102">
        <f>C219/C212*100</f>
        <v>25.120116872763049</v>
      </c>
      <c r="E219" s="39">
        <v>23362.1</v>
      </c>
      <c r="F219" s="102">
        <f>E219/E212*100</f>
        <v>22.090274533980597</v>
      </c>
      <c r="G219" s="39">
        <v>23277.8</v>
      </c>
      <c r="H219" s="102">
        <f>G219/G212*100</f>
        <v>23.62134889837801</v>
      </c>
    </row>
    <row r="220" spans="2:8" s="33" customFormat="1" ht="59.45" customHeight="1">
      <c r="B220" s="135" t="s">
        <v>174</v>
      </c>
      <c r="C220" s="3">
        <v>1030.3</v>
      </c>
      <c r="D220" s="145">
        <f>C220/C212*100</f>
        <v>1.09228962054518</v>
      </c>
      <c r="E220" s="3">
        <v>1030.3</v>
      </c>
      <c r="F220" s="136">
        <f>E220/E212*100</f>
        <v>0.97421078808669648</v>
      </c>
      <c r="G220" s="3">
        <v>1030.3</v>
      </c>
      <c r="H220" s="136">
        <f>G220/G212*100</f>
        <v>1.0455058368917536</v>
      </c>
    </row>
    <row r="221" spans="2:8" s="33" customFormat="1" ht="9.75" customHeight="1">
      <c r="B221" s="40"/>
      <c r="C221" s="13"/>
      <c r="D221" s="13"/>
      <c r="E221" s="13"/>
      <c r="F221" s="13"/>
      <c r="G221" s="13"/>
      <c r="H221" s="65"/>
    </row>
    <row r="222" spans="2:8" s="33" customFormat="1" ht="80.25" customHeight="1">
      <c r="B222" s="194" t="s">
        <v>339</v>
      </c>
      <c r="C222" s="194"/>
      <c r="D222" s="194"/>
      <c r="E222" s="194"/>
      <c r="F222" s="194"/>
      <c r="G222" s="194"/>
      <c r="H222" s="194"/>
    </row>
    <row r="223" spans="2:8" s="33" customFormat="1" ht="31.9" customHeight="1">
      <c r="B223" s="194" t="s">
        <v>323</v>
      </c>
      <c r="C223" s="194"/>
      <c r="D223" s="194"/>
      <c r="E223" s="194"/>
      <c r="F223" s="194"/>
      <c r="G223" s="194"/>
      <c r="H223" s="194"/>
    </row>
    <row r="224" spans="2:8" s="33" customFormat="1" ht="45.75" customHeight="1">
      <c r="B224" s="194" t="s">
        <v>249</v>
      </c>
      <c r="C224" s="194"/>
      <c r="D224" s="194"/>
      <c r="E224" s="194"/>
      <c r="F224" s="194"/>
      <c r="G224" s="194"/>
      <c r="H224" s="194"/>
    </row>
    <row r="225" spans="2:8" s="33" customFormat="1" ht="62.25" customHeight="1">
      <c r="B225" s="194" t="s">
        <v>250</v>
      </c>
      <c r="C225" s="194"/>
      <c r="D225" s="194"/>
      <c r="E225" s="194"/>
      <c r="F225" s="194"/>
      <c r="G225" s="194"/>
      <c r="H225" s="194"/>
    </row>
    <row r="226" spans="2:8" s="33" customFormat="1" ht="46.5" customHeight="1">
      <c r="B226" s="194" t="s">
        <v>340</v>
      </c>
      <c r="C226" s="194"/>
      <c r="D226" s="194"/>
      <c r="E226" s="194"/>
      <c r="F226" s="194"/>
      <c r="G226" s="194"/>
      <c r="H226" s="194"/>
    </row>
    <row r="227" spans="2:8" s="111" customFormat="1" ht="12.6" customHeight="1">
      <c r="B227" s="158"/>
      <c r="C227" s="158"/>
      <c r="D227" s="158"/>
      <c r="E227" s="158"/>
      <c r="F227" s="158"/>
      <c r="G227" s="158"/>
      <c r="H227" s="158"/>
    </row>
    <row r="228" spans="2:8" s="111" customFormat="1" ht="31.5" customHeight="1">
      <c r="B228" s="193" t="s">
        <v>14</v>
      </c>
      <c r="C228" s="193"/>
      <c r="D228" s="193"/>
      <c r="E228" s="193"/>
      <c r="F228" s="193"/>
      <c r="G228" s="193"/>
      <c r="H228" s="193"/>
    </row>
    <row r="229" spans="2:8" s="111" customFormat="1" ht="15" customHeight="1">
      <c r="B229" s="194" t="s">
        <v>15</v>
      </c>
      <c r="C229" s="194"/>
      <c r="D229" s="194"/>
      <c r="E229" s="194"/>
      <c r="F229" s="194"/>
      <c r="G229" s="194"/>
      <c r="H229" s="194"/>
    </row>
    <row r="230" spans="2:8" s="112" customFormat="1" ht="15.6" customHeight="1">
      <c r="B230" s="194" t="s">
        <v>92</v>
      </c>
      <c r="C230" s="194"/>
      <c r="D230" s="194"/>
      <c r="E230" s="194"/>
      <c r="F230" s="194"/>
      <c r="G230" s="194"/>
      <c r="H230" s="194"/>
    </row>
    <row r="231" spans="2:8" s="112" customFormat="1" ht="31.9" customHeight="1">
      <c r="B231" s="194" t="s">
        <v>93</v>
      </c>
      <c r="C231" s="194"/>
      <c r="D231" s="194"/>
      <c r="E231" s="194"/>
      <c r="F231" s="194"/>
      <c r="G231" s="194"/>
      <c r="H231" s="194"/>
    </row>
    <row r="232" spans="2:8" s="29" customFormat="1" ht="16.149999999999999" customHeight="1">
      <c r="B232" s="194" t="s">
        <v>75</v>
      </c>
      <c r="C232" s="194"/>
      <c r="D232" s="194"/>
      <c r="E232" s="194"/>
      <c r="F232" s="194"/>
      <c r="G232" s="194"/>
      <c r="H232" s="194"/>
    </row>
    <row r="233" spans="2:8" s="28" customFormat="1" ht="18" customHeight="1">
      <c r="B233" s="157"/>
      <c r="C233" s="157"/>
      <c r="D233" s="157"/>
      <c r="E233" s="157"/>
      <c r="F233" s="157"/>
      <c r="G233" s="197" t="s">
        <v>309</v>
      </c>
      <c r="H233" s="197"/>
    </row>
    <row r="234" spans="2:8" s="22" customFormat="1" ht="14.45" customHeight="1">
      <c r="B234" s="198" t="s">
        <v>66</v>
      </c>
      <c r="C234" s="201" t="s">
        <v>184</v>
      </c>
      <c r="D234" s="202"/>
      <c r="E234" s="201" t="s">
        <v>151</v>
      </c>
      <c r="F234" s="202"/>
      <c r="G234" s="201" t="s">
        <v>185</v>
      </c>
      <c r="H234" s="202"/>
    </row>
    <row r="235" spans="2:8" s="22" customFormat="1" ht="76.900000000000006" customHeight="1">
      <c r="B235" s="198"/>
      <c r="C235" s="168" t="s">
        <v>64</v>
      </c>
      <c r="D235" s="168" t="s">
        <v>139</v>
      </c>
      <c r="E235" s="168" t="s">
        <v>64</v>
      </c>
      <c r="F235" s="168" t="s">
        <v>139</v>
      </c>
      <c r="G235" s="168" t="s">
        <v>64</v>
      </c>
      <c r="H235" s="168" t="s">
        <v>139</v>
      </c>
    </row>
    <row r="236" spans="2:8" s="22" customFormat="1" ht="15.6" customHeight="1">
      <c r="B236" s="90" t="s">
        <v>7</v>
      </c>
      <c r="C236" s="91">
        <f>C242+C243</f>
        <v>28789</v>
      </c>
      <c r="D236" s="108">
        <v>100</v>
      </c>
      <c r="E236" s="91">
        <f>E242+E243</f>
        <v>26405.1</v>
      </c>
      <c r="F236" s="108">
        <v>100</v>
      </c>
      <c r="G236" s="91">
        <f>G242+G243</f>
        <v>27551</v>
      </c>
      <c r="H236" s="108">
        <v>100</v>
      </c>
    </row>
    <row r="237" spans="2:8" s="22" customFormat="1" ht="14.45" customHeight="1">
      <c r="B237" s="198" t="s">
        <v>66</v>
      </c>
      <c r="C237" s="201" t="s">
        <v>184</v>
      </c>
      <c r="D237" s="202"/>
      <c r="E237" s="201" t="s">
        <v>151</v>
      </c>
      <c r="F237" s="202"/>
      <c r="G237" s="201" t="s">
        <v>185</v>
      </c>
      <c r="H237" s="202"/>
    </row>
    <row r="238" spans="2:8" s="22" customFormat="1" ht="76.900000000000006" customHeight="1">
      <c r="B238" s="198"/>
      <c r="C238" s="168" t="s">
        <v>64</v>
      </c>
      <c r="D238" s="168" t="s">
        <v>139</v>
      </c>
      <c r="E238" s="168" t="s">
        <v>64</v>
      </c>
      <c r="F238" s="168" t="s">
        <v>139</v>
      </c>
      <c r="G238" s="168" t="s">
        <v>64</v>
      </c>
      <c r="H238" s="168" t="s">
        <v>139</v>
      </c>
    </row>
    <row r="239" spans="2:8" s="111" customFormat="1" ht="13.5" customHeight="1">
      <c r="B239" s="128" t="s">
        <v>2</v>
      </c>
      <c r="C239" s="129">
        <v>27960.5</v>
      </c>
      <c r="D239" s="98" t="s">
        <v>67</v>
      </c>
      <c r="E239" s="129">
        <v>25576.6</v>
      </c>
      <c r="F239" s="98" t="s">
        <v>67</v>
      </c>
      <c r="G239" s="129">
        <v>26722.5</v>
      </c>
      <c r="H239" s="98" t="s">
        <v>67</v>
      </c>
    </row>
    <row r="240" spans="2:8" s="111" customFormat="1" ht="13.5" customHeight="1">
      <c r="B240" s="128" t="s">
        <v>3</v>
      </c>
      <c r="C240" s="129">
        <v>828.5</v>
      </c>
      <c r="D240" s="98" t="s">
        <v>67</v>
      </c>
      <c r="E240" s="129">
        <v>828.5</v>
      </c>
      <c r="F240" s="98" t="s">
        <v>67</v>
      </c>
      <c r="G240" s="129">
        <v>828.5</v>
      </c>
      <c r="H240" s="98" t="s">
        <v>67</v>
      </c>
    </row>
    <row r="241" spans="2:8" s="111" customFormat="1" ht="13.5" customHeight="1">
      <c r="B241" s="128" t="s">
        <v>4</v>
      </c>
      <c r="C241" s="129">
        <v>0</v>
      </c>
      <c r="D241" s="98" t="s">
        <v>67</v>
      </c>
      <c r="E241" s="129">
        <v>0</v>
      </c>
      <c r="F241" s="98" t="s">
        <v>67</v>
      </c>
      <c r="G241" s="129">
        <v>0</v>
      </c>
      <c r="H241" s="98" t="s">
        <v>67</v>
      </c>
    </row>
    <row r="242" spans="2:8" s="111" customFormat="1" ht="30" customHeight="1">
      <c r="B242" s="2" t="s">
        <v>16</v>
      </c>
      <c r="C242" s="46">
        <v>27586.2</v>
      </c>
      <c r="D242" s="102">
        <f>C242/C236*100</f>
        <v>95.822015353086258</v>
      </c>
      <c r="E242" s="46">
        <v>26405.1</v>
      </c>
      <c r="F242" s="102">
        <f>E242/E236*100</f>
        <v>100</v>
      </c>
      <c r="G242" s="46">
        <v>26405.1</v>
      </c>
      <c r="H242" s="102">
        <f>G242/G236*100</f>
        <v>95.84080432652172</v>
      </c>
    </row>
    <row r="243" spans="2:8" s="111" customFormat="1" ht="18.600000000000001" customHeight="1">
      <c r="B243" s="2" t="s">
        <v>17</v>
      </c>
      <c r="C243" s="46">
        <v>1202.8</v>
      </c>
      <c r="D243" s="102">
        <f>C243/C236*100</f>
        <v>4.1779846469137514</v>
      </c>
      <c r="E243" s="46">
        <v>0</v>
      </c>
      <c r="F243" s="102">
        <f>E243/E236*100</f>
        <v>0</v>
      </c>
      <c r="G243" s="46">
        <v>1145.9000000000001</v>
      </c>
      <c r="H243" s="102">
        <f>G243/G236*100</f>
        <v>4.1591956734782771</v>
      </c>
    </row>
    <row r="244" spans="2:8" s="111" customFormat="1" ht="6.6" customHeight="1">
      <c r="B244" s="40"/>
      <c r="C244" s="13"/>
      <c r="D244" s="13"/>
      <c r="E244" s="13"/>
      <c r="F244" s="13"/>
      <c r="G244" s="13"/>
      <c r="H244" s="158"/>
    </row>
    <row r="245" spans="2:8" s="111" customFormat="1" ht="46.5" customHeight="1">
      <c r="B245" s="200" t="s">
        <v>94</v>
      </c>
      <c r="C245" s="200"/>
      <c r="D245" s="200"/>
      <c r="E245" s="200"/>
      <c r="F245" s="200"/>
      <c r="G245" s="200"/>
      <c r="H245" s="200"/>
    </row>
    <row r="246" spans="2:8" s="111" customFormat="1" ht="30.75" customHeight="1">
      <c r="B246" s="200" t="s">
        <v>312</v>
      </c>
      <c r="C246" s="200"/>
      <c r="D246" s="200"/>
      <c r="E246" s="200"/>
      <c r="F246" s="200"/>
      <c r="G246" s="200"/>
      <c r="H246" s="200"/>
    </row>
    <row r="247" spans="2:8" s="33" customFormat="1" ht="30" customHeight="1">
      <c r="B247" s="200" t="s">
        <v>225</v>
      </c>
      <c r="C247" s="200"/>
      <c r="D247" s="200"/>
      <c r="E247" s="200"/>
      <c r="F247" s="200"/>
      <c r="G247" s="200"/>
      <c r="H247" s="200"/>
    </row>
    <row r="248" spans="2:8" s="33" customFormat="1" ht="30.75" customHeight="1">
      <c r="B248" s="200" t="s">
        <v>226</v>
      </c>
      <c r="C248" s="200"/>
      <c r="D248" s="200"/>
      <c r="E248" s="200"/>
      <c r="F248" s="200"/>
      <c r="G248" s="200"/>
      <c r="H248" s="200"/>
    </row>
    <row r="249" spans="2:8" s="33" customFormat="1" ht="94.5" customHeight="1">
      <c r="B249" s="200" t="s">
        <v>227</v>
      </c>
      <c r="C249" s="200"/>
      <c r="D249" s="200"/>
      <c r="E249" s="200"/>
      <c r="F249" s="200"/>
      <c r="G249" s="200"/>
      <c r="H249" s="200"/>
    </row>
    <row r="250" spans="2:8" s="33" customFormat="1" ht="14.25" customHeight="1">
      <c r="B250" s="157"/>
      <c r="C250" s="157"/>
      <c r="D250" s="157"/>
      <c r="E250" s="157"/>
      <c r="F250" s="157"/>
      <c r="G250" s="157"/>
      <c r="H250" s="157"/>
    </row>
    <row r="251" spans="2:8" s="33" customFormat="1" ht="16.899999999999999" customHeight="1">
      <c r="B251" s="193" t="s">
        <v>153</v>
      </c>
      <c r="C251" s="193"/>
      <c r="D251" s="193"/>
      <c r="E251" s="193"/>
      <c r="F251" s="193"/>
      <c r="G251" s="193"/>
      <c r="H251" s="193"/>
    </row>
    <row r="252" spans="2:8" s="28" customFormat="1" ht="15.6" customHeight="1">
      <c r="B252" s="194" t="s">
        <v>154</v>
      </c>
      <c r="C252" s="194"/>
      <c r="D252" s="194"/>
      <c r="E252" s="194"/>
      <c r="F252" s="194"/>
      <c r="G252" s="194"/>
      <c r="H252" s="194"/>
    </row>
    <row r="253" spans="2:8" s="28" customFormat="1" ht="30.75" customHeight="1">
      <c r="B253" s="194" t="s">
        <v>96</v>
      </c>
      <c r="C253" s="194"/>
      <c r="D253" s="194"/>
      <c r="E253" s="194"/>
      <c r="F253" s="194"/>
      <c r="G253" s="194"/>
      <c r="H253" s="194"/>
    </row>
    <row r="254" spans="2:8" s="29" customFormat="1" ht="15" customHeight="1">
      <c r="B254" s="194" t="s">
        <v>155</v>
      </c>
      <c r="C254" s="194"/>
      <c r="D254" s="194"/>
      <c r="E254" s="194"/>
      <c r="F254" s="194"/>
      <c r="G254" s="194"/>
      <c r="H254" s="194"/>
    </row>
    <row r="255" spans="2:8" s="28" customFormat="1" ht="15" customHeight="1">
      <c r="B255" s="194" t="s">
        <v>86</v>
      </c>
      <c r="C255" s="194"/>
      <c r="D255" s="194"/>
      <c r="E255" s="194"/>
      <c r="F255" s="194"/>
      <c r="G255" s="194"/>
      <c r="H255" s="194"/>
    </row>
    <row r="256" spans="2:8" s="28" customFormat="1" ht="15.75" customHeight="1">
      <c r="B256" s="157"/>
      <c r="C256" s="157"/>
      <c r="D256" s="157"/>
      <c r="E256" s="157"/>
      <c r="F256" s="157"/>
      <c r="G256" s="197" t="s">
        <v>95</v>
      </c>
      <c r="H256" s="197"/>
    </row>
    <row r="257" spans="2:8" s="22" customFormat="1" ht="17.25" customHeight="1">
      <c r="B257" s="198" t="s">
        <v>66</v>
      </c>
      <c r="C257" s="201" t="s">
        <v>184</v>
      </c>
      <c r="D257" s="202"/>
      <c r="E257" s="201" t="s">
        <v>151</v>
      </c>
      <c r="F257" s="202"/>
      <c r="G257" s="201" t="s">
        <v>185</v>
      </c>
      <c r="H257" s="202"/>
    </row>
    <row r="258" spans="2:8" s="22" customFormat="1" ht="78.599999999999994" customHeight="1">
      <c r="B258" s="198"/>
      <c r="C258" s="168" t="s">
        <v>64</v>
      </c>
      <c r="D258" s="168" t="s">
        <v>139</v>
      </c>
      <c r="E258" s="168" t="s">
        <v>64</v>
      </c>
      <c r="F258" s="168" t="s">
        <v>139</v>
      </c>
      <c r="G258" s="168" t="s">
        <v>64</v>
      </c>
      <c r="H258" s="168" t="s">
        <v>139</v>
      </c>
    </row>
    <row r="259" spans="2:8" s="22" customFormat="1" ht="16.899999999999999" customHeight="1">
      <c r="B259" s="90" t="s">
        <v>7</v>
      </c>
      <c r="C259" s="91">
        <f>C263+C264</f>
        <v>700</v>
      </c>
      <c r="D259" s="108">
        <v>100</v>
      </c>
      <c r="E259" s="91">
        <f>E263+E264</f>
        <v>100</v>
      </c>
      <c r="F259" s="108">
        <v>100</v>
      </c>
      <c r="G259" s="91">
        <f>G263+G264</f>
        <v>100</v>
      </c>
      <c r="H259" s="108">
        <v>100</v>
      </c>
    </row>
    <row r="260" spans="2:8" ht="15" customHeight="1">
      <c r="B260" s="128" t="s">
        <v>2</v>
      </c>
      <c r="C260" s="129">
        <v>700</v>
      </c>
      <c r="D260" s="98" t="s">
        <v>67</v>
      </c>
      <c r="E260" s="129">
        <v>100</v>
      </c>
      <c r="F260" s="98" t="s">
        <v>67</v>
      </c>
      <c r="G260" s="129">
        <v>100</v>
      </c>
      <c r="H260" s="98" t="s">
        <v>67</v>
      </c>
    </row>
    <row r="261" spans="2:8" ht="15" customHeight="1">
      <c r="B261" s="128" t="s">
        <v>3</v>
      </c>
      <c r="C261" s="129">
        <v>0</v>
      </c>
      <c r="D261" s="98" t="s">
        <v>67</v>
      </c>
      <c r="E261" s="129">
        <v>0</v>
      </c>
      <c r="F261" s="98" t="s">
        <v>67</v>
      </c>
      <c r="G261" s="129">
        <v>0</v>
      </c>
      <c r="H261" s="98" t="s">
        <v>67</v>
      </c>
    </row>
    <row r="262" spans="2:8" ht="14.45" customHeight="1">
      <c r="B262" s="128" t="s">
        <v>4</v>
      </c>
      <c r="C262" s="129">
        <v>0</v>
      </c>
      <c r="D262" s="98" t="s">
        <v>67</v>
      </c>
      <c r="E262" s="129">
        <v>0</v>
      </c>
      <c r="F262" s="98" t="s">
        <v>67</v>
      </c>
      <c r="G262" s="129">
        <v>0</v>
      </c>
      <c r="H262" s="98" t="s">
        <v>67</v>
      </c>
    </row>
    <row r="263" spans="2:8" ht="31.5" customHeight="1">
      <c r="B263" s="2" t="s">
        <v>156</v>
      </c>
      <c r="C263" s="39">
        <v>700</v>
      </c>
      <c r="D263" s="113">
        <f>C263/C259*100</f>
        <v>100</v>
      </c>
      <c r="E263" s="39">
        <v>100</v>
      </c>
      <c r="F263" s="113">
        <f>E263/E259*100</f>
        <v>100</v>
      </c>
      <c r="G263" s="39">
        <v>100</v>
      </c>
      <c r="H263" s="113">
        <f>G263/G259*100</f>
        <v>100</v>
      </c>
    </row>
    <row r="264" spans="2:8" s="33" customFormat="1" ht="6.75" customHeight="1">
      <c r="B264" s="40"/>
      <c r="C264" s="13"/>
      <c r="D264" s="110"/>
      <c r="E264" s="13"/>
      <c r="F264" s="13"/>
      <c r="G264" s="13"/>
      <c r="H264" s="65"/>
    </row>
    <row r="265" spans="2:8" s="111" customFormat="1" ht="11.25" customHeight="1">
      <c r="B265" s="158"/>
      <c r="C265" s="158"/>
      <c r="D265" s="158"/>
      <c r="E265" s="158"/>
      <c r="F265" s="158"/>
      <c r="G265" s="158"/>
      <c r="H265" s="158"/>
    </row>
    <row r="266" spans="2:8" s="33" customFormat="1" ht="16.899999999999999" customHeight="1">
      <c r="B266" s="193" t="s">
        <v>167</v>
      </c>
      <c r="C266" s="193"/>
      <c r="D266" s="193"/>
      <c r="E266" s="193"/>
      <c r="F266" s="193"/>
      <c r="G266" s="193"/>
      <c r="H266" s="193"/>
    </row>
    <row r="267" spans="2:8" s="28" customFormat="1" ht="15" customHeight="1">
      <c r="B267" s="194" t="s">
        <v>166</v>
      </c>
      <c r="C267" s="194"/>
      <c r="D267" s="194"/>
      <c r="E267" s="194"/>
      <c r="F267" s="194"/>
      <c r="G267" s="194"/>
      <c r="H267" s="194"/>
    </row>
    <row r="268" spans="2:8" s="28" customFormat="1" ht="15" customHeight="1">
      <c r="B268" s="194" t="s">
        <v>107</v>
      </c>
      <c r="C268" s="194"/>
      <c r="D268" s="194"/>
      <c r="E268" s="194"/>
      <c r="F268" s="194"/>
      <c r="G268" s="194"/>
      <c r="H268" s="194"/>
    </row>
    <row r="269" spans="2:8" s="29" customFormat="1" ht="46.9" customHeight="1">
      <c r="B269" s="194" t="s">
        <v>168</v>
      </c>
      <c r="C269" s="194"/>
      <c r="D269" s="194"/>
      <c r="E269" s="194"/>
      <c r="F269" s="194"/>
      <c r="G269" s="194"/>
      <c r="H269" s="194"/>
    </row>
    <row r="270" spans="2:8" s="28" customFormat="1" ht="16.149999999999999" customHeight="1">
      <c r="B270" s="194" t="s">
        <v>83</v>
      </c>
      <c r="C270" s="194"/>
      <c r="D270" s="194"/>
      <c r="E270" s="194"/>
      <c r="F270" s="194"/>
      <c r="G270" s="194"/>
      <c r="H270" s="194"/>
    </row>
    <row r="271" spans="2:8" s="28" customFormat="1" ht="21" customHeight="1">
      <c r="B271" s="157"/>
      <c r="C271" s="157"/>
      <c r="D271" s="157"/>
      <c r="E271" s="157"/>
      <c r="F271" s="157"/>
      <c r="G271" s="197" t="s">
        <v>98</v>
      </c>
      <c r="H271" s="197"/>
    </row>
    <row r="272" spans="2:8" s="22" customFormat="1" ht="15" customHeight="1">
      <c r="B272" s="198" t="s">
        <v>66</v>
      </c>
      <c r="C272" s="201" t="s">
        <v>184</v>
      </c>
      <c r="D272" s="202"/>
      <c r="E272" s="201" t="s">
        <v>151</v>
      </c>
      <c r="F272" s="202"/>
      <c r="G272" s="201" t="s">
        <v>185</v>
      </c>
      <c r="H272" s="202"/>
    </row>
    <row r="273" spans="2:8" s="22" customFormat="1" ht="78" customHeight="1">
      <c r="B273" s="198"/>
      <c r="C273" s="168" t="s">
        <v>64</v>
      </c>
      <c r="D273" s="168" t="s">
        <v>139</v>
      </c>
      <c r="E273" s="168" t="s">
        <v>64</v>
      </c>
      <c r="F273" s="168" t="s">
        <v>139</v>
      </c>
      <c r="G273" s="168" t="s">
        <v>64</v>
      </c>
      <c r="H273" s="168" t="s">
        <v>139</v>
      </c>
    </row>
    <row r="274" spans="2:8" ht="16.5" customHeight="1">
      <c r="B274" s="90" t="s">
        <v>7</v>
      </c>
      <c r="C274" s="91">
        <f>C280+C282+C283</f>
        <v>50480.5</v>
      </c>
      <c r="D274" s="108">
        <v>100</v>
      </c>
      <c r="E274" s="91">
        <f>E280+E282+E283</f>
        <v>33483</v>
      </c>
      <c r="F274" s="108">
        <v>100</v>
      </c>
      <c r="G274" s="91">
        <f>G280+G282+G283</f>
        <v>33483</v>
      </c>
      <c r="H274" s="108">
        <v>100</v>
      </c>
    </row>
    <row r="275" spans="2:8" ht="15" customHeight="1">
      <c r="B275" s="128" t="s">
        <v>2</v>
      </c>
      <c r="C275" s="129">
        <v>50480.5</v>
      </c>
      <c r="D275" s="98" t="s">
        <v>67</v>
      </c>
      <c r="E275" s="129">
        <v>33483</v>
      </c>
      <c r="F275" s="98" t="s">
        <v>67</v>
      </c>
      <c r="G275" s="129">
        <v>33483</v>
      </c>
      <c r="H275" s="98" t="s">
        <v>67</v>
      </c>
    </row>
    <row r="276" spans="2:8" ht="15" customHeight="1">
      <c r="B276" s="128" t="s">
        <v>3</v>
      </c>
      <c r="C276" s="129">
        <v>0</v>
      </c>
      <c r="D276" s="98" t="s">
        <v>67</v>
      </c>
      <c r="E276" s="129">
        <v>0</v>
      </c>
      <c r="F276" s="98" t="s">
        <v>67</v>
      </c>
      <c r="G276" s="129">
        <v>0</v>
      </c>
      <c r="H276" s="98" t="s">
        <v>67</v>
      </c>
    </row>
    <row r="277" spans="2:8" ht="15" customHeight="1">
      <c r="B277" s="128" t="s">
        <v>4</v>
      </c>
      <c r="C277" s="129">
        <v>0</v>
      </c>
      <c r="D277" s="98" t="s">
        <v>67</v>
      </c>
      <c r="E277" s="129">
        <v>0</v>
      </c>
      <c r="F277" s="98" t="s">
        <v>67</v>
      </c>
      <c r="G277" s="129">
        <v>0</v>
      </c>
      <c r="H277" s="98" t="s">
        <v>67</v>
      </c>
    </row>
    <row r="278" spans="2:8" s="22" customFormat="1" ht="15" customHeight="1">
      <c r="B278" s="198" t="s">
        <v>66</v>
      </c>
      <c r="C278" s="201" t="s">
        <v>184</v>
      </c>
      <c r="D278" s="202"/>
      <c r="E278" s="201" t="s">
        <v>151</v>
      </c>
      <c r="F278" s="202"/>
      <c r="G278" s="201" t="s">
        <v>185</v>
      </c>
      <c r="H278" s="202"/>
    </row>
    <row r="279" spans="2:8" s="22" customFormat="1" ht="78" customHeight="1">
      <c r="B279" s="198"/>
      <c r="C279" s="168" t="s">
        <v>64</v>
      </c>
      <c r="D279" s="168" t="s">
        <v>139</v>
      </c>
      <c r="E279" s="168" t="s">
        <v>64</v>
      </c>
      <c r="F279" s="168" t="s">
        <v>139</v>
      </c>
      <c r="G279" s="168" t="s">
        <v>64</v>
      </c>
      <c r="H279" s="168" t="s">
        <v>139</v>
      </c>
    </row>
    <row r="280" spans="2:8" s="78" customFormat="1" ht="17.45" customHeight="1">
      <c r="B280" s="2" t="s">
        <v>22</v>
      </c>
      <c r="C280" s="76">
        <v>34455.5</v>
      </c>
      <c r="D280" s="149">
        <f>C280/C274*100</f>
        <v>68.255068788938303</v>
      </c>
      <c r="E280" s="76">
        <v>17458</v>
      </c>
      <c r="F280" s="149">
        <f>E280/E274*100</f>
        <v>52.139891885434395</v>
      </c>
      <c r="G280" s="76">
        <v>17458</v>
      </c>
      <c r="H280" s="149">
        <f>G280/G274*100</f>
        <v>52.139891885434395</v>
      </c>
    </row>
    <row r="281" spans="2:8" s="73" customFormat="1" ht="13.5" customHeight="1">
      <c r="B281" s="134" t="s">
        <v>48</v>
      </c>
      <c r="C281" s="151">
        <v>16860</v>
      </c>
      <c r="D281" s="152" t="s">
        <v>67</v>
      </c>
      <c r="E281" s="151">
        <v>14860</v>
      </c>
      <c r="F281" s="152" t="s">
        <v>67</v>
      </c>
      <c r="G281" s="151">
        <v>14860</v>
      </c>
      <c r="H281" s="152" t="s">
        <v>67</v>
      </c>
    </row>
    <row r="282" spans="2:8" s="78" customFormat="1" ht="16.899999999999999" customHeight="1">
      <c r="B282" s="2" t="s">
        <v>23</v>
      </c>
      <c r="C282" s="76">
        <v>15570</v>
      </c>
      <c r="D282" s="150">
        <f>C282/C274*100</f>
        <v>30.843593070591613</v>
      </c>
      <c r="E282" s="76">
        <f>C282</f>
        <v>15570</v>
      </c>
      <c r="F282" s="150">
        <f>E282/E274*100</f>
        <v>46.501209569035034</v>
      </c>
      <c r="G282" s="76">
        <f>E282</f>
        <v>15570</v>
      </c>
      <c r="H282" s="150">
        <f>G282/G274*100</f>
        <v>46.501209569035034</v>
      </c>
    </row>
    <row r="283" spans="2:8" s="78" customFormat="1" ht="30" customHeight="1">
      <c r="B283" s="2" t="s">
        <v>101</v>
      </c>
      <c r="C283" s="76">
        <v>455</v>
      </c>
      <c r="D283" s="150">
        <f>C283/C274*100</f>
        <v>0.90133814047008254</v>
      </c>
      <c r="E283" s="76">
        <v>455</v>
      </c>
      <c r="F283" s="150">
        <f>E283/E274*100</f>
        <v>1.3588985455305678</v>
      </c>
      <c r="G283" s="76">
        <v>455</v>
      </c>
      <c r="H283" s="150">
        <f>G283/G274*100</f>
        <v>1.3588985455305678</v>
      </c>
    </row>
    <row r="284" spans="2:8" s="29" customFormat="1" ht="10.15" customHeight="1">
      <c r="B284" s="200"/>
      <c r="C284" s="200"/>
      <c r="D284" s="200"/>
      <c r="E284" s="200"/>
      <c r="F284" s="200"/>
      <c r="G284" s="200"/>
      <c r="H284" s="71"/>
    </row>
    <row r="285" spans="2:8" s="33" customFormat="1" ht="31.5" customHeight="1">
      <c r="B285" s="231" t="s">
        <v>273</v>
      </c>
      <c r="C285" s="231"/>
      <c r="D285" s="231"/>
      <c r="E285" s="231"/>
      <c r="F285" s="231"/>
      <c r="G285" s="231"/>
      <c r="H285" s="231"/>
    </row>
    <row r="286" spans="2:8" s="33" customFormat="1" ht="46.5" customHeight="1">
      <c r="B286" s="194" t="s">
        <v>345</v>
      </c>
      <c r="C286" s="194"/>
      <c r="D286" s="194"/>
      <c r="E286" s="194"/>
      <c r="F286" s="194"/>
      <c r="G286" s="194"/>
      <c r="H286" s="194"/>
    </row>
    <row r="287" spans="2:8" s="123" customFormat="1" ht="30.75" customHeight="1">
      <c r="B287" s="203" t="s">
        <v>341</v>
      </c>
      <c r="C287" s="203"/>
      <c r="D287" s="203"/>
      <c r="E287" s="203"/>
      <c r="F287" s="203"/>
      <c r="G287" s="203"/>
      <c r="H287" s="203"/>
    </row>
    <row r="288" spans="2:8" s="123" customFormat="1" ht="62.25" customHeight="1">
      <c r="B288" s="203" t="s">
        <v>342</v>
      </c>
      <c r="C288" s="203"/>
      <c r="D288" s="203"/>
      <c r="E288" s="203"/>
      <c r="F288" s="203"/>
      <c r="G288" s="203"/>
      <c r="H288" s="203"/>
    </row>
    <row r="289" spans="2:8" s="29" customFormat="1" ht="62.25" customHeight="1">
      <c r="B289" s="200" t="s">
        <v>274</v>
      </c>
      <c r="C289" s="200"/>
      <c r="D289" s="200"/>
      <c r="E289" s="200"/>
      <c r="F289" s="200"/>
      <c r="G289" s="200"/>
      <c r="H289" s="200"/>
    </row>
    <row r="290" spans="2:8" s="29" customFormat="1" ht="50.25" customHeight="1">
      <c r="B290" s="200" t="s">
        <v>276</v>
      </c>
      <c r="C290" s="200"/>
      <c r="D290" s="200"/>
      <c r="E290" s="200"/>
      <c r="F290" s="200"/>
      <c r="G290" s="200"/>
      <c r="H290" s="200"/>
    </row>
    <row r="291" spans="2:8" s="33" customFormat="1" ht="45.75" customHeight="1">
      <c r="B291" s="194" t="s">
        <v>275</v>
      </c>
      <c r="C291" s="194"/>
      <c r="D291" s="194"/>
      <c r="E291" s="194"/>
      <c r="F291" s="194"/>
      <c r="G291" s="194"/>
      <c r="H291" s="194"/>
    </row>
    <row r="292" spans="2:8" s="111" customFormat="1" ht="13.5" customHeight="1">
      <c r="B292" s="158"/>
      <c r="C292" s="158"/>
      <c r="D292" s="158"/>
      <c r="E292" s="158"/>
      <c r="F292" s="158"/>
      <c r="G292" s="158"/>
      <c r="H292" s="158"/>
    </row>
    <row r="293" spans="2:8" s="33" customFormat="1" ht="18.75" customHeight="1">
      <c r="B293" s="233" t="s">
        <v>102</v>
      </c>
      <c r="C293" s="233"/>
      <c r="D293" s="233"/>
      <c r="E293" s="233"/>
      <c r="F293" s="233"/>
      <c r="G293" s="233"/>
      <c r="H293" s="233"/>
    </row>
    <row r="294" spans="2:8" s="28" customFormat="1" ht="16.899999999999999" customHeight="1">
      <c r="B294" s="194" t="s">
        <v>11</v>
      </c>
      <c r="C294" s="194"/>
      <c r="D294" s="194"/>
      <c r="E294" s="194"/>
      <c r="F294" s="194"/>
      <c r="G294" s="194"/>
      <c r="H294" s="194"/>
    </row>
    <row r="295" spans="2:8" s="28" customFormat="1" ht="15.6" customHeight="1">
      <c r="B295" s="194" t="s">
        <v>257</v>
      </c>
      <c r="C295" s="194"/>
      <c r="D295" s="194"/>
      <c r="E295" s="194"/>
      <c r="F295" s="194"/>
      <c r="G295" s="194"/>
      <c r="H295" s="194"/>
    </row>
    <row r="296" spans="2:8" s="29" customFormat="1" ht="78" customHeight="1">
      <c r="B296" s="194" t="s">
        <v>106</v>
      </c>
      <c r="C296" s="194"/>
      <c r="D296" s="194"/>
      <c r="E296" s="194"/>
      <c r="F296" s="194"/>
      <c r="G296" s="194"/>
      <c r="H296" s="194"/>
    </row>
    <row r="297" spans="2:8" s="28" customFormat="1" ht="16.149999999999999" customHeight="1">
      <c r="B297" s="194" t="s">
        <v>173</v>
      </c>
      <c r="C297" s="194"/>
      <c r="D297" s="194"/>
      <c r="E297" s="194"/>
      <c r="F297" s="194"/>
      <c r="G297" s="194"/>
      <c r="H297" s="194"/>
    </row>
    <row r="298" spans="2:8" s="28" customFormat="1" ht="15.75" customHeight="1">
      <c r="B298" s="157"/>
      <c r="C298" s="157"/>
      <c r="D298" s="157"/>
      <c r="E298" s="157"/>
      <c r="F298" s="157"/>
      <c r="G298" s="197" t="s">
        <v>103</v>
      </c>
      <c r="H298" s="197"/>
    </row>
    <row r="299" spans="2:8" s="22" customFormat="1" ht="16.5" customHeight="1">
      <c r="B299" s="198" t="s">
        <v>66</v>
      </c>
      <c r="C299" s="201" t="s">
        <v>184</v>
      </c>
      <c r="D299" s="202"/>
      <c r="E299" s="201" t="s">
        <v>151</v>
      </c>
      <c r="F299" s="202"/>
      <c r="G299" s="201" t="s">
        <v>185</v>
      </c>
      <c r="H299" s="202"/>
    </row>
    <row r="300" spans="2:8" s="22" customFormat="1" ht="80.25" customHeight="1">
      <c r="B300" s="198"/>
      <c r="C300" s="168" t="s">
        <v>64</v>
      </c>
      <c r="D300" s="168" t="s">
        <v>139</v>
      </c>
      <c r="E300" s="168" t="s">
        <v>64</v>
      </c>
      <c r="F300" s="168" t="s">
        <v>139</v>
      </c>
      <c r="G300" s="168" t="s">
        <v>64</v>
      </c>
      <c r="H300" s="168" t="s">
        <v>139</v>
      </c>
    </row>
    <row r="301" spans="2:8" ht="18.75" customHeight="1">
      <c r="B301" s="90" t="s">
        <v>7</v>
      </c>
      <c r="C301" s="91">
        <f>C305+C306+C309+C307+C308</f>
        <v>11601.7</v>
      </c>
      <c r="D301" s="108">
        <v>100</v>
      </c>
      <c r="E301" s="91">
        <f>E305+E306+E309+E307+E308</f>
        <v>9812.7000000000007</v>
      </c>
      <c r="F301" s="108">
        <v>100</v>
      </c>
      <c r="G301" s="91">
        <f>G305+G306+G309+G307+G308</f>
        <v>9811.7000000000007</v>
      </c>
      <c r="H301" s="108">
        <v>100</v>
      </c>
    </row>
    <row r="302" spans="2:8" ht="15.6" customHeight="1">
      <c r="B302" s="128" t="s">
        <v>2</v>
      </c>
      <c r="C302" s="129">
        <v>4028.7</v>
      </c>
      <c r="D302" s="98" t="s">
        <v>67</v>
      </c>
      <c r="E302" s="129">
        <v>2300.9</v>
      </c>
      <c r="F302" s="98" t="s">
        <v>67</v>
      </c>
      <c r="G302" s="129">
        <v>2300.6</v>
      </c>
      <c r="H302" s="98" t="s">
        <v>67</v>
      </c>
    </row>
    <row r="303" spans="2:8" ht="15.6" customHeight="1">
      <c r="B303" s="128" t="s">
        <v>3</v>
      </c>
      <c r="C303" s="129">
        <v>7573</v>
      </c>
      <c r="D303" s="98" t="s">
        <v>67</v>
      </c>
      <c r="E303" s="129">
        <v>7511.8</v>
      </c>
      <c r="F303" s="98" t="s">
        <v>67</v>
      </c>
      <c r="G303" s="129">
        <v>7511.1</v>
      </c>
      <c r="H303" s="98" t="s">
        <v>67</v>
      </c>
    </row>
    <row r="304" spans="2:8" ht="14.25" customHeight="1">
      <c r="B304" s="128" t="s">
        <v>4</v>
      </c>
      <c r="C304" s="129">
        <v>0</v>
      </c>
      <c r="D304" s="98" t="s">
        <v>67</v>
      </c>
      <c r="E304" s="129">
        <v>0</v>
      </c>
      <c r="F304" s="98" t="s">
        <v>67</v>
      </c>
      <c r="G304" s="129">
        <v>0</v>
      </c>
      <c r="H304" s="98" t="s">
        <v>67</v>
      </c>
    </row>
    <row r="305" spans="2:8" s="78" customFormat="1" ht="17.45" customHeight="1">
      <c r="B305" s="2" t="s">
        <v>12</v>
      </c>
      <c r="C305" s="45">
        <v>9703.5</v>
      </c>
      <c r="D305" s="113">
        <f>C305/C301*100</f>
        <v>83.638604687244097</v>
      </c>
      <c r="E305" s="45">
        <v>9294.7000000000007</v>
      </c>
      <c r="F305" s="113">
        <f>E305/E301*100</f>
        <v>94.721126703150006</v>
      </c>
      <c r="G305" s="45">
        <v>9293.7000000000007</v>
      </c>
      <c r="H305" s="113">
        <f>G305/G301*100</f>
        <v>94.720588684937368</v>
      </c>
    </row>
    <row r="306" spans="2:8" s="78" customFormat="1" ht="29.25" customHeight="1">
      <c r="B306" s="2" t="s">
        <v>13</v>
      </c>
      <c r="C306" s="46">
        <v>253</v>
      </c>
      <c r="D306" s="46">
        <f>C306/C301*100</f>
        <v>2.1807148952308713</v>
      </c>
      <c r="E306" s="47">
        <v>253</v>
      </c>
      <c r="F306" s="46">
        <f>E306/E301*100</f>
        <v>2.5782913978823361</v>
      </c>
      <c r="G306" s="47">
        <v>253</v>
      </c>
      <c r="H306" s="46">
        <f>G306/G301*100</f>
        <v>2.5785541751174619</v>
      </c>
    </row>
    <row r="307" spans="2:8" s="78" customFormat="1" ht="29.25" customHeight="1">
      <c r="B307" s="2" t="s">
        <v>55</v>
      </c>
      <c r="C307" s="46">
        <v>115</v>
      </c>
      <c r="D307" s="46">
        <f>C307/C301*100</f>
        <v>0.99123404328675968</v>
      </c>
      <c r="E307" s="47">
        <v>115</v>
      </c>
      <c r="F307" s="46">
        <f>E307/E301*100</f>
        <v>1.1719506354010618</v>
      </c>
      <c r="G307" s="47">
        <v>115</v>
      </c>
      <c r="H307" s="46">
        <f>G307/G301*100</f>
        <v>1.1720700795988461</v>
      </c>
    </row>
    <row r="308" spans="2:8" s="78" customFormat="1" ht="29.25" customHeight="1">
      <c r="B308" s="2" t="s">
        <v>56</v>
      </c>
      <c r="C308" s="86">
        <f>40+1380.2</f>
        <v>1420.2</v>
      </c>
      <c r="D308" s="86">
        <f>C308/C301*100-0.1</f>
        <v>12.141309463268314</v>
      </c>
      <c r="E308" s="87">
        <v>40</v>
      </c>
      <c r="F308" s="86">
        <f>E308/E301*100+0.1</f>
        <v>0.50763500361776059</v>
      </c>
      <c r="G308" s="87">
        <v>40</v>
      </c>
      <c r="H308" s="86">
        <f>G308/G301*100+0.1</f>
        <v>0.50767654942568563</v>
      </c>
    </row>
    <row r="309" spans="2:8" s="78" customFormat="1" ht="75" customHeight="1">
      <c r="B309" s="2" t="s">
        <v>57</v>
      </c>
      <c r="C309" s="86">
        <f>110+1380.2-1380.2</f>
        <v>110</v>
      </c>
      <c r="D309" s="86">
        <f>C309/C301*100</f>
        <v>0.94813691096994401</v>
      </c>
      <c r="E309" s="87">
        <v>110</v>
      </c>
      <c r="F309" s="86">
        <f>E309/E301*100</f>
        <v>1.1209962599488417</v>
      </c>
      <c r="G309" s="87">
        <v>110</v>
      </c>
      <c r="H309" s="86">
        <f>G309/G301*100</f>
        <v>1.1211105109206354</v>
      </c>
    </row>
    <row r="310" spans="2:8" s="33" customFormat="1" ht="9" customHeight="1">
      <c r="B310" s="50"/>
      <c r="C310" s="147"/>
      <c r="D310" s="147"/>
      <c r="E310" s="147"/>
      <c r="F310" s="147"/>
      <c r="G310" s="147"/>
      <c r="H310" s="147"/>
    </row>
    <row r="311" spans="2:8" s="33" customFormat="1" ht="30" customHeight="1">
      <c r="B311" s="194" t="s">
        <v>169</v>
      </c>
      <c r="C311" s="194"/>
      <c r="D311" s="194"/>
      <c r="E311" s="194"/>
      <c r="F311" s="194"/>
      <c r="G311" s="194"/>
      <c r="H311" s="194"/>
    </row>
    <row r="312" spans="2:8" s="33" customFormat="1" ht="62.25" customHeight="1">
      <c r="B312" s="194" t="s">
        <v>251</v>
      </c>
      <c r="C312" s="194"/>
      <c r="D312" s="194"/>
      <c r="E312" s="194"/>
      <c r="F312" s="194"/>
      <c r="G312" s="194"/>
      <c r="H312" s="194"/>
    </row>
    <row r="313" spans="2:8" s="33" customFormat="1" ht="30.75" customHeight="1">
      <c r="B313" s="194" t="s">
        <v>252</v>
      </c>
      <c r="C313" s="194"/>
      <c r="D313" s="194"/>
      <c r="E313" s="194"/>
      <c r="F313" s="194"/>
      <c r="G313" s="194"/>
      <c r="H313" s="194"/>
    </row>
    <row r="314" spans="2:8" s="33" customFormat="1" ht="46.5" customHeight="1">
      <c r="B314" s="194" t="s">
        <v>253</v>
      </c>
      <c r="C314" s="194"/>
      <c r="D314" s="194"/>
      <c r="E314" s="194"/>
      <c r="F314" s="194"/>
      <c r="G314" s="194"/>
      <c r="H314" s="194"/>
    </row>
    <row r="315" spans="2:8" s="33" customFormat="1" ht="31.15" customHeight="1">
      <c r="B315" s="194" t="s">
        <v>254</v>
      </c>
      <c r="C315" s="194"/>
      <c r="D315" s="194"/>
      <c r="E315" s="194"/>
      <c r="F315" s="194"/>
      <c r="G315" s="194"/>
      <c r="H315" s="194"/>
    </row>
    <row r="316" spans="2:8" s="33" customFormat="1" ht="31.15" customHeight="1">
      <c r="B316" s="194" t="s">
        <v>255</v>
      </c>
      <c r="C316" s="194"/>
      <c r="D316" s="194"/>
      <c r="E316" s="194"/>
      <c r="F316" s="194"/>
      <c r="G316" s="194"/>
      <c r="H316" s="194"/>
    </row>
    <row r="317" spans="2:8" s="33" customFormat="1" ht="48.75" customHeight="1">
      <c r="B317" s="194" t="s">
        <v>256</v>
      </c>
      <c r="C317" s="194"/>
      <c r="D317" s="194"/>
      <c r="E317" s="194"/>
      <c r="F317" s="194"/>
      <c r="G317" s="194"/>
      <c r="H317" s="194"/>
    </row>
    <row r="318" spans="2:8" s="111" customFormat="1" ht="11.25" customHeight="1">
      <c r="B318" s="158"/>
      <c r="C318" s="158"/>
      <c r="D318" s="158"/>
      <c r="E318" s="158"/>
      <c r="F318" s="158"/>
      <c r="G318" s="158"/>
      <c r="H318" s="158"/>
    </row>
    <row r="319" spans="2:8" s="33" customFormat="1" ht="31.5" customHeight="1">
      <c r="B319" s="193" t="s">
        <v>158</v>
      </c>
      <c r="C319" s="193"/>
      <c r="D319" s="193"/>
      <c r="E319" s="193"/>
      <c r="F319" s="193"/>
      <c r="G319" s="193"/>
      <c r="H319" s="193"/>
    </row>
    <row r="320" spans="2:8" s="28" customFormat="1" ht="19.5" customHeight="1">
      <c r="B320" s="194" t="s">
        <v>159</v>
      </c>
      <c r="C320" s="194"/>
      <c r="D320" s="194"/>
      <c r="E320" s="194"/>
      <c r="F320" s="194"/>
      <c r="G320" s="194"/>
      <c r="H320" s="194"/>
    </row>
    <row r="321" spans="2:8" s="28" customFormat="1" ht="29.25" customHeight="1">
      <c r="B321" s="194" t="s">
        <v>97</v>
      </c>
      <c r="C321" s="194"/>
      <c r="D321" s="194"/>
      <c r="E321" s="194"/>
      <c r="F321" s="194"/>
      <c r="G321" s="194"/>
      <c r="H321" s="194"/>
    </row>
    <row r="322" spans="2:8" s="29" customFormat="1" ht="62.45" customHeight="1">
      <c r="B322" s="194" t="s">
        <v>18</v>
      </c>
      <c r="C322" s="194"/>
      <c r="D322" s="194"/>
      <c r="E322" s="194"/>
      <c r="F322" s="194"/>
      <c r="G322" s="194"/>
      <c r="H322" s="194"/>
    </row>
    <row r="323" spans="2:8" s="29" customFormat="1" ht="16.149999999999999" customHeight="1">
      <c r="B323" s="194" t="s">
        <v>83</v>
      </c>
      <c r="C323" s="194"/>
      <c r="D323" s="194"/>
      <c r="E323" s="194"/>
      <c r="F323" s="194"/>
      <c r="G323" s="194"/>
      <c r="H323" s="194"/>
    </row>
    <row r="324" spans="2:8" s="29" customFormat="1" ht="68.25" customHeight="1">
      <c r="B324" s="191"/>
      <c r="C324" s="191"/>
      <c r="D324" s="191"/>
      <c r="E324" s="191"/>
      <c r="F324" s="191"/>
      <c r="G324" s="191"/>
      <c r="H324" s="191"/>
    </row>
    <row r="325" spans="2:8" s="28" customFormat="1" ht="18.75" customHeight="1">
      <c r="B325" s="157"/>
      <c r="C325" s="157"/>
      <c r="D325" s="157"/>
      <c r="E325" s="157"/>
      <c r="F325" s="157"/>
      <c r="G325" s="197" t="s">
        <v>104</v>
      </c>
      <c r="H325" s="197"/>
    </row>
    <row r="326" spans="2:8" s="22" customFormat="1" ht="18" customHeight="1">
      <c r="B326" s="198" t="s">
        <v>66</v>
      </c>
      <c r="C326" s="201" t="s">
        <v>184</v>
      </c>
      <c r="D326" s="202"/>
      <c r="E326" s="201" t="s">
        <v>151</v>
      </c>
      <c r="F326" s="202"/>
      <c r="G326" s="201" t="s">
        <v>185</v>
      </c>
      <c r="H326" s="202"/>
    </row>
    <row r="327" spans="2:8" s="22" customFormat="1" ht="81" customHeight="1">
      <c r="B327" s="198"/>
      <c r="C327" s="168" t="s">
        <v>64</v>
      </c>
      <c r="D327" s="168" t="s">
        <v>139</v>
      </c>
      <c r="E327" s="168" t="s">
        <v>64</v>
      </c>
      <c r="F327" s="168" t="s">
        <v>139</v>
      </c>
      <c r="G327" s="168" t="s">
        <v>64</v>
      </c>
      <c r="H327" s="168" t="s">
        <v>139</v>
      </c>
    </row>
    <row r="328" spans="2:8" ht="17.45" customHeight="1">
      <c r="B328" s="90" t="s">
        <v>7</v>
      </c>
      <c r="C328" s="91">
        <f>C332+C336+C335</f>
        <v>47909.899999999994</v>
      </c>
      <c r="D328" s="108">
        <v>100</v>
      </c>
      <c r="E328" s="91">
        <f>E332+E336+E335</f>
        <v>41798</v>
      </c>
      <c r="F328" s="108">
        <v>100</v>
      </c>
      <c r="G328" s="91">
        <f>G332+G336+G335</f>
        <v>45886.299999999996</v>
      </c>
      <c r="H328" s="108">
        <v>100</v>
      </c>
    </row>
    <row r="329" spans="2:8" ht="16.5" customHeight="1">
      <c r="B329" s="128" t="s">
        <v>2</v>
      </c>
      <c r="C329" s="129">
        <v>316.39999999999998</v>
      </c>
      <c r="D329" s="98" t="s">
        <v>67</v>
      </c>
      <c r="E329" s="129">
        <v>168.1</v>
      </c>
      <c r="F329" s="98" t="s">
        <v>67</v>
      </c>
      <c r="G329" s="129">
        <v>168.1</v>
      </c>
      <c r="H329" s="98" t="s">
        <v>67</v>
      </c>
    </row>
    <row r="330" spans="2:8" ht="16.5" customHeight="1">
      <c r="B330" s="128" t="s">
        <v>3</v>
      </c>
      <c r="C330" s="129">
        <v>47593.5</v>
      </c>
      <c r="D330" s="98" t="s">
        <v>67</v>
      </c>
      <c r="E330" s="129">
        <v>41629.9</v>
      </c>
      <c r="F330" s="98" t="s">
        <v>67</v>
      </c>
      <c r="G330" s="129">
        <v>45718.2</v>
      </c>
      <c r="H330" s="98" t="s">
        <v>67</v>
      </c>
    </row>
    <row r="331" spans="2:8" ht="16.5" customHeight="1">
      <c r="B331" s="128" t="s">
        <v>4</v>
      </c>
      <c r="C331" s="129">
        <v>0</v>
      </c>
      <c r="D331" s="98" t="s">
        <v>67</v>
      </c>
      <c r="E331" s="129">
        <v>0</v>
      </c>
      <c r="F331" s="98" t="s">
        <v>67</v>
      </c>
      <c r="G331" s="129">
        <v>0</v>
      </c>
      <c r="H331" s="98" t="s">
        <v>67</v>
      </c>
    </row>
    <row r="332" spans="2:8" s="78" customFormat="1" ht="27" customHeight="1">
      <c r="B332" s="2" t="s">
        <v>262</v>
      </c>
      <c r="C332" s="47">
        <v>2965.6</v>
      </c>
      <c r="D332" s="102">
        <f>C332/C328*100</f>
        <v>6.1899523897983508</v>
      </c>
      <c r="E332" s="87">
        <v>0</v>
      </c>
      <c r="F332" s="102">
        <f>E332/E328*100</f>
        <v>0</v>
      </c>
      <c r="G332" s="87">
        <v>0</v>
      </c>
      <c r="H332" s="102">
        <f>G332/G328*100</f>
        <v>0</v>
      </c>
    </row>
    <row r="333" spans="2:8" s="27" customFormat="1" ht="30" customHeight="1">
      <c r="B333" s="142" t="s">
        <v>263</v>
      </c>
      <c r="C333" s="143">
        <v>304.10000000000002</v>
      </c>
      <c r="D333" s="144" t="s">
        <v>67</v>
      </c>
      <c r="E333" s="143">
        <v>0</v>
      </c>
      <c r="F333" s="77" t="s">
        <v>67</v>
      </c>
      <c r="G333" s="143">
        <v>0</v>
      </c>
      <c r="H333" s="77" t="s">
        <v>67</v>
      </c>
    </row>
    <row r="334" spans="2:8" s="27" customFormat="1" ht="30" customHeight="1">
      <c r="B334" s="142" t="s">
        <v>264</v>
      </c>
      <c r="C334" s="143">
        <v>2661.5</v>
      </c>
      <c r="D334" s="144" t="s">
        <v>67</v>
      </c>
      <c r="E334" s="143">
        <v>0</v>
      </c>
      <c r="F334" s="77" t="s">
        <v>67</v>
      </c>
      <c r="G334" s="143">
        <v>0</v>
      </c>
      <c r="H334" s="77" t="s">
        <v>67</v>
      </c>
    </row>
    <row r="335" spans="2:8" s="78" customFormat="1" ht="16.899999999999999" customHeight="1">
      <c r="B335" s="2" t="s">
        <v>99</v>
      </c>
      <c r="C335" s="47">
        <v>128.1</v>
      </c>
      <c r="D335" s="102">
        <f>C335/C328*100</f>
        <v>0.26737688870150011</v>
      </c>
      <c r="E335" s="87">
        <v>128.1</v>
      </c>
      <c r="F335" s="114">
        <v>0</v>
      </c>
      <c r="G335" s="87">
        <v>128.1</v>
      </c>
      <c r="H335" s="114">
        <v>0</v>
      </c>
    </row>
    <row r="336" spans="2:8" s="78" customFormat="1" ht="30.75" customHeight="1">
      <c r="B336" s="2" t="s">
        <v>19</v>
      </c>
      <c r="C336" s="47">
        <v>44816.2</v>
      </c>
      <c r="D336" s="102">
        <f>C336/C328*100</f>
        <v>93.542670721500158</v>
      </c>
      <c r="E336" s="87">
        <v>41669.9</v>
      </c>
      <c r="F336" s="102">
        <f>E336/E328*100</f>
        <v>99.693526006029003</v>
      </c>
      <c r="G336" s="87">
        <v>45758.2</v>
      </c>
      <c r="H336" s="102">
        <f>G336/G328*100</f>
        <v>99.72083170793897</v>
      </c>
    </row>
    <row r="337" spans="1:8" s="33" customFormat="1" ht="10.15" customHeight="1">
      <c r="B337" s="40"/>
      <c r="C337" s="13"/>
      <c r="D337" s="13"/>
      <c r="E337" s="13"/>
      <c r="F337" s="13"/>
      <c r="G337" s="13"/>
      <c r="H337" s="65"/>
    </row>
    <row r="338" spans="1:8" s="111" customFormat="1" ht="31.5" customHeight="1">
      <c r="A338" s="112"/>
      <c r="B338" s="200" t="s">
        <v>220</v>
      </c>
      <c r="C338" s="200"/>
      <c r="D338" s="200"/>
      <c r="E338" s="200"/>
      <c r="F338" s="200"/>
      <c r="G338" s="200"/>
      <c r="H338" s="200"/>
    </row>
    <row r="339" spans="1:8" s="88" customFormat="1" ht="31.5" customHeight="1">
      <c r="B339" s="200" t="s">
        <v>221</v>
      </c>
      <c r="C339" s="200"/>
      <c r="D339" s="200"/>
      <c r="E339" s="200"/>
      <c r="F339" s="200"/>
      <c r="G339" s="200"/>
      <c r="H339" s="200"/>
    </row>
    <row r="340" spans="1:8" s="88" customFormat="1" ht="31.5" customHeight="1">
      <c r="B340" s="200" t="s">
        <v>223</v>
      </c>
      <c r="C340" s="200"/>
      <c r="D340" s="200"/>
      <c r="E340" s="200"/>
      <c r="F340" s="200"/>
      <c r="G340" s="200"/>
      <c r="H340" s="200"/>
    </row>
    <row r="341" spans="1:8" s="88" customFormat="1" ht="30" customHeight="1">
      <c r="B341" s="200" t="s">
        <v>224</v>
      </c>
      <c r="C341" s="200"/>
      <c r="D341" s="200"/>
      <c r="E341" s="200"/>
      <c r="F341" s="200"/>
      <c r="G341" s="200"/>
      <c r="H341" s="200"/>
    </row>
    <row r="342" spans="1:8" s="111" customFormat="1" ht="63" customHeight="1">
      <c r="B342" s="200" t="s">
        <v>222</v>
      </c>
      <c r="C342" s="200"/>
      <c r="D342" s="200"/>
      <c r="E342" s="200"/>
      <c r="F342" s="200"/>
      <c r="G342" s="200"/>
      <c r="H342" s="200"/>
    </row>
    <row r="343" spans="1:8" s="22" customFormat="1" ht="13.5" customHeight="1">
      <c r="B343" s="157"/>
      <c r="C343" s="157"/>
      <c r="D343" s="157"/>
      <c r="E343" s="157"/>
      <c r="F343" s="157"/>
      <c r="G343" s="157"/>
      <c r="H343" s="157"/>
    </row>
    <row r="344" spans="1:8" s="33" customFormat="1" ht="18" customHeight="1">
      <c r="B344" s="193" t="s">
        <v>110</v>
      </c>
      <c r="C344" s="193"/>
      <c r="D344" s="193"/>
      <c r="E344" s="193"/>
      <c r="F344" s="193"/>
      <c r="G344" s="193"/>
      <c r="H344" s="193"/>
    </row>
    <row r="345" spans="1:8" s="28" customFormat="1" ht="18.75" customHeight="1">
      <c r="B345" s="194" t="s">
        <v>20</v>
      </c>
      <c r="C345" s="194"/>
      <c r="D345" s="194"/>
      <c r="E345" s="194"/>
      <c r="F345" s="194"/>
      <c r="G345" s="194"/>
      <c r="H345" s="194"/>
    </row>
    <row r="346" spans="1:8" s="28" customFormat="1" ht="18.75" customHeight="1">
      <c r="B346" s="194" t="s">
        <v>21</v>
      </c>
      <c r="C346" s="194"/>
      <c r="D346" s="194"/>
      <c r="E346" s="194"/>
      <c r="F346" s="194"/>
      <c r="G346" s="194"/>
      <c r="H346" s="194"/>
    </row>
    <row r="347" spans="1:8" s="29" customFormat="1" ht="48" customHeight="1">
      <c r="B347" s="194" t="s">
        <v>111</v>
      </c>
      <c r="C347" s="194"/>
      <c r="D347" s="194"/>
      <c r="E347" s="194"/>
      <c r="F347" s="194"/>
      <c r="G347" s="194"/>
      <c r="H347" s="194"/>
    </row>
    <row r="348" spans="1:8" s="28" customFormat="1" ht="15" customHeight="1">
      <c r="B348" s="194" t="s">
        <v>86</v>
      </c>
      <c r="C348" s="194"/>
      <c r="D348" s="194"/>
      <c r="E348" s="194"/>
      <c r="F348" s="194"/>
      <c r="G348" s="194"/>
      <c r="H348" s="194"/>
    </row>
    <row r="349" spans="1:8" s="28" customFormat="1" ht="15.75" customHeight="1">
      <c r="B349" s="157"/>
      <c r="C349" s="157"/>
      <c r="D349" s="157"/>
      <c r="E349" s="157"/>
      <c r="F349" s="157"/>
      <c r="G349" s="197" t="s">
        <v>109</v>
      </c>
      <c r="H349" s="197"/>
    </row>
    <row r="350" spans="1:8" s="22" customFormat="1" ht="18.75" customHeight="1">
      <c r="B350" s="198" t="s">
        <v>66</v>
      </c>
      <c r="C350" s="201" t="s">
        <v>184</v>
      </c>
      <c r="D350" s="202"/>
      <c r="E350" s="201" t="s">
        <v>151</v>
      </c>
      <c r="F350" s="202"/>
      <c r="G350" s="201" t="s">
        <v>185</v>
      </c>
      <c r="H350" s="202"/>
    </row>
    <row r="351" spans="1:8" s="22" customFormat="1" ht="81" customHeight="1">
      <c r="B351" s="198"/>
      <c r="C351" s="168" t="s">
        <v>64</v>
      </c>
      <c r="D351" s="168" t="s">
        <v>139</v>
      </c>
      <c r="E351" s="168" t="s">
        <v>64</v>
      </c>
      <c r="F351" s="168" t="s">
        <v>139</v>
      </c>
      <c r="G351" s="168" t="s">
        <v>64</v>
      </c>
      <c r="H351" s="168" t="s">
        <v>139</v>
      </c>
    </row>
    <row r="352" spans="1:8" ht="17.45" customHeight="1">
      <c r="B352" s="90" t="s">
        <v>7</v>
      </c>
      <c r="C352" s="91">
        <f>C356+C357+C360+C358+C359</f>
        <v>17521</v>
      </c>
      <c r="D352" s="108">
        <v>100</v>
      </c>
      <c r="E352" s="91">
        <f>E356+E357+E360+E358+E359</f>
        <v>14530.3</v>
      </c>
      <c r="F352" s="108">
        <v>100</v>
      </c>
      <c r="G352" s="91">
        <f>G356+G357+G360+G358+G359</f>
        <v>14530.3</v>
      </c>
      <c r="H352" s="108">
        <v>100</v>
      </c>
    </row>
    <row r="353" spans="2:8" ht="16.149999999999999" customHeight="1">
      <c r="B353" s="128" t="s">
        <v>2</v>
      </c>
      <c r="C353" s="129">
        <f>C356+C357+C358+C359+C360</f>
        <v>17521</v>
      </c>
      <c r="D353" s="98" t="s">
        <v>67</v>
      </c>
      <c r="E353" s="129">
        <f>E356+E357+E358+E359+E360</f>
        <v>14530.3</v>
      </c>
      <c r="F353" s="98" t="s">
        <v>67</v>
      </c>
      <c r="G353" s="129">
        <f>G356+G357+G358+G359+G360</f>
        <v>14530.3</v>
      </c>
      <c r="H353" s="98" t="s">
        <v>67</v>
      </c>
    </row>
    <row r="354" spans="2:8" ht="15" customHeight="1">
      <c r="B354" s="128" t="s">
        <v>3</v>
      </c>
      <c r="C354" s="129">
        <v>0</v>
      </c>
      <c r="D354" s="98" t="s">
        <v>67</v>
      </c>
      <c r="E354" s="129">
        <v>0</v>
      </c>
      <c r="F354" s="98" t="s">
        <v>67</v>
      </c>
      <c r="G354" s="129">
        <v>0</v>
      </c>
      <c r="H354" s="98" t="s">
        <v>67</v>
      </c>
    </row>
    <row r="355" spans="2:8" ht="14.45" customHeight="1">
      <c r="B355" s="128" t="s">
        <v>4</v>
      </c>
      <c r="C355" s="129">
        <v>0</v>
      </c>
      <c r="D355" s="98" t="s">
        <v>67</v>
      </c>
      <c r="E355" s="129">
        <v>0</v>
      </c>
      <c r="F355" s="98" t="s">
        <v>67</v>
      </c>
      <c r="G355" s="129">
        <v>0</v>
      </c>
      <c r="H355" s="98" t="s">
        <v>67</v>
      </c>
    </row>
    <row r="356" spans="2:8" ht="43.5" customHeight="1">
      <c r="B356" s="8" t="s">
        <v>52</v>
      </c>
      <c r="C356" s="39">
        <v>1078</v>
      </c>
      <c r="D356" s="114">
        <f>C356/C352*100</f>
        <v>6.152616859768278</v>
      </c>
      <c r="E356" s="39">
        <v>688</v>
      </c>
      <c r="F356" s="114">
        <f>E356/E352*100+0.1</f>
        <v>4.8349332085366443</v>
      </c>
      <c r="G356" s="39">
        <v>688</v>
      </c>
      <c r="H356" s="114">
        <f>G356/G352*100+0.1</f>
        <v>4.8349332085366443</v>
      </c>
    </row>
    <row r="357" spans="2:8" ht="31.5" customHeight="1">
      <c r="B357" s="186" t="s">
        <v>53</v>
      </c>
      <c r="C357" s="39">
        <v>297.89999999999998</v>
      </c>
      <c r="D357" s="115">
        <f>C357/C352*100</f>
        <v>1.7002454197819756</v>
      </c>
      <c r="E357" s="39">
        <v>229.6</v>
      </c>
      <c r="F357" s="122">
        <f>E357/E352*100</f>
        <v>1.5801463149418802</v>
      </c>
      <c r="G357" s="39">
        <v>207.9</v>
      </c>
      <c r="H357" s="122">
        <f>G357/G352*100</f>
        <v>1.4308032181028612</v>
      </c>
    </row>
    <row r="358" spans="2:8" ht="44.25" customHeight="1">
      <c r="B358" s="8" t="s">
        <v>54</v>
      </c>
      <c r="C358" s="39">
        <v>2650.2</v>
      </c>
      <c r="D358" s="115">
        <f>C358/C352*100</f>
        <v>15.12584898122253</v>
      </c>
      <c r="E358" s="39">
        <v>1386.3</v>
      </c>
      <c r="F358" s="122">
        <f>E358/E352*100</f>
        <v>9.5407527717941125</v>
      </c>
      <c r="G358" s="39">
        <v>1408</v>
      </c>
      <c r="H358" s="122">
        <f>G358/G352*100</f>
        <v>9.6900958686331329</v>
      </c>
    </row>
    <row r="359" spans="2:8" ht="30" customHeight="1">
      <c r="B359" s="48" t="s">
        <v>51</v>
      </c>
      <c r="C359" s="7">
        <f>1400</f>
        <v>1400</v>
      </c>
      <c r="D359" s="116">
        <f>C359/C352*100</f>
        <v>7.9904115061925687</v>
      </c>
      <c r="E359" s="7">
        <v>0</v>
      </c>
      <c r="F359" s="116">
        <v>0</v>
      </c>
      <c r="G359" s="7">
        <v>0</v>
      </c>
      <c r="H359" s="116">
        <f>G359/G352*100</f>
        <v>0</v>
      </c>
    </row>
    <row r="360" spans="2:8" ht="29.25" customHeight="1">
      <c r="B360" s="48" t="s">
        <v>62</v>
      </c>
      <c r="C360" s="7">
        <v>12094.9</v>
      </c>
      <c r="D360" s="116">
        <f>C360/C352*100</f>
        <v>69.030877233034644</v>
      </c>
      <c r="E360" s="7">
        <v>12226.4</v>
      </c>
      <c r="F360" s="116">
        <f>E360/E352*100</f>
        <v>84.144167704727366</v>
      </c>
      <c r="G360" s="7">
        <v>12226.4</v>
      </c>
      <c r="H360" s="116">
        <f>G360/G352*100</f>
        <v>84.144167704727366</v>
      </c>
    </row>
    <row r="361" spans="2:8" ht="12.6" customHeight="1">
      <c r="B361" s="49"/>
      <c r="C361" s="15"/>
      <c r="D361" s="15"/>
      <c r="E361" s="15"/>
      <c r="F361" s="15"/>
      <c r="G361" s="15"/>
    </row>
    <row r="362" spans="2:8" s="33" customFormat="1" ht="31.9" customHeight="1">
      <c r="B362" s="194" t="s">
        <v>261</v>
      </c>
      <c r="C362" s="194"/>
      <c r="D362" s="194"/>
      <c r="E362" s="194"/>
      <c r="F362" s="194"/>
      <c r="G362" s="194"/>
      <c r="H362" s="194"/>
    </row>
    <row r="363" spans="2:8" ht="30" customHeight="1">
      <c r="B363" s="199" t="s">
        <v>260</v>
      </c>
      <c r="C363" s="199"/>
      <c r="D363" s="199"/>
      <c r="E363" s="199"/>
      <c r="F363" s="199"/>
      <c r="G363" s="199"/>
      <c r="H363" s="199"/>
    </row>
    <row r="364" spans="2:8" ht="32.25" customHeight="1">
      <c r="B364" s="199" t="s">
        <v>259</v>
      </c>
      <c r="C364" s="199"/>
      <c r="D364" s="199"/>
      <c r="E364" s="199"/>
      <c r="F364" s="199"/>
      <c r="G364" s="199"/>
      <c r="H364" s="199"/>
    </row>
    <row r="365" spans="2:8" s="29" customFormat="1" ht="15" customHeight="1">
      <c r="B365" s="94"/>
      <c r="C365" s="94"/>
      <c r="D365" s="94"/>
      <c r="E365" s="94"/>
      <c r="F365" s="94"/>
      <c r="G365" s="94"/>
      <c r="H365" s="71"/>
    </row>
    <row r="366" spans="2:8" s="33" customFormat="1" ht="31.9" customHeight="1">
      <c r="B366" s="218" t="s">
        <v>112</v>
      </c>
      <c r="C366" s="218"/>
      <c r="D366" s="218"/>
      <c r="E366" s="218"/>
      <c r="F366" s="218"/>
      <c r="G366" s="218"/>
      <c r="H366" s="218"/>
    </row>
    <row r="367" spans="2:8" s="28" customFormat="1" ht="16.899999999999999" customHeight="1">
      <c r="B367" s="194" t="s">
        <v>24</v>
      </c>
      <c r="C367" s="194"/>
      <c r="D367" s="194"/>
      <c r="E367" s="194"/>
      <c r="F367" s="194"/>
      <c r="G367" s="194"/>
      <c r="H367" s="194"/>
    </row>
    <row r="368" spans="2:8" s="28" customFormat="1" ht="31.15" customHeight="1">
      <c r="B368" s="194" t="s">
        <v>25</v>
      </c>
      <c r="C368" s="194"/>
      <c r="D368" s="194"/>
      <c r="E368" s="194"/>
      <c r="F368" s="194"/>
      <c r="G368" s="194"/>
      <c r="H368" s="194"/>
    </row>
    <row r="369" spans="2:8" s="29" customFormat="1" ht="18.75" customHeight="1">
      <c r="B369" s="194" t="s">
        <v>49</v>
      </c>
      <c r="C369" s="194"/>
      <c r="D369" s="194"/>
      <c r="E369" s="194"/>
      <c r="F369" s="194"/>
      <c r="G369" s="194"/>
      <c r="H369" s="194"/>
    </row>
    <row r="370" spans="2:8" s="28" customFormat="1" ht="18.75" customHeight="1">
      <c r="B370" s="194" t="s">
        <v>86</v>
      </c>
      <c r="C370" s="194"/>
      <c r="D370" s="194"/>
      <c r="E370" s="194"/>
      <c r="F370" s="194"/>
      <c r="G370" s="194"/>
      <c r="H370" s="194"/>
    </row>
    <row r="371" spans="2:8" s="28" customFormat="1" ht="14.25" customHeight="1">
      <c r="B371" s="157"/>
      <c r="C371" s="157"/>
      <c r="D371" s="157"/>
      <c r="E371" s="157"/>
      <c r="F371" s="157"/>
      <c r="G371" s="197" t="s">
        <v>113</v>
      </c>
      <c r="H371" s="197"/>
    </row>
    <row r="372" spans="2:8" s="22" customFormat="1" ht="15" customHeight="1">
      <c r="B372" s="198" t="s">
        <v>66</v>
      </c>
      <c r="C372" s="201" t="s">
        <v>184</v>
      </c>
      <c r="D372" s="202"/>
      <c r="E372" s="201" t="s">
        <v>151</v>
      </c>
      <c r="F372" s="202"/>
      <c r="G372" s="201" t="s">
        <v>185</v>
      </c>
      <c r="H372" s="202"/>
    </row>
    <row r="373" spans="2:8" s="22" customFormat="1" ht="78" customHeight="1">
      <c r="B373" s="198"/>
      <c r="C373" s="168" t="s">
        <v>64</v>
      </c>
      <c r="D373" s="168" t="s">
        <v>139</v>
      </c>
      <c r="E373" s="168" t="s">
        <v>64</v>
      </c>
      <c r="F373" s="168" t="s">
        <v>139</v>
      </c>
      <c r="G373" s="168" t="s">
        <v>64</v>
      </c>
      <c r="H373" s="168" t="s">
        <v>139</v>
      </c>
    </row>
    <row r="374" spans="2:8" ht="16.899999999999999" customHeight="1">
      <c r="B374" s="90" t="s">
        <v>7</v>
      </c>
      <c r="C374" s="91">
        <f>C378+C379</f>
        <v>20169.8</v>
      </c>
      <c r="D374" s="108">
        <v>100</v>
      </c>
      <c r="E374" s="91">
        <f>E378+E379</f>
        <v>0</v>
      </c>
      <c r="F374" s="108" t="s">
        <v>67</v>
      </c>
      <c r="G374" s="91">
        <f>G378+G379</f>
        <v>0</v>
      </c>
      <c r="H374" s="108" t="s">
        <v>67</v>
      </c>
    </row>
    <row r="375" spans="2:8" ht="16.5" customHeight="1">
      <c r="B375" s="128" t="s">
        <v>2</v>
      </c>
      <c r="C375" s="129">
        <f>C379+1703.1</f>
        <v>4841.6000000000004</v>
      </c>
      <c r="D375" s="98" t="s">
        <v>67</v>
      </c>
      <c r="E375" s="129">
        <v>0</v>
      </c>
      <c r="F375" s="98" t="s">
        <v>67</v>
      </c>
      <c r="G375" s="129">
        <v>0</v>
      </c>
      <c r="H375" s="98" t="s">
        <v>67</v>
      </c>
    </row>
    <row r="376" spans="2:8" ht="16.5" customHeight="1">
      <c r="B376" s="128" t="s">
        <v>3</v>
      </c>
      <c r="C376" s="129">
        <f>C374-C375-C377</f>
        <v>9350.1999999999989</v>
      </c>
      <c r="D376" s="98" t="s">
        <v>67</v>
      </c>
      <c r="E376" s="129">
        <v>0</v>
      </c>
      <c r="F376" s="98" t="s">
        <v>67</v>
      </c>
      <c r="G376" s="129">
        <v>0</v>
      </c>
      <c r="H376" s="98" t="s">
        <v>67</v>
      </c>
    </row>
    <row r="377" spans="2:8" ht="16.5" customHeight="1">
      <c r="B377" s="128" t="s">
        <v>4</v>
      </c>
      <c r="C377" s="129">
        <v>5978</v>
      </c>
      <c r="D377" s="98" t="s">
        <v>67</v>
      </c>
      <c r="E377" s="129">
        <v>0</v>
      </c>
      <c r="F377" s="98" t="s">
        <v>67</v>
      </c>
      <c r="G377" s="129">
        <v>0</v>
      </c>
      <c r="H377" s="98" t="s">
        <v>67</v>
      </c>
    </row>
    <row r="378" spans="2:8" ht="28.9" customHeight="1">
      <c r="B378" s="8" t="s">
        <v>117</v>
      </c>
      <c r="C378" s="39">
        <v>17031.3</v>
      </c>
      <c r="D378" s="102">
        <f>C378/C374*100</f>
        <v>84.439607730369175</v>
      </c>
      <c r="E378" s="39">
        <v>0</v>
      </c>
      <c r="F378" s="102" t="s">
        <v>67</v>
      </c>
      <c r="G378" s="39">
        <v>0</v>
      </c>
      <c r="H378" s="102" t="s">
        <v>67</v>
      </c>
    </row>
    <row r="379" spans="2:8" ht="29.25" customHeight="1">
      <c r="B379" s="8" t="s">
        <v>50</v>
      </c>
      <c r="C379" s="39">
        <v>3138.5</v>
      </c>
      <c r="D379" s="115">
        <f>C379/C374*100</f>
        <v>15.560392269630835</v>
      </c>
      <c r="E379" s="39">
        <v>0</v>
      </c>
      <c r="F379" s="133" t="s">
        <v>67</v>
      </c>
      <c r="G379" s="39">
        <v>0</v>
      </c>
      <c r="H379" s="133" t="s">
        <v>67</v>
      </c>
    </row>
    <row r="380" spans="2:8" s="89" customFormat="1" ht="11.25" customHeight="1">
      <c r="B380" s="120"/>
      <c r="C380" s="121"/>
      <c r="D380" s="55"/>
      <c r="E380" s="121"/>
      <c r="F380" s="55"/>
      <c r="G380" s="121"/>
      <c r="H380" s="55"/>
    </row>
    <row r="381" spans="2:8" s="33" customFormat="1" ht="48.6" customHeight="1">
      <c r="B381" s="200" t="s">
        <v>297</v>
      </c>
      <c r="C381" s="200"/>
      <c r="D381" s="200"/>
      <c r="E381" s="200"/>
      <c r="F381" s="200"/>
      <c r="G381" s="200"/>
      <c r="H381" s="200"/>
    </row>
    <row r="382" spans="2:8" s="88" customFormat="1" ht="30" customHeight="1">
      <c r="B382" s="194" t="s">
        <v>248</v>
      </c>
      <c r="C382" s="194"/>
      <c r="D382" s="194"/>
      <c r="E382" s="194"/>
      <c r="F382" s="194"/>
      <c r="G382" s="194"/>
      <c r="H382" s="194"/>
    </row>
    <row r="383" spans="2:8" s="33" customFormat="1" ht="30" customHeight="1">
      <c r="B383" s="200" t="s">
        <v>343</v>
      </c>
      <c r="C383" s="200"/>
      <c r="D383" s="200"/>
      <c r="E383" s="200"/>
      <c r="F383" s="200"/>
      <c r="G383" s="200"/>
      <c r="H383" s="200"/>
    </row>
    <row r="384" spans="2:8" s="33" customFormat="1" ht="7.5" customHeight="1">
      <c r="B384" s="192"/>
      <c r="C384" s="192"/>
      <c r="D384" s="192"/>
      <c r="E384" s="192"/>
      <c r="F384" s="192"/>
      <c r="G384" s="192"/>
      <c r="H384" s="192"/>
    </row>
    <row r="385" spans="2:8" s="33" customFormat="1" ht="18.75" customHeight="1">
      <c r="B385" s="193" t="s">
        <v>115</v>
      </c>
      <c r="C385" s="193"/>
      <c r="D385" s="193"/>
      <c r="E385" s="193"/>
      <c r="F385" s="193"/>
      <c r="G385" s="193"/>
      <c r="H385" s="193"/>
    </row>
    <row r="386" spans="2:8" s="28" customFormat="1" ht="15.6" customHeight="1">
      <c r="B386" s="194" t="s">
        <v>30</v>
      </c>
      <c r="C386" s="194"/>
      <c r="D386" s="194"/>
      <c r="E386" s="194"/>
      <c r="F386" s="194"/>
      <c r="G386" s="194"/>
      <c r="H386" s="194"/>
    </row>
    <row r="387" spans="2:8" s="28" customFormat="1" ht="31.9" customHeight="1">
      <c r="B387" s="194" t="s">
        <v>31</v>
      </c>
      <c r="C387" s="194"/>
      <c r="D387" s="194"/>
      <c r="E387" s="194"/>
      <c r="F387" s="194"/>
      <c r="G387" s="194"/>
      <c r="H387" s="194"/>
    </row>
    <row r="388" spans="2:8" s="29" customFormat="1" ht="77.45" customHeight="1">
      <c r="B388" s="194" t="s">
        <v>120</v>
      </c>
      <c r="C388" s="194"/>
      <c r="D388" s="194"/>
      <c r="E388" s="194"/>
      <c r="F388" s="194"/>
      <c r="G388" s="194"/>
      <c r="H388" s="194"/>
    </row>
    <row r="389" spans="2:8" s="28" customFormat="1" ht="16.149999999999999" customHeight="1">
      <c r="B389" s="194" t="s">
        <v>86</v>
      </c>
      <c r="C389" s="194"/>
      <c r="D389" s="194"/>
      <c r="E389" s="194"/>
      <c r="F389" s="194"/>
      <c r="G389" s="194"/>
      <c r="H389" s="194"/>
    </row>
    <row r="390" spans="2:8" s="28" customFormat="1" ht="17.25" customHeight="1">
      <c r="B390" s="157"/>
      <c r="C390" s="157"/>
      <c r="D390" s="157"/>
      <c r="E390" s="157"/>
      <c r="F390" s="157"/>
      <c r="G390" s="197" t="s">
        <v>116</v>
      </c>
      <c r="H390" s="197"/>
    </row>
    <row r="391" spans="2:8" s="22" customFormat="1" ht="16.5" customHeight="1">
      <c r="B391" s="198" t="s">
        <v>66</v>
      </c>
      <c r="C391" s="201" t="s">
        <v>184</v>
      </c>
      <c r="D391" s="202"/>
      <c r="E391" s="201" t="s">
        <v>151</v>
      </c>
      <c r="F391" s="202"/>
      <c r="G391" s="201" t="s">
        <v>185</v>
      </c>
      <c r="H391" s="202"/>
    </row>
    <row r="392" spans="2:8" s="22" customFormat="1" ht="82.5" customHeight="1">
      <c r="B392" s="198"/>
      <c r="C392" s="168" t="s">
        <v>64</v>
      </c>
      <c r="D392" s="168" t="s">
        <v>139</v>
      </c>
      <c r="E392" s="168" t="s">
        <v>64</v>
      </c>
      <c r="F392" s="168" t="s">
        <v>139</v>
      </c>
      <c r="G392" s="168" t="s">
        <v>64</v>
      </c>
      <c r="H392" s="168" t="s">
        <v>139</v>
      </c>
    </row>
    <row r="393" spans="2:8" ht="17.45" customHeight="1">
      <c r="B393" s="90" t="s">
        <v>7</v>
      </c>
      <c r="C393" s="91">
        <f>C403+C398+C399+C397+C402</f>
        <v>77512.900000000009</v>
      </c>
      <c r="D393" s="108">
        <v>100</v>
      </c>
      <c r="E393" s="91">
        <f>E403+E398+E399+E397+E402</f>
        <v>47348.9</v>
      </c>
      <c r="F393" s="108">
        <v>100</v>
      </c>
      <c r="G393" s="91">
        <f>G403+G398+G399+G397+G402</f>
        <v>47348.9</v>
      </c>
      <c r="H393" s="108">
        <v>100</v>
      </c>
    </row>
    <row r="394" spans="2:8" ht="15" customHeight="1">
      <c r="B394" s="128" t="s">
        <v>2</v>
      </c>
      <c r="C394" s="129">
        <f>64829.6+2464.2</f>
        <v>67293.8</v>
      </c>
      <c r="D394" s="98" t="s">
        <v>67</v>
      </c>
      <c r="E394" s="129">
        <v>47348.9</v>
      </c>
      <c r="F394" s="98" t="s">
        <v>67</v>
      </c>
      <c r="G394" s="129">
        <v>47348.9</v>
      </c>
      <c r="H394" s="98" t="s">
        <v>67</v>
      </c>
    </row>
    <row r="395" spans="2:8" ht="15" customHeight="1">
      <c r="B395" s="128" t="s">
        <v>3</v>
      </c>
      <c r="C395" s="129">
        <v>10219.1</v>
      </c>
      <c r="D395" s="98" t="s">
        <v>67</v>
      </c>
      <c r="E395" s="129">
        <v>0</v>
      </c>
      <c r="F395" s="98" t="s">
        <v>67</v>
      </c>
      <c r="G395" s="129">
        <v>0</v>
      </c>
      <c r="H395" s="98" t="s">
        <v>67</v>
      </c>
    </row>
    <row r="396" spans="2:8" ht="14.25" customHeight="1">
      <c r="B396" s="128" t="s">
        <v>4</v>
      </c>
      <c r="C396" s="129">
        <v>0</v>
      </c>
      <c r="D396" s="98" t="s">
        <v>67</v>
      </c>
      <c r="E396" s="129">
        <v>0</v>
      </c>
      <c r="F396" s="98" t="s">
        <v>67</v>
      </c>
      <c r="G396" s="129">
        <v>0</v>
      </c>
      <c r="H396" s="98" t="s">
        <v>67</v>
      </c>
    </row>
    <row r="397" spans="2:8" s="27" customFormat="1" ht="28.5" customHeight="1">
      <c r="B397" s="126" t="s">
        <v>271</v>
      </c>
      <c r="C397" s="74">
        <v>10756.9</v>
      </c>
      <c r="D397" s="148">
        <f>C397/C393*100</f>
        <v>13.877561025326104</v>
      </c>
      <c r="E397" s="74">
        <v>0</v>
      </c>
      <c r="F397" s="74">
        <v>0</v>
      </c>
      <c r="G397" s="74">
        <v>0</v>
      </c>
      <c r="H397" s="74">
        <v>0</v>
      </c>
    </row>
    <row r="398" spans="2:8" s="27" customFormat="1" ht="33" customHeight="1">
      <c r="B398" s="126" t="s">
        <v>122</v>
      </c>
      <c r="C398" s="74">
        <v>22628.400000000001</v>
      </c>
      <c r="D398" s="122">
        <f>C398/C393*100</f>
        <v>29.193076249243671</v>
      </c>
      <c r="E398" s="74">
        <v>23226.9</v>
      </c>
      <c r="F398" s="115">
        <f>E398/E393*100</f>
        <v>49.054782687665394</v>
      </c>
      <c r="G398" s="74">
        <v>23226.9</v>
      </c>
      <c r="H398" s="115">
        <f>G398/G393*100</f>
        <v>49.054782687665394</v>
      </c>
    </row>
    <row r="399" spans="2:8" s="27" customFormat="1" ht="45" customHeight="1">
      <c r="B399" s="132" t="s">
        <v>61</v>
      </c>
      <c r="C399" s="74">
        <v>23453.9</v>
      </c>
      <c r="D399" s="122">
        <f>C399/C393*100</f>
        <v>30.258060271258074</v>
      </c>
      <c r="E399" s="74">
        <v>24122</v>
      </c>
      <c r="F399" s="115">
        <f>E399/E393*100</f>
        <v>50.945217312334599</v>
      </c>
      <c r="G399" s="74">
        <v>24122</v>
      </c>
      <c r="H399" s="115">
        <f>G399/G393*100</f>
        <v>50.945217312334599</v>
      </c>
    </row>
    <row r="400" spans="2:8" s="22" customFormat="1" ht="16.5" customHeight="1">
      <c r="B400" s="198" t="s">
        <v>66</v>
      </c>
      <c r="C400" s="201" t="s">
        <v>184</v>
      </c>
      <c r="D400" s="202"/>
      <c r="E400" s="201" t="s">
        <v>151</v>
      </c>
      <c r="F400" s="202"/>
      <c r="G400" s="201" t="s">
        <v>185</v>
      </c>
      <c r="H400" s="202"/>
    </row>
    <row r="401" spans="1:8" s="22" customFormat="1" ht="82.5" customHeight="1">
      <c r="B401" s="198"/>
      <c r="C401" s="168" t="s">
        <v>64</v>
      </c>
      <c r="D401" s="168" t="s">
        <v>139</v>
      </c>
      <c r="E401" s="168" t="s">
        <v>64</v>
      </c>
      <c r="F401" s="168" t="s">
        <v>139</v>
      </c>
      <c r="G401" s="168" t="s">
        <v>64</v>
      </c>
      <c r="H401" s="168" t="s">
        <v>139</v>
      </c>
    </row>
    <row r="402" spans="1:8" s="27" customFormat="1" ht="28.5" customHeight="1">
      <c r="B402" s="132" t="s">
        <v>60</v>
      </c>
      <c r="C402" s="74">
        <f>508.1+1735</f>
        <v>2243.1</v>
      </c>
      <c r="D402" s="164">
        <f>C402/C393*100</f>
        <v>2.8938408961605098</v>
      </c>
      <c r="E402" s="74"/>
      <c r="F402" s="165"/>
      <c r="G402" s="74"/>
      <c r="H402" s="165"/>
    </row>
    <row r="403" spans="1:8" s="27" customFormat="1" ht="45" customHeight="1">
      <c r="B403" s="126" t="s">
        <v>302</v>
      </c>
      <c r="C403" s="74">
        <f>15966.4+2464.2</f>
        <v>18430.599999999999</v>
      </c>
      <c r="D403" s="16">
        <f>C403/C393*100-0.1</f>
        <v>23.677461558011625</v>
      </c>
      <c r="E403" s="74">
        <v>0</v>
      </c>
      <c r="F403" s="74">
        <f>E403/E393*100</f>
        <v>0</v>
      </c>
      <c r="G403" s="74">
        <v>0</v>
      </c>
      <c r="H403" s="74">
        <f>G403/G393*100</f>
        <v>0</v>
      </c>
    </row>
    <row r="404" spans="1:8" s="29" customFormat="1" ht="7.5" customHeight="1">
      <c r="B404" s="94"/>
      <c r="C404" s="94"/>
      <c r="D404" s="94"/>
      <c r="E404" s="94"/>
      <c r="F404" s="94"/>
      <c r="G404" s="94"/>
      <c r="H404" s="71"/>
    </row>
    <row r="405" spans="1:8" ht="64.5" customHeight="1">
      <c r="B405" s="195" t="s">
        <v>281</v>
      </c>
      <c r="C405" s="195"/>
      <c r="D405" s="195"/>
      <c r="E405" s="195"/>
      <c r="F405" s="195"/>
      <c r="G405" s="195"/>
      <c r="H405" s="195"/>
    </row>
    <row r="406" spans="1:8" s="33" customFormat="1" ht="46.9" customHeight="1">
      <c r="B406" s="194" t="s">
        <v>272</v>
      </c>
      <c r="C406" s="194"/>
      <c r="D406" s="194"/>
      <c r="E406" s="194"/>
      <c r="F406" s="194"/>
      <c r="G406" s="194"/>
      <c r="H406" s="194"/>
    </row>
    <row r="407" spans="1:8" s="33" customFormat="1" ht="30.75" customHeight="1">
      <c r="B407" s="200" t="s">
        <v>291</v>
      </c>
      <c r="C407" s="200"/>
      <c r="D407" s="200"/>
      <c r="E407" s="200"/>
      <c r="F407" s="200"/>
      <c r="G407" s="200"/>
      <c r="H407" s="200"/>
    </row>
    <row r="408" spans="1:8" s="33" customFormat="1" ht="45.75" customHeight="1">
      <c r="B408" s="200" t="s">
        <v>344</v>
      </c>
      <c r="C408" s="200"/>
      <c r="D408" s="200"/>
      <c r="E408" s="200"/>
      <c r="F408" s="200"/>
      <c r="G408" s="200"/>
      <c r="H408" s="200"/>
    </row>
    <row r="409" spans="1:8" s="22" customFormat="1" ht="46.5" customHeight="1">
      <c r="A409" s="101"/>
      <c r="B409" s="194" t="s">
        <v>303</v>
      </c>
      <c r="C409" s="194"/>
      <c r="D409" s="194"/>
      <c r="E409" s="194"/>
      <c r="F409" s="194"/>
      <c r="G409" s="194"/>
      <c r="H409" s="194"/>
    </row>
    <row r="410" spans="1:8" s="33" customFormat="1" ht="29.25" customHeight="1">
      <c r="B410" s="196" t="s">
        <v>293</v>
      </c>
      <c r="C410" s="196"/>
      <c r="D410" s="196"/>
      <c r="E410" s="196"/>
      <c r="F410" s="196"/>
      <c r="G410" s="196"/>
      <c r="H410" s="196"/>
    </row>
    <row r="411" spans="1:8" s="33" customFormat="1" ht="12" customHeight="1">
      <c r="B411" s="30"/>
      <c r="C411" s="30"/>
      <c r="D411" s="30"/>
      <c r="E411" s="30"/>
      <c r="F411" s="30"/>
      <c r="G411" s="30"/>
      <c r="H411" s="30"/>
    </row>
    <row r="412" spans="1:8" s="33" customFormat="1" ht="19.149999999999999" customHeight="1">
      <c r="B412" s="193" t="s">
        <v>162</v>
      </c>
      <c r="C412" s="193"/>
      <c r="D412" s="193"/>
      <c r="E412" s="193"/>
      <c r="F412" s="193"/>
      <c r="G412" s="193"/>
      <c r="H412" s="193"/>
    </row>
    <row r="413" spans="1:8" s="28" customFormat="1" ht="17.25" customHeight="1">
      <c r="B413" s="194" t="s">
        <v>163</v>
      </c>
      <c r="C413" s="194"/>
      <c r="D413" s="194"/>
      <c r="E413" s="194"/>
      <c r="F413" s="194"/>
      <c r="G413" s="194"/>
      <c r="H413" s="194"/>
    </row>
    <row r="414" spans="1:8" s="28" customFormat="1" ht="17.25" customHeight="1">
      <c r="B414" s="194" t="s">
        <v>164</v>
      </c>
      <c r="C414" s="194"/>
      <c r="D414" s="194"/>
      <c r="E414" s="194"/>
      <c r="F414" s="194"/>
      <c r="G414" s="194"/>
      <c r="H414" s="194"/>
    </row>
    <row r="415" spans="1:8" s="29" customFormat="1" ht="17.25" customHeight="1">
      <c r="B415" s="194" t="s">
        <v>165</v>
      </c>
      <c r="C415" s="194"/>
      <c r="D415" s="194"/>
      <c r="E415" s="194"/>
      <c r="F415" s="194"/>
      <c r="G415" s="194"/>
      <c r="H415" s="194"/>
    </row>
    <row r="416" spans="1:8" s="29" customFormat="1" ht="17.25" customHeight="1">
      <c r="B416" s="194" t="s">
        <v>86</v>
      </c>
      <c r="C416" s="194"/>
      <c r="D416" s="194"/>
      <c r="E416" s="194"/>
      <c r="F416" s="194"/>
      <c r="G416" s="194"/>
      <c r="H416" s="194"/>
    </row>
    <row r="417" spans="2:8" s="29" customFormat="1" ht="8.25" customHeight="1">
      <c r="B417" s="188"/>
      <c r="C417" s="188"/>
      <c r="D417" s="188"/>
      <c r="E417" s="188"/>
      <c r="F417" s="188"/>
      <c r="G417" s="188"/>
      <c r="H417" s="188"/>
    </row>
    <row r="418" spans="2:8" s="28" customFormat="1" ht="15" customHeight="1">
      <c r="B418" s="157"/>
      <c r="C418" s="157"/>
      <c r="D418" s="157"/>
      <c r="E418" s="157"/>
      <c r="F418" s="157"/>
      <c r="G418" s="197" t="s">
        <v>121</v>
      </c>
      <c r="H418" s="197"/>
    </row>
    <row r="419" spans="2:8" s="22" customFormat="1" ht="14.25" customHeight="1">
      <c r="B419" s="198" t="s">
        <v>66</v>
      </c>
      <c r="C419" s="201" t="s">
        <v>184</v>
      </c>
      <c r="D419" s="202"/>
      <c r="E419" s="201" t="s">
        <v>151</v>
      </c>
      <c r="F419" s="202"/>
      <c r="G419" s="201" t="s">
        <v>185</v>
      </c>
      <c r="H419" s="202"/>
    </row>
    <row r="420" spans="2:8" s="22" customFormat="1" ht="77.25" customHeight="1">
      <c r="B420" s="198"/>
      <c r="C420" s="168" t="s">
        <v>64</v>
      </c>
      <c r="D420" s="168" t="s">
        <v>139</v>
      </c>
      <c r="E420" s="168" t="s">
        <v>64</v>
      </c>
      <c r="F420" s="168" t="s">
        <v>139</v>
      </c>
      <c r="G420" s="168" t="s">
        <v>64</v>
      </c>
      <c r="H420" s="168" t="s">
        <v>139</v>
      </c>
    </row>
    <row r="421" spans="2:8" ht="13.5" customHeight="1">
      <c r="B421" s="90" t="s">
        <v>7</v>
      </c>
      <c r="C421" s="91">
        <f>C425+C426</f>
        <v>31485.7</v>
      </c>
      <c r="D421" s="108">
        <v>100</v>
      </c>
      <c r="E421" s="91">
        <f>E425+E426</f>
        <v>71177.700000000012</v>
      </c>
      <c r="F421" s="108">
        <v>100</v>
      </c>
      <c r="G421" s="91">
        <f>G425+G426</f>
        <v>111714.8</v>
      </c>
      <c r="H421" s="108">
        <v>100</v>
      </c>
    </row>
    <row r="422" spans="2:8" ht="15.6" customHeight="1">
      <c r="B422" s="128" t="s">
        <v>2</v>
      </c>
      <c r="C422" s="129">
        <v>31485.7</v>
      </c>
      <c r="D422" s="98" t="s">
        <v>67</v>
      </c>
      <c r="E422" s="129">
        <f>71559.9-382.2</f>
        <v>71177.7</v>
      </c>
      <c r="F422" s="98" t="s">
        <v>67</v>
      </c>
      <c r="G422" s="129">
        <v>111714.8</v>
      </c>
      <c r="H422" s="98" t="s">
        <v>67</v>
      </c>
    </row>
    <row r="423" spans="2:8" ht="14.25" customHeight="1">
      <c r="B423" s="128" t="s">
        <v>3</v>
      </c>
      <c r="C423" s="129">
        <v>0</v>
      </c>
      <c r="D423" s="98" t="s">
        <v>67</v>
      </c>
      <c r="E423" s="129">
        <v>0</v>
      </c>
      <c r="F423" s="98" t="s">
        <v>67</v>
      </c>
      <c r="G423" s="129">
        <v>0</v>
      </c>
      <c r="H423" s="98" t="s">
        <v>67</v>
      </c>
    </row>
    <row r="424" spans="2:8" ht="14.25" customHeight="1">
      <c r="B424" s="128" t="s">
        <v>4</v>
      </c>
      <c r="C424" s="129">
        <v>0</v>
      </c>
      <c r="D424" s="98" t="s">
        <v>67</v>
      </c>
      <c r="E424" s="129">
        <v>0</v>
      </c>
      <c r="F424" s="98" t="s">
        <v>67</v>
      </c>
      <c r="G424" s="129">
        <v>0</v>
      </c>
      <c r="H424" s="98" t="s">
        <v>67</v>
      </c>
    </row>
    <row r="425" spans="2:8" ht="31.5" customHeight="1">
      <c r="B425" s="51" t="s">
        <v>160</v>
      </c>
      <c r="C425" s="47">
        <v>1601.8</v>
      </c>
      <c r="D425" s="102">
        <f>C425/C421*100</f>
        <v>5.0873888781256253</v>
      </c>
      <c r="E425" s="47">
        <f>1601.8+39191.9-382.2</f>
        <v>40411.500000000007</v>
      </c>
      <c r="F425" s="102">
        <f>E425/E421*100</f>
        <v>56.775506935458722</v>
      </c>
      <c r="G425" s="47">
        <f>1601.8+79346.8</f>
        <v>80948.600000000006</v>
      </c>
      <c r="H425" s="102">
        <f>G425/G421*100</f>
        <v>72.460050056035556</v>
      </c>
    </row>
    <row r="426" spans="2:8" ht="31.5" customHeight="1">
      <c r="B426" s="51" t="s">
        <v>161</v>
      </c>
      <c r="C426" s="47">
        <v>29883.9</v>
      </c>
      <c r="D426" s="102">
        <f>C426/C421*100</f>
        <v>94.912611121874377</v>
      </c>
      <c r="E426" s="47">
        <v>30766.2</v>
      </c>
      <c r="F426" s="102">
        <f>E426/E421*100</f>
        <v>43.224493064541278</v>
      </c>
      <c r="G426" s="47">
        <v>30766.2</v>
      </c>
      <c r="H426" s="102">
        <f>G426/G421*100</f>
        <v>27.539949943964455</v>
      </c>
    </row>
    <row r="427" spans="2:8" ht="10.5" customHeight="1">
      <c r="B427" s="52"/>
      <c r="C427" s="53"/>
      <c r="D427" s="53"/>
      <c r="E427" s="53"/>
      <c r="F427" s="53"/>
      <c r="G427" s="53"/>
    </row>
    <row r="428" spans="2:8" s="29" customFormat="1" ht="32.25" customHeight="1">
      <c r="B428" s="194" t="s">
        <v>296</v>
      </c>
      <c r="C428" s="194"/>
      <c r="D428" s="194"/>
      <c r="E428" s="194"/>
      <c r="F428" s="194"/>
      <c r="G428" s="194"/>
      <c r="H428" s="194"/>
    </row>
    <row r="429" spans="2:8" s="29" customFormat="1" ht="62.25" customHeight="1">
      <c r="B429" s="194" t="s">
        <v>317</v>
      </c>
      <c r="C429" s="194"/>
      <c r="D429" s="194"/>
      <c r="E429" s="194"/>
      <c r="F429" s="194"/>
      <c r="G429" s="194"/>
      <c r="H429" s="194"/>
    </row>
    <row r="430" spans="2:8" s="189" customFormat="1" ht="60" customHeight="1">
      <c r="B430" s="196" t="s">
        <v>333</v>
      </c>
      <c r="C430" s="196"/>
      <c r="D430" s="196"/>
      <c r="E430" s="196"/>
      <c r="F430" s="196"/>
      <c r="G430" s="196"/>
      <c r="H430" s="196"/>
    </row>
    <row r="431" spans="2:8" s="33" customFormat="1" ht="33" customHeight="1">
      <c r="B431" s="194" t="s">
        <v>243</v>
      </c>
      <c r="C431" s="194"/>
      <c r="D431" s="194"/>
      <c r="E431" s="194"/>
      <c r="F431" s="194"/>
      <c r="G431" s="194"/>
      <c r="H431" s="194"/>
    </row>
    <row r="432" spans="2:8" s="29" customFormat="1" ht="10.5" customHeight="1">
      <c r="B432" s="157"/>
      <c r="C432" s="157"/>
      <c r="D432" s="157"/>
      <c r="E432" s="157"/>
      <c r="F432" s="157"/>
      <c r="G432" s="157"/>
      <c r="H432" s="71"/>
    </row>
    <row r="433" spans="2:8" s="33" customFormat="1" ht="23.25" customHeight="1">
      <c r="B433" s="218" t="s">
        <v>114</v>
      </c>
      <c r="C433" s="218"/>
      <c r="D433" s="218"/>
      <c r="E433" s="218"/>
      <c r="F433" s="218"/>
      <c r="G433" s="218"/>
      <c r="H433" s="218"/>
    </row>
    <row r="434" spans="2:8" s="28" customFormat="1" ht="16.5" customHeight="1">
      <c r="B434" s="194" t="s">
        <v>26</v>
      </c>
      <c r="C434" s="194"/>
      <c r="D434" s="194"/>
      <c r="E434" s="194"/>
      <c r="F434" s="194"/>
      <c r="G434" s="194"/>
      <c r="H434" s="194"/>
    </row>
    <row r="435" spans="2:8" s="28" customFormat="1" ht="16.5" customHeight="1">
      <c r="B435" s="194" t="s">
        <v>228</v>
      </c>
      <c r="C435" s="194"/>
      <c r="D435" s="194"/>
      <c r="E435" s="194"/>
      <c r="F435" s="194"/>
      <c r="G435" s="194"/>
      <c r="H435" s="194"/>
    </row>
    <row r="436" spans="2:8" s="29" customFormat="1" ht="30.6" customHeight="1">
      <c r="B436" s="194" t="s">
        <v>125</v>
      </c>
      <c r="C436" s="194"/>
      <c r="D436" s="194"/>
      <c r="E436" s="194"/>
      <c r="F436" s="194"/>
      <c r="G436" s="194"/>
      <c r="H436" s="194"/>
    </row>
    <row r="437" spans="2:8" s="29" customFormat="1" ht="17.25" customHeight="1">
      <c r="B437" s="194" t="s">
        <v>83</v>
      </c>
      <c r="C437" s="194"/>
      <c r="D437" s="194"/>
      <c r="E437" s="194"/>
      <c r="F437" s="194"/>
      <c r="G437" s="194"/>
      <c r="H437" s="194"/>
    </row>
    <row r="438" spans="2:8" s="28" customFormat="1" ht="15" customHeight="1">
      <c r="B438" s="157"/>
      <c r="C438" s="157"/>
      <c r="D438" s="157"/>
      <c r="E438" s="157"/>
      <c r="F438" s="157"/>
      <c r="G438" s="197" t="s">
        <v>123</v>
      </c>
      <c r="H438" s="197"/>
    </row>
    <row r="439" spans="2:8" s="22" customFormat="1" ht="16.5" customHeight="1">
      <c r="B439" s="198" t="s">
        <v>66</v>
      </c>
      <c r="C439" s="201" t="s">
        <v>184</v>
      </c>
      <c r="D439" s="202"/>
      <c r="E439" s="201" t="s">
        <v>151</v>
      </c>
      <c r="F439" s="202"/>
      <c r="G439" s="201" t="s">
        <v>185</v>
      </c>
      <c r="H439" s="202"/>
    </row>
    <row r="440" spans="2:8" s="22" customFormat="1" ht="80.25" customHeight="1">
      <c r="B440" s="198"/>
      <c r="C440" s="168" t="s">
        <v>64</v>
      </c>
      <c r="D440" s="168" t="s">
        <v>139</v>
      </c>
      <c r="E440" s="168" t="s">
        <v>64</v>
      </c>
      <c r="F440" s="168" t="s">
        <v>139</v>
      </c>
      <c r="G440" s="168" t="s">
        <v>64</v>
      </c>
      <c r="H440" s="168" t="s">
        <v>139</v>
      </c>
    </row>
    <row r="441" spans="2:8" ht="16.149999999999999" customHeight="1">
      <c r="B441" s="90" t="s">
        <v>7</v>
      </c>
      <c r="C441" s="91">
        <f>C445+C446+C447</f>
        <v>464699.39999999997</v>
      </c>
      <c r="D441" s="108">
        <v>100</v>
      </c>
      <c r="E441" s="91">
        <f>E445+E446+E447</f>
        <v>466401.9</v>
      </c>
      <c r="F441" s="108">
        <v>100</v>
      </c>
      <c r="G441" s="91">
        <f>G445+G446+G447</f>
        <v>460236.4</v>
      </c>
      <c r="H441" s="108">
        <v>100</v>
      </c>
    </row>
    <row r="442" spans="2:8" ht="14.45" customHeight="1">
      <c r="B442" s="128" t="s">
        <v>2</v>
      </c>
      <c r="C442" s="129">
        <v>353388</v>
      </c>
      <c r="D442" s="98" t="s">
        <v>67</v>
      </c>
      <c r="E442" s="129">
        <v>355162.2</v>
      </c>
      <c r="F442" s="98" t="s">
        <v>67</v>
      </c>
      <c r="G442" s="129">
        <v>354615.5</v>
      </c>
      <c r="H442" s="98" t="s">
        <v>67</v>
      </c>
    </row>
    <row r="443" spans="2:8" ht="14.45" customHeight="1">
      <c r="B443" s="128" t="s">
        <v>3</v>
      </c>
      <c r="C443" s="129">
        <v>106341.7</v>
      </c>
      <c r="D443" s="98" t="s">
        <v>67</v>
      </c>
      <c r="E443" s="129">
        <v>106155</v>
      </c>
      <c r="F443" s="98" t="s">
        <v>67</v>
      </c>
      <c r="G443" s="129">
        <v>100510.6</v>
      </c>
      <c r="H443" s="98" t="s">
        <v>67</v>
      </c>
    </row>
    <row r="444" spans="2:8" ht="14.45" customHeight="1">
      <c r="B444" s="128" t="s">
        <v>4</v>
      </c>
      <c r="C444" s="129">
        <f>7.5+4962.2</f>
        <v>4969.7</v>
      </c>
      <c r="D444" s="98" t="s">
        <v>67</v>
      </c>
      <c r="E444" s="129">
        <f>5.7+5079</f>
        <v>5084.7</v>
      </c>
      <c r="F444" s="98" t="s">
        <v>67</v>
      </c>
      <c r="G444" s="129">
        <f>31.3+5079</f>
        <v>5110.3</v>
      </c>
      <c r="H444" s="98" t="s">
        <v>67</v>
      </c>
    </row>
    <row r="445" spans="2:8" s="12" customFormat="1" ht="28.15" customHeight="1">
      <c r="B445" s="6" t="s">
        <v>27</v>
      </c>
      <c r="C445" s="39">
        <v>464124.1</v>
      </c>
      <c r="D445" s="114">
        <f>C445/C441*100</f>
        <v>99.87619953888472</v>
      </c>
      <c r="E445" s="39">
        <f>465781.4+45.2</f>
        <v>465826.60000000003</v>
      </c>
      <c r="F445" s="114">
        <f>E445/E441*100</f>
        <v>99.8766514458882</v>
      </c>
      <c r="G445" s="39">
        <f>459454.2+206.9</f>
        <v>459661.10000000003</v>
      </c>
      <c r="H445" s="114">
        <f>G445/G441*100</f>
        <v>99.87499902224161</v>
      </c>
    </row>
    <row r="446" spans="2:8" s="12" customFormat="1" ht="21" customHeight="1">
      <c r="B446" s="2" t="s">
        <v>28</v>
      </c>
      <c r="C446" s="7">
        <v>0</v>
      </c>
      <c r="D446" s="115">
        <f>C446/C441*100</f>
        <v>0</v>
      </c>
      <c r="E446" s="7">
        <v>0</v>
      </c>
      <c r="F446" s="115">
        <f>E446/E441*100</f>
        <v>0</v>
      </c>
      <c r="G446" s="7">
        <v>0</v>
      </c>
      <c r="H446" s="115">
        <f>G446/G441*100</f>
        <v>0</v>
      </c>
    </row>
    <row r="447" spans="2:8" s="12" customFormat="1" ht="28.15" customHeight="1">
      <c r="B447" s="6" t="s">
        <v>29</v>
      </c>
      <c r="C447" s="77">
        <f>599.4-24.1</f>
        <v>575.29999999999995</v>
      </c>
      <c r="D447" s="114">
        <f>C447/C441*100</f>
        <v>0.12380046111529304</v>
      </c>
      <c r="E447" s="77">
        <f>599.4-24.1</f>
        <v>575.29999999999995</v>
      </c>
      <c r="F447" s="114">
        <f>E447/E441*100</f>
        <v>0.12334855411180784</v>
      </c>
      <c r="G447" s="77">
        <f>599.4-24.1</f>
        <v>575.29999999999995</v>
      </c>
      <c r="H447" s="114">
        <f>G447/G441*100</f>
        <v>0.12500097775838676</v>
      </c>
    </row>
    <row r="448" spans="2:8" s="12" customFormat="1" ht="11.25" customHeight="1">
      <c r="B448" s="54"/>
      <c r="C448" s="55"/>
      <c r="D448" s="55"/>
      <c r="E448" s="55"/>
      <c r="F448" s="55"/>
      <c r="G448" s="55"/>
      <c r="H448" s="69"/>
    </row>
    <row r="449" spans="2:8" s="29" customFormat="1" ht="30.75" customHeight="1">
      <c r="B449" s="200" t="s">
        <v>126</v>
      </c>
      <c r="C449" s="200"/>
      <c r="D449" s="200"/>
      <c r="E449" s="200"/>
      <c r="F449" s="200"/>
      <c r="G449" s="200"/>
      <c r="H449" s="200"/>
    </row>
    <row r="450" spans="2:8" s="89" customFormat="1" ht="30.6" customHeight="1">
      <c r="B450" s="200" t="s">
        <v>229</v>
      </c>
      <c r="C450" s="200"/>
      <c r="D450" s="200"/>
      <c r="E450" s="200"/>
      <c r="F450" s="200"/>
      <c r="G450" s="200"/>
      <c r="H450" s="200"/>
    </row>
    <row r="451" spans="2:8" s="89" customFormat="1" ht="30.75" customHeight="1">
      <c r="B451" s="200" t="s">
        <v>230</v>
      </c>
      <c r="C451" s="200"/>
      <c r="D451" s="200"/>
      <c r="E451" s="200"/>
      <c r="F451" s="200"/>
      <c r="G451" s="200"/>
      <c r="H451" s="200"/>
    </row>
    <row r="452" spans="2:8" s="89" customFormat="1" ht="31.5" customHeight="1">
      <c r="B452" s="200" t="s">
        <v>231</v>
      </c>
      <c r="C452" s="200"/>
      <c r="D452" s="200"/>
      <c r="E452" s="200"/>
      <c r="F452" s="200"/>
      <c r="G452" s="200"/>
      <c r="H452" s="200"/>
    </row>
    <row r="453" spans="2:8" s="12" customFormat="1" ht="45" customHeight="1">
      <c r="B453" s="203" t="s">
        <v>232</v>
      </c>
      <c r="C453" s="203"/>
      <c r="D453" s="203"/>
      <c r="E453" s="203"/>
      <c r="F453" s="203"/>
      <c r="G453" s="203"/>
      <c r="H453" s="203"/>
    </row>
    <row r="454" spans="2:8" s="12" customFormat="1" ht="43.9" customHeight="1">
      <c r="B454" s="203" t="s">
        <v>233</v>
      </c>
      <c r="C454" s="203"/>
      <c r="D454" s="203"/>
      <c r="E454" s="203"/>
      <c r="F454" s="203"/>
      <c r="G454" s="203"/>
      <c r="H454" s="203"/>
    </row>
    <row r="455" spans="2:8" s="12" customFormat="1" ht="62.45" customHeight="1">
      <c r="B455" s="203" t="s">
        <v>234</v>
      </c>
      <c r="C455" s="203"/>
      <c r="D455" s="203"/>
      <c r="E455" s="203"/>
      <c r="F455" s="203"/>
      <c r="G455" s="203"/>
      <c r="H455" s="203"/>
    </row>
    <row r="456" spans="2:8" s="12" customFormat="1" ht="30" customHeight="1">
      <c r="B456" s="203" t="s">
        <v>235</v>
      </c>
      <c r="C456" s="203"/>
      <c r="D456" s="203"/>
      <c r="E456" s="203"/>
      <c r="F456" s="203"/>
      <c r="G456" s="203"/>
      <c r="H456" s="203"/>
    </row>
    <row r="457" spans="2:8" s="12" customFormat="1" ht="44.45" customHeight="1">
      <c r="B457" s="203" t="s">
        <v>236</v>
      </c>
      <c r="C457" s="203"/>
      <c r="D457" s="203"/>
      <c r="E457" s="203"/>
      <c r="F457" s="203"/>
      <c r="G457" s="203"/>
      <c r="H457" s="203"/>
    </row>
    <row r="458" spans="2:8" s="12" customFormat="1" ht="43.5" customHeight="1">
      <c r="B458" s="203" t="s">
        <v>237</v>
      </c>
      <c r="C458" s="203"/>
      <c r="D458" s="203"/>
      <c r="E458" s="203"/>
      <c r="F458" s="203"/>
      <c r="G458" s="203"/>
      <c r="H458" s="203"/>
    </row>
    <row r="459" spans="2:8" s="12" customFormat="1" ht="32.25" customHeight="1">
      <c r="B459" s="203" t="s">
        <v>238</v>
      </c>
      <c r="C459" s="203"/>
      <c r="D459" s="203"/>
      <c r="E459" s="203"/>
      <c r="F459" s="203"/>
      <c r="G459" s="203"/>
      <c r="H459" s="203"/>
    </row>
    <row r="460" spans="2:8" s="12" customFormat="1" ht="32.450000000000003" customHeight="1">
      <c r="B460" s="203" t="s">
        <v>319</v>
      </c>
      <c r="C460" s="203"/>
      <c r="D460" s="203"/>
      <c r="E460" s="203"/>
      <c r="F460" s="203"/>
      <c r="G460" s="203"/>
      <c r="H460" s="203"/>
    </row>
    <row r="461" spans="2:8" s="12" customFormat="1" ht="45.75" customHeight="1">
      <c r="B461" s="200" t="s">
        <v>239</v>
      </c>
      <c r="C461" s="200"/>
      <c r="D461" s="200"/>
      <c r="E461" s="200"/>
      <c r="F461" s="200"/>
      <c r="G461" s="200"/>
      <c r="H461" s="200"/>
    </row>
    <row r="462" spans="2:8" s="88" customFormat="1" ht="33.6" customHeight="1">
      <c r="B462" s="203" t="s">
        <v>240</v>
      </c>
      <c r="C462" s="203"/>
      <c r="D462" s="203"/>
      <c r="E462" s="203"/>
      <c r="F462" s="203"/>
      <c r="G462" s="203"/>
      <c r="H462" s="203"/>
    </row>
    <row r="463" spans="2:8" s="12" customFormat="1" ht="31.5" customHeight="1">
      <c r="B463" s="203" t="s">
        <v>241</v>
      </c>
      <c r="C463" s="203"/>
      <c r="D463" s="203"/>
      <c r="E463" s="203"/>
      <c r="F463" s="203"/>
      <c r="G463" s="203"/>
      <c r="H463" s="203"/>
    </row>
    <row r="464" spans="2:8" s="12" customFormat="1" ht="46.5" customHeight="1">
      <c r="B464" s="200" t="s">
        <v>292</v>
      </c>
      <c r="C464" s="200"/>
      <c r="D464" s="200"/>
      <c r="E464" s="200"/>
      <c r="F464" s="200"/>
      <c r="G464" s="200"/>
      <c r="H464" s="200"/>
    </row>
    <row r="465" spans="2:8" s="12" customFormat="1" ht="45.75" customHeight="1">
      <c r="B465" s="203" t="s">
        <v>346</v>
      </c>
      <c r="C465" s="203"/>
      <c r="D465" s="203"/>
      <c r="E465" s="203"/>
      <c r="F465" s="203"/>
      <c r="G465" s="203"/>
      <c r="H465" s="203"/>
    </row>
    <row r="466" spans="2:8" s="12" customFormat="1" ht="31.5" customHeight="1">
      <c r="B466" s="203" t="s">
        <v>242</v>
      </c>
      <c r="C466" s="203"/>
      <c r="D466" s="203"/>
      <c r="E466" s="203"/>
      <c r="F466" s="203"/>
      <c r="G466" s="203"/>
      <c r="H466" s="203"/>
    </row>
    <row r="467" spans="2:8" s="29" customFormat="1" ht="19.5" customHeight="1">
      <c r="B467" s="94"/>
      <c r="C467" s="94"/>
      <c r="D467" s="94"/>
      <c r="E467" s="94"/>
      <c r="F467" s="94"/>
      <c r="G467" s="94"/>
      <c r="H467" s="71"/>
    </row>
    <row r="468" spans="2:8" s="33" customFormat="1" ht="31.15" customHeight="1">
      <c r="B468" s="218" t="s">
        <v>33</v>
      </c>
      <c r="C468" s="218"/>
      <c r="D468" s="218"/>
      <c r="E468" s="218"/>
      <c r="F468" s="218"/>
      <c r="G468" s="218"/>
      <c r="H468" s="218"/>
    </row>
    <row r="469" spans="2:8" s="28" customFormat="1" ht="16.149999999999999" customHeight="1">
      <c r="B469" s="194" t="s">
        <v>35</v>
      </c>
      <c r="C469" s="194"/>
      <c r="D469" s="194"/>
      <c r="E469" s="194"/>
      <c r="F469" s="194"/>
      <c r="G469" s="194"/>
      <c r="H469" s="194"/>
    </row>
    <row r="470" spans="2:8" s="28" customFormat="1" ht="31.15" customHeight="1">
      <c r="B470" s="194" t="s">
        <v>36</v>
      </c>
      <c r="C470" s="194"/>
      <c r="D470" s="194"/>
      <c r="E470" s="194"/>
      <c r="F470" s="194"/>
      <c r="G470" s="194"/>
      <c r="H470" s="194"/>
    </row>
    <row r="471" spans="2:8" s="29" customFormat="1" ht="46.9" customHeight="1">
      <c r="B471" s="194" t="s">
        <v>127</v>
      </c>
      <c r="C471" s="194"/>
      <c r="D471" s="194"/>
      <c r="E471" s="194"/>
      <c r="F471" s="194"/>
      <c r="G471" s="194"/>
      <c r="H471" s="194"/>
    </row>
    <row r="472" spans="2:8" s="29" customFormat="1" ht="14.45" customHeight="1">
      <c r="B472" s="194" t="s">
        <v>75</v>
      </c>
      <c r="C472" s="194"/>
      <c r="D472" s="194"/>
      <c r="E472" s="194"/>
      <c r="F472" s="194"/>
      <c r="G472" s="194"/>
      <c r="H472" s="194"/>
    </row>
    <row r="473" spans="2:8" s="28" customFormat="1" ht="19.5" customHeight="1">
      <c r="B473" s="157"/>
      <c r="C473" s="157"/>
      <c r="D473" s="157"/>
      <c r="E473" s="157"/>
      <c r="F473" s="157"/>
      <c r="G473" s="197" t="s">
        <v>124</v>
      </c>
      <c r="H473" s="197"/>
    </row>
    <row r="474" spans="2:8" s="22" customFormat="1" ht="18.75" customHeight="1">
      <c r="B474" s="198" t="s">
        <v>66</v>
      </c>
      <c r="C474" s="201" t="s">
        <v>184</v>
      </c>
      <c r="D474" s="202"/>
      <c r="E474" s="201" t="s">
        <v>151</v>
      </c>
      <c r="F474" s="202"/>
      <c r="G474" s="201" t="s">
        <v>185</v>
      </c>
      <c r="H474" s="202"/>
    </row>
    <row r="475" spans="2:8" s="22" customFormat="1" ht="82.5" customHeight="1">
      <c r="B475" s="198"/>
      <c r="C475" s="168" t="s">
        <v>64</v>
      </c>
      <c r="D475" s="168" t="s">
        <v>139</v>
      </c>
      <c r="E475" s="168" t="s">
        <v>64</v>
      </c>
      <c r="F475" s="168" t="s">
        <v>139</v>
      </c>
      <c r="G475" s="168" t="s">
        <v>64</v>
      </c>
      <c r="H475" s="168" t="s">
        <v>139</v>
      </c>
    </row>
    <row r="476" spans="2:8" ht="17.45" customHeight="1">
      <c r="B476" s="90" t="s">
        <v>7</v>
      </c>
      <c r="C476" s="91">
        <f>C480</f>
        <v>249610.4</v>
      </c>
      <c r="D476" s="108">
        <v>100</v>
      </c>
      <c r="E476" s="91">
        <f>E480</f>
        <v>203497.7</v>
      </c>
      <c r="F476" s="108">
        <v>100</v>
      </c>
      <c r="G476" s="91">
        <f>G480</f>
        <v>221959.5</v>
      </c>
      <c r="H476" s="108">
        <v>100</v>
      </c>
    </row>
    <row r="477" spans="2:8" ht="15.75" customHeight="1">
      <c r="B477" s="128" t="s">
        <v>2</v>
      </c>
      <c r="C477" s="129">
        <f>233216.2-1600</f>
        <v>231616.2</v>
      </c>
      <c r="D477" s="98" t="s">
        <v>67</v>
      </c>
      <c r="E477" s="129">
        <f>208434.6-15287</f>
        <v>193147.6</v>
      </c>
      <c r="F477" s="98" t="s">
        <v>67</v>
      </c>
      <c r="G477" s="129">
        <v>196182.6</v>
      </c>
      <c r="H477" s="98" t="s">
        <v>67</v>
      </c>
    </row>
    <row r="478" spans="2:8" ht="15.75" customHeight="1">
      <c r="B478" s="128" t="s">
        <v>3</v>
      </c>
      <c r="C478" s="129">
        <v>17994.2</v>
      </c>
      <c r="D478" s="98" t="s">
        <v>67</v>
      </c>
      <c r="E478" s="129">
        <v>10350.1</v>
      </c>
      <c r="F478" s="98" t="s">
        <v>67</v>
      </c>
      <c r="G478" s="129">
        <v>25776.9</v>
      </c>
      <c r="H478" s="98" t="s">
        <v>67</v>
      </c>
    </row>
    <row r="479" spans="2:8" ht="15.75" customHeight="1">
      <c r="B479" s="128" t="s">
        <v>4</v>
      </c>
      <c r="C479" s="129">
        <v>0</v>
      </c>
      <c r="D479" s="98" t="s">
        <v>67</v>
      </c>
      <c r="E479" s="129">
        <v>0</v>
      </c>
      <c r="F479" s="98" t="s">
        <v>67</v>
      </c>
      <c r="G479" s="129">
        <v>0</v>
      </c>
      <c r="H479" s="98" t="s">
        <v>67</v>
      </c>
    </row>
    <row r="480" spans="2:8" ht="29.45" customHeight="1">
      <c r="B480" s="17" t="s">
        <v>34</v>
      </c>
      <c r="C480" s="74">
        <f>251210.4-1600</f>
        <v>249610.4</v>
      </c>
      <c r="D480" s="102">
        <f>C480/C476*100</f>
        <v>100</v>
      </c>
      <c r="E480" s="75">
        <f>218784.7-15287</f>
        <v>203497.7</v>
      </c>
      <c r="F480" s="102">
        <f>E480/E476*100</f>
        <v>100</v>
      </c>
      <c r="G480" s="3">
        <v>221959.5</v>
      </c>
      <c r="H480" s="102">
        <f>G480/G476*100</f>
        <v>100</v>
      </c>
    </row>
    <row r="481" spans="2:8" s="73" customFormat="1" ht="16.149999999999999" customHeight="1">
      <c r="B481" s="134" t="s">
        <v>48</v>
      </c>
      <c r="C481" s="151">
        <f>27700.7-16860</f>
        <v>10840.7</v>
      </c>
      <c r="D481" s="152" t="s">
        <v>67</v>
      </c>
      <c r="E481" s="151">
        <f>28575.8-14860</f>
        <v>13715.8</v>
      </c>
      <c r="F481" s="152" t="s">
        <v>67</v>
      </c>
      <c r="G481" s="151">
        <f>28720.4-14860</f>
        <v>13860.400000000001</v>
      </c>
      <c r="H481" s="152" t="s">
        <v>67</v>
      </c>
    </row>
    <row r="482" spans="2:8" ht="29.45" customHeight="1">
      <c r="B482" s="17" t="s">
        <v>129</v>
      </c>
      <c r="C482" s="74">
        <v>0</v>
      </c>
      <c r="D482" s="77">
        <f>C482/C476*100</f>
        <v>0</v>
      </c>
      <c r="E482" s="75">
        <v>0</v>
      </c>
      <c r="F482" s="77">
        <f>E482/E476*100</f>
        <v>0</v>
      </c>
      <c r="G482" s="3">
        <v>0</v>
      </c>
      <c r="H482" s="77">
        <f>G482/G476*100</f>
        <v>0</v>
      </c>
    </row>
    <row r="483" spans="2:8" ht="10.15" customHeight="1">
      <c r="B483" s="34"/>
      <c r="C483" s="14"/>
      <c r="D483" s="14"/>
      <c r="E483" s="15"/>
      <c r="F483" s="15"/>
      <c r="G483" s="14"/>
    </row>
    <row r="484" spans="2:8" ht="45.75" customHeight="1">
      <c r="B484" s="195" t="s">
        <v>280</v>
      </c>
      <c r="C484" s="195"/>
      <c r="D484" s="195"/>
      <c r="E484" s="195"/>
      <c r="F484" s="195"/>
      <c r="G484" s="195"/>
      <c r="H484" s="195"/>
    </row>
    <row r="485" spans="2:8" ht="78.75" customHeight="1">
      <c r="B485" s="195" t="s">
        <v>348</v>
      </c>
      <c r="C485" s="195"/>
      <c r="D485" s="195"/>
      <c r="E485" s="195"/>
      <c r="F485" s="195"/>
      <c r="G485" s="195"/>
      <c r="H485" s="195"/>
    </row>
    <row r="486" spans="2:8" ht="30.75" customHeight="1">
      <c r="B486" s="195" t="s">
        <v>347</v>
      </c>
      <c r="C486" s="195"/>
      <c r="D486" s="195"/>
      <c r="E486" s="195"/>
      <c r="F486" s="195"/>
      <c r="G486" s="195"/>
      <c r="H486" s="195"/>
    </row>
    <row r="487" spans="2:8" ht="31.5" customHeight="1">
      <c r="B487" s="195" t="s">
        <v>349</v>
      </c>
      <c r="C487" s="195"/>
      <c r="D487" s="195"/>
      <c r="E487" s="195"/>
      <c r="F487" s="195"/>
      <c r="G487" s="195"/>
      <c r="H487" s="195"/>
    </row>
    <row r="488" spans="2:8" ht="45" customHeight="1">
      <c r="B488" s="195" t="s">
        <v>307</v>
      </c>
      <c r="C488" s="195"/>
      <c r="D488" s="195"/>
      <c r="E488" s="195"/>
      <c r="F488" s="195"/>
      <c r="G488" s="195"/>
      <c r="H488" s="195"/>
    </row>
    <row r="489" spans="2:8" ht="47.25" customHeight="1">
      <c r="B489" s="195" t="s">
        <v>304</v>
      </c>
      <c r="C489" s="195"/>
      <c r="D489" s="195"/>
      <c r="E489" s="195"/>
      <c r="F489" s="195"/>
      <c r="G489" s="195"/>
      <c r="H489" s="195"/>
    </row>
    <row r="490" spans="2:8" ht="45.75" customHeight="1">
      <c r="B490" s="195" t="s">
        <v>295</v>
      </c>
      <c r="C490" s="195"/>
      <c r="D490" s="195"/>
      <c r="E490" s="195"/>
      <c r="F490" s="195"/>
      <c r="G490" s="195"/>
      <c r="H490" s="195"/>
    </row>
    <row r="491" spans="2:8" ht="30.75" customHeight="1">
      <c r="B491" s="195" t="s">
        <v>265</v>
      </c>
      <c r="C491" s="195"/>
      <c r="D491" s="195"/>
      <c r="E491" s="195"/>
      <c r="F491" s="195"/>
      <c r="G491" s="195"/>
      <c r="H491" s="195"/>
    </row>
    <row r="492" spans="2:8" ht="30.75" customHeight="1">
      <c r="B492" s="195" t="s">
        <v>266</v>
      </c>
      <c r="C492" s="195"/>
      <c r="D492" s="195"/>
      <c r="E492" s="195"/>
      <c r="F492" s="195"/>
      <c r="G492" s="195"/>
      <c r="H492" s="195"/>
    </row>
    <row r="493" spans="2:8" ht="31.15" customHeight="1">
      <c r="B493" s="200" t="s">
        <v>267</v>
      </c>
      <c r="C493" s="200"/>
      <c r="D493" s="200"/>
      <c r="E493" s="200"/>
      <c r="F493" s="200"/>
      <c r="G493" s="200"/>
      <c r="H493" s="200"/>
    </row>
    <row r="494" spans="2:8" ht="31.15" customHeight="1">
      <c r="B494" s="200" t="s">
        <v>105</v>
      </c>
      <c r="C494" s="200"/>
      <c r="D494" s="200"/>
      <c r="E494" s="200"/>
      <c r="F494" s="200"/>
      <c r="G494" s="200"/>
      <c r="H494" s="200"/>
    </row>
    <row r="495" spans="2:8" s="33" customFormat="1" ht="41.25" customHeight="1">
      <c r="B495" s="195" t="s">
        <v>268</v>
      </c>
      <c r="C495" s="195"/>
      <c r="D495" s="195"/>
      <c r="E495" s="195"/>
      <c r="F495" s="195"/>
      <c r="G495" s="195"/>
      <c r="H495" s="195"/>
    </row>
    <row r="496" spans="2:8" s="33" customFormat="1" ht="30" customHeight="1">
      <c r="B496" s="195" t="s">
        <v>269</v>
      </c>
      <c r="C496" s="195"/>
      <c r="D496" s="195"/>
      <c r="E496" s="195"/>
      <c r="F496" s="195"/>
      <c r="G496" s="195"/>
      <c r="H496" s="195"/>
    </row>
    <row r="497" spans="2:8" ht="31.5" customHeight="1">
      <c r="B497" s="195" t="s">
        <v>270</v>
      </c>
      <c r="C497" s="195"/>
      <c r="D497" s="195"/>
      <c r="E497" s="195"/>
      <c r="F497" s="195"/>
      <c r="G497" s="195"/>
      <c r="H497" s="195"/>
    </row>
    <row r="498" spans="2:8" ht="48" customHeight="1">
      <c r="B498" s="195" t="s">
        <v>308</v>
      </c>
      <c r="C498" s="195"/>
      <c r="D498" s="195"/>
      <c r="E498" s="195"/>
      <c r="F498" s="195"/>
      <c r="G498" s="195"/>
      <c r="H498" s="195"/>
    </row>
    <row r="499" spans="2:8" ht="15" customHeight="1">
      <c r="B499" s="200" t="s">
        <v>80</v>
      </c>
      <c r="C499" s="200"/>
      <c r="D499" s="200"/>
      <c r="E499" s="200"/>
      <c r="F499" s="200"/>
      <c r="G499" s="200"/>
      <c r="H499" s="200"/>
    </row>
    <row r="500" spans="2:8" ht="15" customHeight="1">
      <c r="B500" s="158"/>
      <c r="C500" s="158"/>
      <c r="D500" s="158"/>
      <c r="E500" s="158"/>
      <c r="F500" s="158"/>
      <c r="G500" s="158"/>
      <c r="H500" s="158"/>
    </row>
    <row r="501" spans="2:8" s="33" customFormat="1" ht="15.75" customHeight="1">
      <c r="B501" s="193" t="s">
        <v>326</v>
      </c>
      <c r="C501" s="193"/>
      <c r="D501" s="193"/>
      <c r="E501" s="193"/>
      <c r="F501" s="193"/>
      <c r="G501" s="193"/>
      <c r="H501" s="65"/>
    </row>
    <row r="502" spans="2:8" s="28" customFormat="1" ht="16.899999999999999" customHeight="1">
      <c r="B502" s="194" t="s">
        <v>130</v>
      </c>
      <c r="C502" s="194"/>
      <c r="D502" s="194"/>
      <c r="E502" s="194"/>
      <c r="F502" s="194"/>
      <c r="G502" s="194"/>
      <c r="H502" s="194"/>
    </row>
    <row r="503" spans="2:8" s="28" customFormat="1" ht="12.75" customHeight="1">
      <c r="B503" s="157"/>
      <c r="C503" s="157"/>
      <c r="D503" s="157"/>
      <c r="E503" s="157"/>
      <c r="F503" s="157"/>
      <c r="G503" s="197" t="s">
        <v>128</v>
      </c>
      <c r="H503" s="197"/>
    </row>
    <row r="504" spans="2:8" s="22" customFormat="1" ht="14.25" customHeight="1">
      <c r="B504" s="198" t="s">
        <v>131</v>
      </c>
      <c r="C504" s="201" t="s">
        <v>184</v>
      </c>
      <c r="D504" s="202"/>
      <c r="E504" s="201" t="s">
        <v>151</v>
      </c>
      <c r="F504" s="202"/>
      <c r="G504" s="201" t="s">
        <v>185</v>
      </c>
      <c r="H504" s="202"/>
    </row>
    <row r="505" spans="2:8" s="22" customFormat="1" ht="55.5" customHeight="1">
      <c r="B505" s="198"/>
      <c r="C505" s="168" t="s">
        <v>64</v>
      </c>
      <c r="D505" s="168" t="s">
        <v>65</v>
      </c>
      <c r="E505" s="182" t="s">
        <v>64</v>
      </c>
      <c r="F505" s="182" t="s">
        <v>65</v>
      </c>
      <c r="G505" s="182" t="s">
        <v>64</v>
      </c>
      <c r="H505" s="182" t="s">
        <v>65</v>
      </c>
    </row>
    <row r="506" spans="2:8" ht="15.6" customHeight="1">
      <c r="B506" s="90" t="s">
        <v>132</v>
      </c>
      <c r="C506" s="91">
        <f>SUM(C510:C514)</f>
        <v>39526.300000000003</v>
      </c>
      <c r="D506" s="108">
        <v>100</v>
      </c>
      <c r="E506" s="91">
        <f>SUM(E510:E514)</f>
        <v>29344.9</v>
      </c>
      <c r="F506" s="108">
        <v>100</v>
      </c>
      <c r="G506" s="91">
        <f>SUM(G510:G514)</f>
        <v>29183.200000000001</v>
      </c>
      <c r="H506" s="108">
        <v>100</v>
      </c>
    </row>
    <row r="507" spans="2:8" ht="15.6" customHeight="1">
      <c r="B507" s="128" t="s">
        <v>2</v>
      </c>
      <c r="C507" s="129">
        <f>35526.3+4000</f>
        <v>39526.300000000003</v>
      </c>
      <c r="D507" s="98" t="s">
        <v>67</v>
      </c>
      <c r="E507" s="129">
        <v>29344.9</v>
      </c>
      <c r="F507" s="98" t="s">
        <v>67</v>
      </c>
      <c r="G507" s="129">
        <v>29183.200000000001</v>
      </c>
      <c r="H507" s="98" t="s">
        <v>67</v>
      </c>
    </row>
    <row r="508" spans="2:8" ht="15" customHeight="1">
      <c r="B508" s="128" t="s">
        <v>3</v>
      </c>
      <c r="C508" s="129">
        <v>0</v>
      </c>
      <c r="D508" s="98" t="s">
        <v>67</v>
      </c>
      <c r="E508" s="129">
        <v>0</v>
      </c>
      <c r="F508" s="98" t="s">
        <v>67</v>
      </c>
      <c r="G508" s="129">
        <v>0</v>
      </c>
      <c r="H508" s="98" t="s">
        <v>67</v>
      </c>
    </row>
    <row r="509" spans="2:8" ht="14.45" customHeight="1">
      <c r="B509" s="128" t="s">
        <v>4</v>
      </c>
      <c r="C509" s="129">
        <v>0</v>
      </c>
      <c r="D509" s="98" t="s">
        <v>67</v>
      </c>
      <c r="E509" s="129">
        <v>0</v>
      </c>
      <c r="F509" s="98" t="s">
        <v>67</v>
      </c>
      <c r="G509" s="129">
        <v>0</v>
      </c>
      <c r="H509" s="98" t="s">
        <v>67</v>
      </c>
    </row>
    <row r="510" spans="2:8" s="24" customFormat="1" ht="17.25" customHeight="1">
      <c r="B510" s="126" t="s">
        <v>321</v>
      </c>
      <c r="C510" s="26">
        <v>13304.5</v>
      </c>
      <c r="D510" s="102">
        <f>C510/C506*100</f>
        <v>33.659866974647258</v>
      </c>
      <c r="E510" s="26">
        <v>13633.7</v>
      </c>
      <c r="F510" s="102">
        <f>E510/E506*100</f>
        <v>46.460202624646875</v>
      </c>
      <c r="G510" s="26">
        <v>13517.5</v>
      </c>
      <c r="H510" s="102">
        <f>G510/G506*100+0.1</f>
        <v>46.419457770223964</v>
      </c>
    </row>
    <row r="511" spans="2:8" s="24" customFormat="1" ht="17.25" customHeight="1">
      <c r="B511" s="126" t="s">
        <v>244</v>
      </c>
      <c r="C511" s="26">
        <v>10324.799999999999</v>
      </c>
      <c r="D511" s="102">
        <f>C511/C506*100</f>
        <v>26.121341992546732</v>
      </c>
      <c r="E511" s="26">
        <v>10711.2</v>
      </c>
      <c r="F511" s="102">
        <f>E511/E506*100</f>
        <v>36.50106151324421</v>
      </c>
      <c r="G511" s="26">
        <v>10665.7</v>
      </c>
      <c r="H511" s="102">
        <f>G511/G506*100</f>
        <v>36.547397132596835</v>
      </c>
    </row>
    <row r="512" spans="2:8" s="24" customFormat="1" ht="17.25" customHeight="1">
      <c r="B512" s="126" t="s">
        <v>157</v>
      </c>
      <c r="C512" s="26">
        <f>5000+2110.5</f>
        <v>7110.5</v>
      </c>
      <c r="D512" s="102">
        <f>C512/C506*100</f>
        <v>17.98928814485545</v>
      </c>
      <c r="E512" s="26">
        <v>5000</v>
      </c>
      <c r="F512" s="102">
        <f>E512/E506*100</f>
        <v>17.038735862108918</v>
      </c>
      <c r="G512" s="26">
        <v>5000</v>
      </c>
      <c r="H512" s="102">
        <f>G512/G506*100</f>
        <v>17.133145097179199</v>
      </c>
    </row>
    <row r="513" spans="2:8" s="24" customFormat="1" ht="17.25" customHeight="1">
      <c r="B513" s="126" t="s">
        <v>290</v>
      </c>
      <c r="C513" s="26">
        <v>4000</v>
      </c>
      <c r="D513" s="102">
        <f>C513/C506*100</f>
        <v>10.119844255596906</v>
      </c>
      <c r="E513" s="26">
        <v>0</v>
      </c>
      <c r="F513" s="102">
        <v>0</v>
      </c>
      <c r="G513" s="26">
        <v>0</v>
      </c>
      <c r="H513" s="102">
        <v>0</v>
      </c>
    </row>
    <row r="514" spans="2:8" s="24" customFormat="1" ht="17.25" customHeight="1">
      <c r="B514" s="126" t="s">
        <v>245</v>
      </c>
      <c r="C514" s="26">
        <v>4786.5</v>
      </c>
      <c r="D514" s="102">
        <f>C514/C506*100</f>
        <v>12.109658632353646</v>
      </c>
      <c r="E514" s="26">
        <v>0</v>
      </c>
      <c r="F514" s="102">
        <f>E514/E507*100</f>
        <v>0</v>
      </c>
      <c r="G514" s="26">
        <v>0</v>
      </c>
      <c r="H514" s="102">
        <f>G514/G507*100</f>
        <v>0</v>
      </c>
    </row>
    <row r="515" spans="2:8" s="24" customFormat="1" ht="14.25" customHeight="1">
      <c r="B515" s="50"/>
      <c r="C515" s="85"/>
      <c r="D515" s="110"/>
      <c r="E515" s="85"/>
      <c r="F515" s="110"/>
      <c r="G515" s="85"/>
      <c r="H515" s="110"/>
    </row>
    <row r="516" spans="2:8" s="24" customFormat="1" ht="63" customHeight="1">
      <c r="B516" s="200" t="s">
        <v>246</v>
      </c>
      <c r="C516" s="200"/>
      <c r="D516" s="200"/>
      <c r="E516" s="200"/>
      <c r="F516" s="200"/>
      <c r="G516" s="200"/>
      <c r="H516" s="200"/>
    </row>
    <row r="517" spans="2:8" s="79" customFormat="1" ht="30.75" customHeight="1">
      <c r="B517" s="194" t="s">
        <v>294</v>
      </c>
      <c r="C517" s="194"/>
      <c r="D517" s="194"/>
      <c r="E517" s="194"/>
      <c r="F517" s="194"/>
      <c r="G517" s="194"/>
      <c r="H517" s="194"/>
    </row>
    <row r="518" spans="2:8" s="24" customFormat="1" ht="32.25" customHeight="1">
      <c r="B518" s="200" t="s">
        <v>350</v>
      </c>
      <c r="C518" s="200"/>
      <c r="D518" s="200"/>
      <c r="E518" s="200"/>
      <c r="F518" s="200"/>
      <c r="G518" s="200"/>
      <c r="H518" s="200"/>
    </row>
    <row r="519" spans="2:8" s="118" customFormat="1" ht="47.25" customHeight="1">
      <c r="B519" s="203" t="s">
        <v>247</v>
      </c>
      <c r="C519" s="203"/>
      <c r="D519" s="203"/>
      <c r="E519" s="203"/>
      <c r="F519" s="203"/>
      <c r="G519" s="203"/>
      <c r="H519" s="203"/>
    </row>
    <row r="520" spans="2:8" s="118" customFormat="1" ht="12.75" customHeight="1">
      <c r="B520" s="159"/>
      <c r="C520" s="159"/>
      <c r="D520" s="159"/>
      <c r="E520" s="159"/>
      <c r="F520" s="159"/>
      <c r="G520" s="159"/>
      <c r="H520" s="159"/>
    </row>
    <row r="521" spans="2:8" s="33" customFormat="1" ht="14.25" customHeight="1">
      <c r="B521" s="193" t="s">
        <v>152</v>
      </c>
      <c r="C521" s="193"/>
      <c r="D521" s="193"/>
      <c r="E521" s="193"/>
      <c r="F521" s="193"/>
      <c r="G521" s="193"/>
      <c r="H521" s="65"/>
    </row>
    <row r="522" spans="2:8" s="22" customFormat="1" ht="14.25" customHeight="1">
      <c r="B522" s="157"/>
      <c r="C522" s="157"/>
      <c r="D522" s="157"/>
      <c r="E522" s="157"/>
      <c r="F522" s="157"/>
      <c r="G522" s="197" t="s">
        <v>310</v>
      </c>
      <c r="H522" s="197"/>
    </row>
    <row r="523" spans="2:8" s="22" customFormat="1" ht="17.25" customHeight="1">
      <c r="B523" s="198" t="s">
        <v>131</v>
      </c>
      <c r="C523" s="201" t="s">
        <v>184</v>
      </c>
      <c r="D523" s="202"/>
      <c r="E523" s="201" t="s">
        <v>151</v>
      </c>
      <c r="F523" s="202"/>
      <c r="G523" s="201" t="s">
        <v>185</v>
      </c>
      <c r="H523" s="202"/>
    </row>
    <row r="524" spans="2:8" s="22" customFormat="1" ht="55.5" customHeight="1">
      <c r="B524" s="198"/>
      <c r="C524" s="168" t="s">
        <v>64</v>
      </c>
      <c r="D524" s="168" t="s">
        <v>65</v>
      </c>
      <c r="E524" s="182" t="s">
        <v>64</v>
      </c>
      <c r="F524" s="182" t="s">
        <v>65</v>
      </c>
      <c r="G524" s="182" t="s">
        <v>64</v>
      </c>
      <c r="H524" s="182" t="s">
        <v>65</v>
      </c>
    </row>
    <row r="525" spans="2:8" ht="16.149999999999999" customHeight="1">
      <c r="B525" s="90" t="s">
        <v>132</v>
      </c>
      <c r="C525" s="91">
        <f>C526+C527+C528</f>
        <v>0</v>
      </c>
      <c r="D525" s="166" t="s">
        <v>67</v>
      </c>
      <c r="E525" s="91">
        <f>E529</f>
        <v>17031.3</v>
      </c>
      <c r="F525" s="91">
        <v>100</v>
      </c>
      <c r="G525" s="91">
        <f>G529</f>
        <v>18923.7</v>
      </c>
      <c r="H525" s="117">
        <v>100</v>
      </c>
    </row>
    <row r="526" spans="2:8" ht="15" customHeight="1">
      <c r="B526" s="128" t="s">
        <v>2</v>
      </c>
      <c r="C526" s="129">
        <v>0</v>
      </c>
      <c r="D526" s="98" t="s">
        <v>67</v>
      </c>
      <c r="E526" s="129">
        <v>1703.1</v>
      </c>
      <c r="F526" s="98" t="s">
        <v>67</v>
      </c>
      <c r="G526" s="129">
        <v>1892.4</v>
      </c>
      <c r="H526" s="98" t="s">
        <v>67</v>
      </c>
    </row>
    <row r="527" spans="2:8" ht="15" customHeight="1">
      <c r="B527" s="128" t="s">
        <v>3</v>
      </c>
      <c r="C527" s="129">
        <v>0</v>
      </c>
      <c r="D527" s="98" t="s">
        <v>67</v>
      </c>
      <c r="E527" s="129">
        <f>E525-E526-E528</f>
        <v>9350.1999999999989</v>
      </c>
      <c r="F527" s="98" t="s">
        <v>67</v>
      </c>
      <c r="G527" s="129">
        <f>G525-G526-G528</f>
        <v>10389.099999999999</v>
      </c>
      <c r="H527" s="98" t="s">
        <v>67</v>
      </c>
    </row>
    <row r="528" spans="2:8" ht="15" customHeight="1">
      <c r="B528" s="128" t="s">
        <v>4</v>
      </c>
      <c r="C528" s="129">
        <v>0</v>
      </c>
      <c r="D528" s="98" t="s">
        <v>67</v>
      </c>
      <c r="E528" s="129">
        <v>5978</v>
      </c>
      <c r="F528" s="98" t="s">
        <v>67</v>
      </c>
      <c r="G528" s="129">
        <v>6642.2</v>
      </c>
      <c r="H528" s="98" t="s">
        <v>67</v>
      </c>
    </row>
    <row r="529" spans="2:8" ht="61.5" customHeight="1">
      <c r="B529" s="132" t="s">
        <v>351</v>
      </c>
      <c r="C529" s="119">
        <v>0</v>
      </c>
      <c r="D529" s="114" t="s">
        <v>67</v>
      </c>
      <c r="E529" s="119">
        <v>17031.3</v>
      </c>
      <c r="F529" s="146">
        <f>E529/E525*100</f>
        <v>100</v>
      </c>
      <c r="G529" s="119">
        <v>18923.7</v>
      </c>
      <c r="H529" s="146">
        <f>G529/G525*100</f>
        <v>100</v>
      </c>
    </row>
    <row r="530" spans="2:8" s="27" customFormat="1" ht="14.45" customHeight="1">
      <c r="B530" s="18"/>
      <c r="C530" s="19"/>
      <c r="D530" s="19"/>
      <c r="E530" s="19"/>
      <c r="F530" s="19"/>
      <c r="G530" s="20"/>
      <c r="H530" s="70"/>
    </row>
    <row r="531" spans="2:8" s="27" customFormat="1" ht="46.5" customHeight="1">
      <c r="B531" s="217" t="s">
        <v>188</v>
      </c>
      <c r="C531" s="217"/>
      <c r="D531" s="217"/>
      <c r="E531" s="217"/>
      <c r="F531" s="217"/>
      <c r="G531" s="217"/>
      <c r="H531" s="217"/>
    </row>
    <row r="532" spans="2:8" s="32" customFormat="1" ht="12.6" customHeight="1">
      <c r="B532" s="80"/>
      <c r="C532" s="84"/>
      <c r="D532" s="84"/>
      <c r="E532" s="84"/>
      <c r="F532" s="84"/>
      <c r="G532" s="84"/>
    </row>
    <row r="533" spans="2:8" s="32" customFormat="1" ht="13.15" customHeight="1">
      <c r="B533" s="81"/>
      <c r="C533" s="83"/>
      <c r="D533" s="83"/>
      <c r="E533" s="83"/>
      <c r="F533" s="83"/>
      <c r="G533" s="83"/>
      <c r="H533" s="72"/>
    </row>
    <row r="534" spans="2:8" ht="0.6" customHeight="1">
      <c r="B534" s="82"/>
      <c r="C534" s="21"/>
      <c r="D534" s="21"/>
      <c r="E534" s="21"/>
      <c r="F534" s="21"/>
      <c r="H534" s="72"/>
    </row>
    <row r="536" spans="2:8">
      <c r="B536" s="35"/>
      <c r="C536" s="36"/>
      <c r="D536" s="36"/>
      <c r="E536" s="36"/>
      <c r="F536" s="36"/>
      <c r="G536" s="36"/>
    </row>
    <row r="537" spans="2:8">
      <c r="B537" s="35"/>
      <c r="C537" s="36"/>
      <c r="D537" s="36"/>
      <c r="E537" s="36"/>
      <c r="F537" s="36"/>
      <c r="G537" s="36"/>
    </row>
    <row r="538" spans="2:8">
      <c r="B538" s="35"/>
      <c r="C538" s="36"/>
      <c r="D538" s="36"/>
      <c r="E538" s="36"/>
      <c r="F538" s="36"/>
      <c r="G538" s="36"/>
    </row>
    <row r="539" spans="2:8">
      <c r="B539" s="35"/>
      <c r="C539" s="23"/>
      <c r="D539" s="23"/>
      <c r="E539" s="23"/>
      <c r="F539" s="23"/>
      <c r="G539" s="23"/>
    </row>
    <row r="540" spans="2:8">
      <c r="B540" s="35"/>
      <c r="C540" s="37"/>
      <c r="D540" s="37"/>
      <c r="E540" s="37"/>
      <c r="F540" s="37"/>
      <c r="G540" s="10"/>
    </row>
    <row r="541" spans="2:8">
      <c r="B541" s="35"/>
      <c r="C541" s="23"/>
      <c r="D541" s="23"/>
      <c r="E541" s="23"/>
      <c r="F541" s="23"/>
      <c r="G541" s="23"/>
    </row>
    <row r="542" spans="2:8">
      <c r="B542" s="35"/>
      <c r="C542" s="23"/>
      <c r="D542" s="23"/>
      <c r="E542" s="23"/>
      <c r="F542" s="23"/>
      <c r="G542" s="23"/>
    </row>
    <row r="543" spans="2:8">
      <c r="C543" s="23"/>
      <c r="D543" s="23"/>
      <c r="E543" s="23"/>
      <c r="F543" s="23"/>
      <c r="G543" s="23"/>
    </row>
    <row r="544" spans="2:8">
      <c r="B544" s="35"/>
      <c r="C544" s="23"/>
      <c r="D544" s="23"/>
      <c r="E544" s="23"/>
      <c r="F544" s="23"/>
      <c r="G544" s="23"/>
    </row>
    <row r="545" spans="3:7">
      <c r="C545" s="37"/>
      <c r="D545" s="37"/>
      <c r="E545" s="37"/>
      <c r="F545" s="37"/>
      <c r="G545" s="10"/>
    </row>
    <row r="546" spans="3:7">
      <c r="C546" s="23"/>
      <c r="D546" s="23"/>
      <c r="E546" s="23"/>
      <c r="F546" s="23"/>
      <c r="G546" s="23"/>
    </row>
    <row r="547" spans="3:7">
      <c r="C547" s="23"/>
      <c r="D547" s="23"/>
      <c r="E547" s="23"/>
      <c r="F547" s="23"/>
      <c r="G547" s="23"/>
    </row>
    <row r="548" spans="3:7">
      <c r="C548" s="36"/>
      <c r="D548" s="36"/>
      <c r="E548" s="36"/>
      <c r="F548" s="36"/>
      <c r="G548" s="36"/>
    </row>
    <row r="549" spans="3:7">
      <c r="C549" s="23"/>
      <c r="D549" s="23"/>
      <c r="E549" s="23"/>
      <c r="F549" s="23"/>
      <c r="G549" s="23"/>
    </row>
    <row r="550" spans="3:7">
      <c r="C550" s="23"/>
      <c r="D550" s="23"/>
      <c r="E550" s="23"/>
      <c r="F550" s="23"/>
      <c r="G550" s="23"/>
    </row>
    <row r="551" spans="3:7">
      <c r="C551" s="23"/>
      <c r="D551" s="23"/>
      <c r="E551" s="23"/>
      <c r="F551" s="23"/>
      <c r="G551" s="23"/>
    </row>
    <row r="552" spans="3:7">
      <c r="C552" s="23"/>
      <c r="D552" s="23"/>
      <c r="E552" s="23"/>
      <c r="F552" s="23"/>
      <c r="G552" s="23"/>
    </row>
    <row r="553" spans="3:7">
      <c r="C553" s="23"/>
      <c r="D553" s="23"/>
      <c r="E553" s="23"/>
      <c r="F553" s="23"/>
      <c r="G553" s="23"/>
    </row>
    <row r="554" spans="3:7">
      <c r="C554" s="36"/>
      <c r="D554" s="36"/>
      <c r="E554" s="36"/>
      <c r="F554" s="36"/>
      <c r="G554" s="36"/>
    </row>
    <row r="555" spans="3:7">
      <c r="C555" s="36"/>
      <c r="D555" s="36"/>
      <c r="E555" s="36"/>
      <c r="F555" s="36"/>
      <c r="G555" s="36"/>
    </row>
    <row r="556" spans="3:7">
      <c r="C556" s="23"/>
      <c r="D556" s="23"/>
      <c r="E556" s="23"/>
      <c r="F556" s="23"/>
      <c r="G556" s="23"/>
    </row>
    <row r="557" spans="3:7">
      <c r="C557" s="23"/>
      <c r="D557" s="23"/>
      <c r="E557" s="23"/>
      <c r="F557" s="23"/>
      <c r="G557" s="23"/>
    </row>
    <row r="558" spans="3:7">
      <c r="C558" s="23"/>
      <c r="D558" s="23"/>
      <c r="E558" s="23"/>
      <c r="F558" s="23"/>
      <c r="G558" s="23"/>
    </row>
    <row r="559" spans="3:7">
      <c r="C559" s="23"/>
      <c r="D559" s="23"/>
      <c r="E559" s="23"/>
      <c r="F559" s="23"/>
      <c r="G559" s="23"/>
    </row>
    <row r="560" spans="3:7">
      <c r="C560" s="23"/>
      <c r="D560" s="23"/>
      <c r="E560" s="23"/>
      <c r="F560" s="23"/>
      <c r="G560" s="23"/>
    </row>
    <row r="561" spans="3:7">
      <c r="C561" s="23"/>
      <c r="D561" s="23"/>
      <c r="E561" s="23"/>
      <c r="F561" s="23"/>
      <c r="G561" s="23"/>
    </row>
    <row r="562" spans="3:7">
      <c r="C562" s="23"/>
      <c r="D562" s="23"/>
      <c r="E562" s="23"/>
      <c r="F562" s="23"/>
      <c r="G562" s="23"/>
    </row>
    <row r="563" spans="3:7">
      <c r="C563" s="23"/>
      <c r="D563" s="23"/>
      <c r="E563" s="23"/>
      <c r="F563" s="23"/>
      <c r="G563" s="23"/>
    </row>
    <row r="564" spans="3:7">
      <c r="C564" s="23"/>
      <c r="D564" s="23"/>
      <c r="E564" s="23"/>
      <c r="F564" s="23"/>
      <c r="G564" s="23"/>
    </row>
    <row r="565" spans="3:7">
      <c r="C565" s="36"/>
      <c r="D565" s="36"/>
      <c r="E565" s="36"/>
      <c r="F565" s="36"/>
      <c r="G565" s="36"/>
    </row>
    <row r="566" spans="3:7">
      <c r="C566" s="23"/>
      <c r="D566" s="23"/>
    </row>
  </sheetData>
  <mergeCells count="441">
    <mergeCell ref="B370:H370"/>
    <mergeCell ref="B517:H517"/>
    <mergeCell ref="B237:B238"/>
    <mergeCell ref="C237:D237"/>
    <mergeCell ref="E237:F237"/>
    <mergeCell ref="G237:H237"/>
    <mergeCell ref="B278:B279"/>
    <mergeCell ref="C278:D278"/>
    <mergeCell ref="E278:F278"/>
    <mergeCell ref="G278:H278"/>
    <mergeCell ref="B400:B401"/>
    <mergeCell ref="C400:D400"/>
    <mergeCell ref="E400:F400"/>
    <mergeCell ref="G400:H400"/>
    <mergeCell ref="G349:H349"/>
    <mergeCell ref="B350:B351"/>
    <mergeCell ref="C350:D350"/>
    <mergeCell ref="E350:F350"/>
    <mergeCell ref="G350:H350"/>
    <mergeCell ref="E372:F372"/>
    <mergeCell ref="B367:H367"/>
    <mergeCell ref="B366:H366"/>
    <mergeCell ref="B382:H382"/>
    <mergeCell ref="B368:H368"/>
    <mergeCell ref="B369:H369"/>
    <mergeCell ref="G209:H209"/>
    <mergeCell ref="B210:B211"/>
    <mergeCell ref="B521:G521"/>
    <mergeCell ref="B344:H344"/>
    <mergeCell ref="B345:H345"/>
    <mergeCell ref="B346:H346"/>
    <mergeCell ref="B347:H347"/>
    <mergeCell ref="B340:H340"/>
    <mergeCell ref="C419:D419"/>
    <mergeCell ref="E419:F419"/>
    <mergeCell ref="G419:H419"/>
    <mergeCell ref="B412:H412"/>
    <mergeCell ref="B413:H413"/>
    <mergeCell ref="B414:H414"/>
    <mergeCell ref="B415:H415"/>
    <mergeCell ref="E474:F474"/>
    <mergeCell ref="G474:H474"/>
    <mergeCell ref="B495:H495"/>
    <mergeCell ref="B456:H456"/>
    <mergeCell ref="B455:H455"/>
    <mergeCell ref="B464:H464"/>
    <mergeCell ref="B458:H458"/>
    <mergeCell ref="B433:H433"/>
    <mergeCell ref="B434:H434"/>
    <mergeCell ref="E189:F189"/>
    <mergeCell ref="G189:H189"/>
    <mergeCell ref="B204:H204"/>
    <mergeCell ref="B163:H163"/>
    <mergeCell ref="G164:H164"/>
    <mergeCell ref="B147:B148"/>
    <mergeCell ref="C147:D147"/>
    <mergeCell ref="E147:F147"/>
    <mergeCell ref="G147:H147"/>
    <mergeCell ref="B196:B197"/>
    <mergeCell ref="C196:D196"/>
    <mergeCell ref="E196:F196"/>
    <mergeCell ref="G196:H196"/>
    <mergeCell ref="G81:H81"/>
    <mergeCell ref="C82:D82"/>
    <mergeCell ref="E82:F82"/>
    <mergeCell ref="G82:H82"/>
    <mergeCell ref="B484:H484"/>
    <mergeCell ref="B491:H491"/>
    <mergeCell ref="B499:H499"/>
    <mergeCell ref="B493:H493"/>
    <mergeCell ref="B125:H125"/>
    <mergeCell ref="B119:H119"/>
    <mergeCell ref="C257:D257"/>
    <mergeCell ref="E257:F257"/>
    <mergeCell ref="G257:H257"/>
    <mergeCell ref="B252:H252"/>
    <mergeCell ref="B121:H121"/>
    <mergeCell ref="B156:H156"/>
    <mergeCell ref="B157:H157"/>
    <mergeCell ref="B183:H183"/>
    <mergeCell ref="B200:H200"/>
    <mergeCell ref="B177:H177"/>
    <mergeCell ref="B175:H175"/>
    <mergeCell ref="B201:H201"/>
    <mergeCell ref="B348:H348"/>
    <mergeCell ref="G210:H210"/>
    <mergeCell ref="B407:H407"/>
    <mergeCell ref="B465:H465"/>
    <mergeCell ref="G371:H371"/>
    <mergeCell ref="B372:B373"/>
    <mergeCell ref="C372:D372"/>
    <mergeCell ref="G372:H372"/>
    <mergeCell ref="B293:H293"/>
    <mergeCell ref="B284:G284"/>
    <mergeCell ref="G326:H326"/>
    <mergeCell ref="B322:H322"/>
    <mergeCell ref="B323:H323"/>
    <mergeCell ref="B326:B327"/>
    <mergeCell ref="C326:D326"/>
    <mergeCell ref="E326:F326"/>
    <mergeCell ref="B316:H316"/>
    <mergeCell ref="B342:H342"/>
    <mergeCell ref="B297:H297"/>
    <mergeCell ref="B339:H339"/>
    <mergeCell ref="B338:H338"/>
    <mergeCell ref="E391:F391"/>
    <mergeCell ref="G391:H391"/>
    <mergeCell ref="B405:H405"/>
    <mergeCell ref="B410:H410"/>
    <mergeCell ref="B439:B440"/>
    <mergeCell ref="G256:H256"/>
    <mergeCell ref="B257:B258"/>
    <mergeCell ref="G272:H272"/>
    <mergeCell ref="B289:H289"/>
    <mergeCell ref="B287:H287"/>
    <mergeCell ref="B285:H285"/>
    <mergeCell ref="B291:H291"/>
    <mergeCell ref="B286:H286"/>
    <mergeCell ref="B315:H315"/>
    <mergeCell ref="B288:H288"/>
    <mergeCell ref="B270:H270"/>
    <mergeCell ref="B314:H314"/>
    <mergeCell ref="G325:H325"/>
    <mergeCell ref="B290:H290"/>
    <mergeCell ref="G271:H271"/>
    <mergeCell ref="B272:B273"/>
    <mergeCell ref="C272:D272"/>
    <mergeCell ref="E272:F272"/>
    <mergeCell ref="B320:H320"/>
    <mergeCell ref="B321:H321"/>
    <mergeCell ref="B319:H319"/>
    <mergeCell ref="C90:D90"/>
    <mergeCell ref="E90:F90"/>
    <mergeCell ref="G90:H90"/>
    <mergeCell ref="B247:H247"/>
    <mergeCell ref="B202:H202"/>
    <mergeCell ref="C210:D210"/>
    <mergeCell ref="B152:H152"/>
    <mergeCell ref="B205:H205"/>
    <mergeCell ref="B206:H206"/>
    <mergeCell ref="G188:H188"/>
    <mergeCell ref="B189:B190"/>
    <mergeCell ref="C189:D189"/>
    <mergeCell ref="B135:H135"/>
    <mergeCell ref="B136:H136"/>
    <mergeCell ref="B137:H137"/>
    <mergeCell ref="B138:H138"/>
    <mergeCell ref="C141:D141"/>
    <mergeCell ref="E141:F141"/>
    <mergeCell ref="E210:F210"/>
    <mergeCell ref="B154:H154"/>
    <mergeCell ref="B153:H153"/>
    <mergeCell ref="B124:H124"/>
    <mergeCell ref="A184:H184"/>
    <mergeCell ref="G141:H141"/>
    <mergeCell ref="B7:H7"/>
    <mergeCell ref="B14:H14"/>
    <mergeCell ref="B127:H127"/>
    <mergeCell ref="D16:E16"/>
    <mergeCell ref="D17:E17"/>
    <mergeCell ref="D18:E18"/>
    <mergeCell ref="B19:H19"/>
    <mergeCell ref="B26:B27"/>
    <mergeCell ref="B9:H9"/>
    <mergeCell ref="C75:D75"/>
    <mergeCell ref="E75:F75"/>
    <mergeCell ref="G75:H75"/>
    <mergeCell ref="C81:D81"/>
    <mergeCell ref="E81:F81"/>
    <mergeCell ref="C70:D70"/>
    <mergeCell ref="E68:F68"/>
    <mergeCell ref="E69:F69"/>
    <mergeCell ref="E70:F70"/>
    <mergeCell ref="G68:H68"/>
    <mergeCell ref="G69:H69"/>
    <mergeCell ref="G70:H70"/>
    <mergeCell ref="C88:D88"/>
    <mergeCell ref="E88:F88"/>
    <mergeCell ref="G88:H88"/>
    <mergeCell ref="B3:H3"/>
    <mergeCell ref="B2:H2"/>
    <mergeCell ref="B317:H317"/>
    <mergeCell ref="B294:H294"/>
    <mergeCell ref="B295:H295"/>
    <mergeCell ref="B296:H296"/>
    <mergeCell ref="B267:H267"/>
    <mergeCell ref="B268:H268"/>
    <mergeCell ref="B269:H269"/>
    <mergeCell ref="B266:H266"/>
    <mergeCell ref="G298:H298"/>
    <mergeCell ref="B299:B300"/>
    <mergeCell ref="C299:D299"/>
    <mergeCell ref="E299:F299"/>
    <mergeCell ref="G299:H299"/>
    <mergeCell ref="B311:H311"/>
    <mergeCell ref="B312:H312"/>
    <mergeCell ref="B313:H313"/>
    <mergeCell ref="B8:H8"/>
    <mergeCell ref="B4:H4"/>
    <mergeCell ref="B6:H6"/>
    <mergeCell ref="B132:H132"/>
    <mergeCell ref="B99:H99"/>
    <mergeCell ref="G100:H100"/>
    <mergeCell ref="E92:F92"/>
    <mergeCell ref="G92:H92"/>
    <mergeCell ref="C26:D26"/>
    <mergeCell ref="G86:H86"/>
    <mergeCell ref="C87:D87"/>
    <mergeCell ref="E87:F87"/>
    <mergeCell ref="G87:H87"/>
    <mergeCell ref="E26:F26"/>
    <mergeCell ref="G26:H26"/>
    <mergeCell ref="G61:H61"/>
    <mergeCell ref="G65:H65"/>
    <mergeCell ref="C66:D66"/>
    <mergeCell ref="E66:F66"/>
    <mergeCell ref="G66:H66"/>
    <mergeCell ref="B48:H48"/>
    <mergeCell ref="B60:H60"/>
    <mergeCell ref="B62:H62"/>
    <mergeCell ref="G63:H63"/>
    <mergeCell ref="C64:D64"/>
    <mergeCell ref="E64:F64"/>
    <mergeCell ref="G64:H64"/>
    <mergeCell ref="C51:D51"/>
    <mergeCell ref="C65:D65"/>
    <mergeCell ref="E65:F65"/>
    <mergeCell ref="B21:H21"/>
    <mergeCell ref="C76:D76"/>
    <mergeCell ref="E76:F76"/>
    <mergeCell ref="G76:H76"/>
    <mergeCell ref="E51:F51"/>
    <mergeCell ref="G51:H51"/>
    <mergeCell ref="B50:H50"/>
    <mergeCell ref="C71:D71"/>
    <mergeCell ref="E71:F71"/>
    <mergeCell ref="G71:H71"/>
    <mergeCell ref="B1:G1"/>
    <mergeCell ref="B501:G501"/>
    <mergeCell ref="B406:H406"/>
    <mergeCell ref="B408:H408"/>
    <mergeCell ref="B416:H416"/>
    <mergeCell ref="G418:H418"/>
    <mergeCell ref="B419:B420"/>
    <mergeCell ref="B126:H126"/>
    <mergeCell ref="B128:H128"/>
    <mergeCell ref="B94:H94"/>
    <mergeCell ref="B95:H95"/>
    <mergeCell ref="B97:H97"/>
    <mergeCell ref="B98:H98"/>
    <mergeCell ref="B96:H96"/>
    <mergeCell ref="B84:H84"/>
    <mergeCell ref="C86:D86"/>
    <mergeCell ref="E86:F86"/>
    <mergeCell ref="B13:H13"/>
    <mergeCell ref="B12:H12"/>
    <mergeCell ref="B101:B102"/>
    <mergeCell ref="B51:B52"/>
    <mergeCell ref="B15:H15"/>
    <mergeCell ref="B24:H24"/>
    <mergeCell ref="G25:H25"/>
    <mergeCell ref="B471:H471"/>
    <mergeCell ref="B472:H472"/>
    <mergeCell ref="G473:H473"/>
    <mergeCell ref="B474:B475"/>
    <mergeCell ref="C439:D439"/>
    <mergeCell ref="E439:F439"/>
    <mergeCell ref="G439:H439"/>
    <mergeCell ref="B409:H409"/>
    <mergeCell ref="B428:H428"/>
    <mergeCell ref="B437:H437"/>
    <mergeCell ref="G438:H438"/>
    <mergeCell ref="B435:H435"/>
    <mergeCell ref="B116:H116"/>
    <mergeCell ref="B118:H118"/>
    <mergeCell ref="B139:H139"/>
    <mergeCell ref="B179:H179"/>
    <mergeCell ref="B450:H450"/>
    <mergeCell ref="B451:H451"/>
    <mergeCell ref="B531:H531"/>
    <mergeCell ref="G522:H522"/>
    <mergeCell ref="G523:H523"/>
    <mergeCell ref="B523:B524"/>
    <mergeCell ref="C523:D523"/>
    <mergeCell ref="E523:F523"/>
    <mergeCell ref="B496:H496"/>
    <mergeCell ref="B457:H457"/>
    <mergeCell ref="B459:H459"/>
    <mergeCell ref="B461:H461"/>
    <mergeCell ref="B463:H463"/>
    <mergeCell ref="B466:H466"/>
    <mergeCell ref="B460:H460"/>
    <mergeCell ref="E504:F504"/>
    <mergeCell ref="G504:H504"/>
    <mergeCell ref="B468:H468"/>
    <mergeCell ref="B469:H469"/>
    <mergeCell ref="B470:H470"/>
    <mergeCell ref="B5:H5"/>
    <mergeCell ref="C77:D77"/>
    <mergeCell ref="E77:F77"/>
    <mergeCell ref="G77:H77"/>
    <mergeCell ref="C78:D78"/>
    <mergeCell ref="E78:F78"/>
    <mergeCell ref="G78:H78"/>
    <mergeCell ref="C79:D79"/>
    <mergeCell ref="E79:F79"/>
    <mergeCell ref="G79:H79"/>
    <mergeCell ref="B11:H11"/>
    <mergeCell ref="B10:H10"/>
    <mergeCell ref="C67:D67"/>
    <mergeCell ref="E67:F67"/>
    <mergeCell ref="B20:H20"/>
    <mergeCell ref="G49:H49"/>
    <mergeCell ref="C73:D73"/>
    <mergeCell ref="G67:H67"/>
    <mergeCell ref="B23:H23"/>
    <mergeCell ref="B41:B42"/>
    <mergeCell ref="C41:D41"/>
    <mergeCell ref="E41:F41"/>
    <mergeCell ref="G41:H41"/>
    <mergeCell ref="E73:F73"/>
    <mergeCell ref="B341:H341"/>
    <mergeCell ref="B248:H248"/>
    <mergeCell ref="A185:H185"/>
    <mergeCell ref="A186:H186"/>
    <mergeCell ref="A187:H187"/>
    <mergeCell ref="B160:H160"/>
    <mergeCell ref="B161:H161"/>
    <mergeCell ref="B162:H162"/>
    <mergeCell ref="B207:H207"/>
    <mergeCell ref="B208:H208"/>
    <mergeCell ref="E165:F165"/>
    <mergeCell ref="G165:H165"/>
    <mergeCell ref="B180:H180"/>
    <mergeCell ref="B222:H222"/>
    <mergeCell ref="B223:H223"/>
    <mergeCell ref="B181:H181"/>
    <mergeCell ref="B176:H176"/>
    <mergeCell ref="B178:H178"/>
    <mergeCell ref="B226:H226"/>
    <mergeCell ref="B224:H224"/>
    <mergeCell ref="B225:H225"/>
    <mergeCell ref="B249:H249"/>
    <mergeCell ref="B251:H251"/>
    <mergeCell ref="B255:H255"/>
    <mergeCell ref="B519:H519"/>
    <mergeCell ref="B362:H362"/>
    <mergeCell ref="B363:H363"/>
    <mergeCell ref="B487:H487"/>
    <mergeCell ref="B488:H488"/>
    <mergeCell ref="B489:H489"/>
    <mergeCell ref="B498:H498"/>
    <mergeCell ref="B497:H497"/>
    <mergeCell ref="B490:H490"/>
    <mergeCell ref="B492:H492"/>
    <mergeCell ref="B462:H462"/>
    <mergeCell ref="B516:H516"/>
    <mergeCell ref="B502:H502"/>
    <mergeCell ref="G503:H503"/>
    <mergeCell ref="B485:H485"/>
    <mergeCell ref="B504:B505"/>
    <mergeCell ref="C504:D504"/>
    <mergeCell ref="B494:H494"/>
    <mergeCell ref="B387:H387"/>
    <mergeCell ref="B388:H388"/>
    <mergeCell ref="B381:H381"/>
    <mergeCell ref="B436:H436"/>
    <mergeCell ref="C474:D474"/>
    <mergeCell ref="B518:H518"/>
    <mergeCell ref="E72:F72"/>
    <mergeCell ref="G72:H72"/>
    <mergeCell ref="C72:D72"/>
    <mergeCell ref="C68:D68"/>
    <mergeCell ref="C69:D69"/>
    <mergeCell ref="C89:D89"/>
    <mergeCell ref="E89:F89"/>
    <mergeCell ref="G89:H89"/>
    <mergeCell ref="B111:B112"/>
    <mergeCell ref="C111:D111"/>
    <mergeCell ref="E111:F111"/>
    <mergeCell ref="G111:H111"/>
    <mergeCell ref="E80:F80"/>
    <mergeCell ref="G80:H80"/>
    <mergeCell ref="C80:D80"/>
    <mergeCell ref="G83:H83"/>
    <mergeCell ref="G85:H85"/>
    <mergeCell ref="C91:D91"/>
    <mergeCell ref="E91:F91"/>
    <mergeCell ref="G91:H91"/>
    <mergeCell ref="C92:D92"/>
    <mergeCell ref="C101:D101"/>
    <mergeCell ref="E101:F101"/>
    <mergeCell ref="G101:H101"/>
    <mergeCell ref="B245:H245"/>
    <mergeCell ref="G233:H233"/>
    <mergeCell ref="B234:B235"/>
    <mergeCell ref="C234:D234"/>
    <mergeCell ref="E234:F234"/>
    <mergeCell ref="G234:H234"/>
    <mergeCell ref="G73:H73"/>
    <mergeCell ref="C74:D74"/>
    <mergeCell ref="E74:F74"/>
    <mergeCell ref="G74:H74"/>
    <mergeCell ref="B122:H122"/>
    <mergeCell ref="B129:H129"/>
    <mergeCell ref="B130:H130"/>
    <mergeCell ref="A131:H131"/>
    <mergeCell ref="B133:H133"/>
    <mergeCell ref="B165:B166"/>
    <mergeCell ref="C165:D165"/>
    <mergeCell ref="B155:H155"/>
    <mergeCell ref="G140:H140"/>
    <mergeCell ref="B141:B142"/>
    <mergeCell ref="B123:H123"/>
    <mergeCell ref="B159:H159"/>
    <mergeCell ref="B120:H120"/>
    <mergeCell ref="B117:H117"/>
    <mergeCell ref="B228:H228"/>
    <mergeCell ref="B253:H253"/>
    <mergeCell ref="B254:H254"/>
    <mergeCell ref="B486:H486"/>
    <mergeCell ref="B430:H430"/>
    <mergeCell ref="B431:H431"/>
    <mergeCell ref="B429:H429"/>
    <mergeCell ref="B386:H386"/>
    <mergeCell ref="G390:H390"/>
    <mergeCell ref="B391:B392"/>
    <mergeCell ref="B364:H364"/>
    <mergeCell ref="B389:H389"/>
    <mergeCell ref="B385:H385"/>
    <mergeCell ref="B383:H383"/>
    <mergeCell ref="C391:D391"/>
    <mergeCell ref="B449:H449"/>
    <mergeCell ref="B452:H452"/>
    <mergeCell ref="B453:H453"/>
    <mergeCell ref="B454:H454"/>
    <mergeCell ref="B246:H246"/>
    <mergeCell ref="B229:H229"/>
    <mergeCell ref="B230:H230"/>
    <mergeCell ref="B231:H231"/>
    <mergeCell ref="B232:H232"/>
  </mergeCells>
  <pageMargins left="0.59055118110236227" right="0.19685039370078741" top="0.59055118110236227" bottom="0.59055118110236227" header="0.31496062992125984" footer="0.19685039370078741"/>
  <pageSetup paperSize="9" firstPageNumber="270" fitToHeight="3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пояснительная</vt:lpstr>
      <vt:lpstr>пояснительная!Область_печати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2021-10-29T11:37:38Z</dcterms:modified>
</cp:coreProperties>
</file>