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50" r:id="rId1"/>
    <sheet name="таблица 2" sheetId="51" r:id="rId2"/>
    <sheet name="таблица 3" sheetId="49" r:id="rId3"/>
  </sheets>
  <definedNames>
    <definedName name="_xlnm.Print_Titles" localSheetId="0">'таблица 1'!$6:$8</definedName>
    <definedName name="_xlnm.Print_Titles" localSheetId="1">'таблица 2'!$4:$6</definedName>
    <definedName name="_xlnm.Print_Titles" localSheetId="2">'таблица 3'!$5:$6</definedName>
  </definedNames>
  <calcPr calcId="125725"/>
</workbook>
</file>

<file path=xl/calcChain.xml><?xml version="1.0" encoding="utf-8"?>
<calcChain xmlns="http://schemas.openxmlformats.org/spreadsheetml/2006/main">
  <c r="B60" i="51"/>
  <c r="F64"/>
  <c r="B74"/>
  <c r="B59"/>
  <c r="F63" l="1"/>
  <c r="B17"/>
  <c r="F18"/>
  <c r="F17" s="1"/>
  <c r="B15"/>
  <c r="F16"/>
  <c r="F15" s="1"/>
  <c r="F51"/>
  <c r="B37"/>
  <c r="F20"/>
  <c r="B50"/>
  <c r="F74"/>
  <c r="B72"/>
  <c r="B68" s="1"/>
  <c r="F62"/>
  <c r="B56"/>
  <c r="B49"/>
  <c r="B48" s="1"/>
  <c r="B52"/>
  <c r="F55"/>
  <c r="F47" l="1"/>
  <c r="F42"/>
  <c r="B34"/>
  <c r="F38"/>
  <c r="B78" l="1"/>
  <c r="F50"/>
  <c r="B77" l="1"/>
  <c r="F78"/>
  <c r="F77" s="1"/>
  <c r="B39" l="1"/>
  <c r="F43"/>
  <c r="F37"/>
  <c r="F76"/>
  <c r="F75" s="1"/>
  <c r="B75"/>
  <c r="B65"/>
  <c r="F67"/>
  <c r="G68"/>
  <c r="C68"/>
  <c r="D68"/>
  <c r="D23" i="50"/>
  <c r="F73" i="51" l="1"/>
  <c r="F59"/>
  <c r="F58"/>
  <c r="F72"/>
  <c r="E32" i="49" l="1"/>
  <c r="C35"/>
  <c r="C36"/>
  <c r="C37"/>
  <c r="E15"/>
  <c r="C15"/>
  <c r="E38" l="1"/>
  <c r="D38"/>
  <c r="D28"/>
  <c r="C31"/>
  <c r="C30"/>
  <c r="D16"/>
  <c r="F57" i="51"/>
  <c r="F56" s="1"/>
  <c r="C25" i="49"/>
  <c r="E23"/>
  <c r="E16" s="1"/>
  <c r="C22"/>
  <c r="F71" i="51"/>
  <c r="F70"/>
  <c r="D13" i="49"/>
  <c r="E14"/>
  <c r="E13" s="1"/>
  <c r="C13" l="1"/>
  <c r="C14"/>
  <c r="F69" i="51" l="1"/>
  <c r="F68" s="1"/>
  <c r="B32" l="1"/>
  <c r="F32" s="1"/>
  <c r="F46"/>
  <c r="F41"/>
  <c r="F36"/>
  <c r="C39"/>
  <c r="D39"/>
  <c r="C34"/>
  <c r="D34"/>
  <c r="C44"/>
  <c r="D44"/>
  <c r="B45"/>
  <c r="B44" s="1"/>
  <c r="B33" s="1"/>
  <c r="D10" i="49"/>
  <c r="E10"/>
  <c r="C12"/>
  <c r="F40" i="51"/>
  <c r="F39" s="1"/>
  <c r="F31"/>
  <c r="F35"/>
  <c r="F34" l="1"/>
  <c r="F30"/>
  <c r="B30"/>
  <c r="F45"/>
  <c r="F44" s="1"/>
  <c r="B28" l="1"/>
  <c r="B27" s="1"/>
  <c r="F29"/>
  <c r="F28" s="1"/>
  <c r="F27" s="1"/>
  <c r="G65" l="1"/>
  <c r="G60"/>
  <c r="C65"/>
  <c r="D65"/>
  <c r="C60"/>
  <c r="D60"/>
  <c r="F61"/>
  <c r="F60" s="1"/>
  <c r="F54"/>
  <c r="G52"/>
  <c r="D52"/>
  <c r="C52"/>
  <c r="G48"/>
  <c r="D48"/>
  <c r="C48"/>
  <c r="F53"/>
  <c r="F66"/>
  <c r="F65" s="1"/>
  <c r="F49"/>
  <c r="F48" s="1"/>
  <c r="F52" l="1"/>
  <c r="D33"/>
  <c r="F33"/>
  <c r="C33"/>
  <c r="G33"/>
  <c r="F25"/>
  <c r="F24" s="1"/>
  <c r="D25"/>
  <c r="D24" s="1"/>
  <c r="C25"/>
  <c r="C24" s="1"/>
  <c r="B25"/>
  <c r="B24" s="1"/>
  <c r="G26"/>
  <c r="G25" s="1"/>
  <c r="G24" s="1"/>
  <c r="G22"/>
  <c r="D22"/>
  <c r="C23"/>
  <c r="C22" s="1"/>
  <c r="B23"/>
  <c r="B22" s="1"/>
  <c r="C20"/>
  <c r="D20"/>
  <c r="B20"/>
  <c r="G21"/>
  <c r="G20" s="1"/>
  <c r="G19" s="1"/>
  <c r="F14"/>
  <c r="F13" s="1"/>
  <c r="C13"/>
  <c r="D13"/>
  <c r="B13"/>
  <c r="G11"/>
  <c r="D11"/>
  <c r="C11"/>
  <c r="B12"/>
  <c r="F12" s="1"/>
  <c r="F11" s="1"/>
  <c r="F8"/>
  <c r="C8"/>
  <c r="D8"/>
  <c r="B8"/>
  <c r="G10"/>
  <c r="G9"/>
  <c r="E21" i="50"/>
  <c r="D21"/>
  <c r="C21"/>
  <c r="E17"/>
  <c r="D17"/>
  <c r="C17"/>
  <c r="E11"/>
  <c r="D11"/>
  <c r="C11"/>
  <c r="F7" i="51" l="1"/>
  <c r="D7"/>
  <c r="B19"/>
  <c r="C19"/>
  <c r="F23"/>
  <c r="F22" s="1"/>
  <c r="F19" s="1"/>
  <c r="D19"/>
  <c r="G8"/>
  <c r="G7" s="1"/>
  <c r="G79" s="1"/>
  <c r="C7"/>
  <c r="C79" s="1"/>
  <c r="C81" s="1"/>
  <c r="B11"/>
  <c r="B7" s="1"/>
  <c r="D10" i="50"/>
  <c r="D9" s="1"/>
  <c r="D35" s="1"/>
  <c r="D37" s="1"/>
  <c r="C10"/>
  <c r="C9" s="1"/>
  <c r="C35" s="1"/>
  <c r="C37" s="1"/>
  <c r="E10"/>
  <c r="E9" s="1"/>
  <c r="E35" s="1"/>
  <c r="E37" s="1"/>
  <c r="E40" i="49"/>
  <c r="D40"/>
  <c r="C41"/>
  <c r="C40" s="1"/>
  <c r="C39"/>
  <c r="C27"/>
  <c r="E7"/>
  <c r="D7"/>
  <c r="C9"/>
  <c r="E29"/>
  <c r="E28" s="1"/>
  <c r="C26"/>
  <c r="C24"/>
  <c r="C18"/>
  <c r="C19"/>
  <c r="C20"/>
  <c r="C21"/>
  <c r="C23"/>
  <c r="C17"/>
  <c r="F79" i="51" l="1"/>
  <c r="E42" i="49"/>
  <c r="D79" i="51"/>
  <c r="D81" s="1"/>
  <c r="C29" i="49"/>
  <c r="C16"/>
  <c r="B79" i="51"/>
  <c r="C8" i="49" l="1"/>
  <c r="C11"/>
  <c r="C10" s="1"/>
  <c r="D32"/>
  <c r="D42" s="1"/>
  <c r="C34"/>
  <c r="C38" l="1"/>
  <c r="C28"/>
  <c r="C7"/>
  <c r="C32"/>
  <c r="C33"/>
  <c r="C42" l="1"/>
  <c r="B81" i="51" l="1"/>
</calcChain>
</file>

<file path=xl/sharedStrings.xml><?xml version="1.0" encoding="utf-8"?>
<sst xmlns="http://schemas.openxmlformats.org/spreadsheetml/2006/main" count="258" uniqueCount="223">
  <si>
    <t>1.</t>
  </si>
  <si>
    <t>2.</t>
  </si>
  <si>
    <t>Примечание</t>
  </si>
  <si>
    <t>Наименование программы, объекта, мероприятий</t>
  </si>
  <si>
    <t>Всего</t>
  </si>
  <si>
    <t>3.</t>
  </si>
  <si>
    <t>6.</t>
  </si>
  <si>
    <t>4.</t>
  </si>
  <si>
    <t>1.1.</t>
  </si>
  <si>
    <t>4.2.</t>
  </si>
  <si>
    <t>5.</t>
  </si>
  <si>
    <t>5.1.</t>
  </si>
  <si>
    <t>3.1.</t>
  </si>
  <si>
    <t>№ п.п.</t>
  </si>
  <si>
    <t>1.2.</t>
  </si>
  <si>
    <t>6.2.</t>
  </si>
  <si>
    <t>ВСЕГО расходов</t>
  </si>
  <si>
    <t>Муниципальная программа " Культура города Урай" на 2017-2021 годы</t>
  </si>
  <si>
    <t>2.1.</t>
  </si>
  <si>
    <t>4.1.</t>
  </si>
  <si>
    <t>6.1.</t>
  </si>
  <si>
    <t xml:space="preserve">Муниципальная программа "Совершенствование и развитие муниципального управления в городе Урай" на 2018-2030 годы </t>
  </si>
  <si>
    <t>1.3.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</si>
  <si>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</si>
  <si>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"Формирование современной городской среды муниципального образования город Урай2 на 2018-2022 годы</t>
  </si>
  <si>
    <t>Муниципальная программа "Развитие образования и молодежной политики в городе Урай" на 2019-2030 годы</t>
  </si>
  <si>
    <t>Муниципальная программа "Обеспечение градостроительной деятельности на территории города Урай" на 2018-2030 годы</t>
  </si>
  <si>
    <t xml:space="preserve"> таблица 3 к пояснительной записке</t>
  </si>
  <si>
    <t>ПАО "Нефтяная компания "Лукойл"</t>
  </si>
  <si>
    <t>местный бюджет</t>
  </si>
  <si>
    <t xml:space="preserve">Остатки неиспользованных средств, в том числе </t>
  </si>
  <si>
    <t>(тыс.рублей)</t>
  </si>
  <si>
    <t>4.10.</t>
  </si>
  <si>
    <t>4.11.</t>
  </si>
  <si>
    <t>7.</t>
  </si>
  <si>
    <t>8.</t>
  </si>
  <si>
    <t>8.1.</t>
  </si>
  <si>
    <t>Капитальный ремонт МБОУ СОШ №6</t>
  </si>
  <si>
    <t xml:space="preserve">Муниципальная программа «Развитие физической культуры, спорта и туризма в городе Урай» на 2019-2030 годы </t>
  </si>
  <si>
    <t>Капитальный ремонт системы вентиляции  ДС "Старт"</t>
  </si>
  <si>
    <t>Кладбище 2А. 2 этап.</t>
  </si>
  <si>
    <t>Обустройство кладбища №2</t>
  </si>
  <si>
    <t>Сети электроснабжения СОШ 12 (СМР)</t>
  </si>
  <si>
    <t xml:space="preserve">Выполнение кадастровых работ </t>
  </si>
  <si>
    <t>Содержание объекта «Реконструкция объездной автомобильной дороги г.Урай. Искусственные сооружения. Наружные инженерные сети»</t>
  </si>
  <si>
    <t>Поставка технологического оборудования для МБОУ СОШ №4</t>
  </si>
  <si>
    <t xml:space="preserve">Выполнение работ по устройству, монтажу, содержанию новогоднего ледового городка </t>
  </si>
  <si>
    <t>7.7.</t>
  </si>
  <si>
    <t>Выполнение работ по поддержанию санитарного состояния территорий в местах размещения новогодних елей</t>
  </si>
  <si>
    <t>Выполнение работ по ремонту общего имущества МКД по решению суда по адресу: г.Урай, мкр.1, дом 5</t>
  </si>
  <si>
    <t xml:space="preserve">Корректировка по доходам к проекту решения Думы города Урай "О внесении изменений в бюджет городского округа Урай Ханты-Мансийского автономного округа – Югры на 2021 год и на плановый период 2022 и 2023 годов"                                                     
</t>
  </si>
  <si>
    <t xml:space="preserve">Наименование </t>
  </si>
  <si>
    <t>Код бюджетной классификации</t>
  </si>
  <si>
    <t>2021 год</t>
  </si>
  <si>
    <t>2022 год</t>
  </si>
  <si>
    <t>2023 год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</si>
  <si>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</si>
  <si>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</si>
  <si>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</si>
  <si>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</si>
  <si>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</si>
  <si>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</si>
  <si>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000 202 29999 04 0000 150</t>
  </si>
  <si>
    <t>Субсидии бюджетам городских округов на реализацию программ формирования современной городской среды (окружной бюджет)</t>
  </si>
  <si>
    <t>000 202 25555 04 0000 150</t>
  </si>
  <si>
    <t>Субсидии бюджетам городских округов на реализацию программ формирования современной городской среды (федеральный бюджет)</t>
  </si>
  <si>
    <t>Субсидии на софинансирование расходов муниципальных образований по развитию сети спортивных объектов шаговой доступности (окружной бюджет)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</si>
  <si>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</si>
  <si>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</si>
  <si>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</si>
  <si>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000 202 30024 04 0000 150</t>
  </si>
  <si>
    <t xml:space="preserve">Субвенции бюджетам городских округов на государственную регистрацию актов гражданского состояния (окружной бюджет)
</t>
  </si>
  <si>
    <t>000 202 35930 04 0000 150</t>
  </si>
  <si>
    <t xml:space="preserve">Субвенции бюджетам городских округов на государственную регистрацию актов гражданского состояния (федеральный бюджет)
</t>
  </si>
  <si>
    <t>Иные межбюджетные трансферты всего, в том числе:</t>
  </si>
  <si>
    <t>000 2 02 40000 00 0000 150</t>
  </si>
  <si>
    <t>000 202 45303 04 0000 150</t>
  </si>
  <si>
    <t>ИТОГО ДОХОДОВ</t>
  </si>
  <si>
    <t>Решение Думы от 01.12.2020 №99</t>
  </si>
  <si>
    <t>Уведомление № 230/01/203 от 15.12.2020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</si>
  <si>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230/01/225 от 15.12.2020 о предоставлении субсидии, субвенции, иного межбюджетного трансферта, имеющего целевое назначение на 2021 год и плановый период 2022 и 2023 годов  Департамента финансов ХМАО-Югры</t>
  </si>
  <si>
    <t>Уведомление № 460/01/114 от 15.12.2020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</si>
  <si>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460/01/92 от 15.12.2020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</si>
  <si>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270/01/20 от 16.12.2020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</si>
  <si>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230/01/162 от 15.12.2020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</si>
  <si>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690/01/64 от 16.12.2020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</si>
  <si>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690/01/20 от 16.12.2020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</si>
  <si>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Уведомление № 230/01/139 от 15.12.2020 о предоставлении субсидии, субвенции, иного межбюджетного трансферта, имеющего целевое назначение на 2021 год и плановый период 2022 и 2023 годов Департамента финансов ХМАО-Югры</t>
  </si>
  <si>
    <t>Итого доходы с учетом корректировки на февраль 2021 года</t>
  </si>
  <si>
    <t>Сумма корректировки</t>
  </si>
  <si>
    <t xml:space="preserve"> 2021 год             </t>
  </si>
  <si>
    <t xml:space="preserve"> 2022 год             </t>
  </si>
  <si>
    <t xml:space="preserve"> 2023 год           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</si>
  <si>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(окружной бюджет)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</si>
  <si>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(федеральный бюджет)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</si>
  <si>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(федеральный бюджет)</t>
  </si>
  <si>
    <t>таблица 2 к пояснительной записке</t>
  </si>
  <si>
    <t>№ п/п</t>
  </si>
  <si>
    <t xml:space="preserve">Сумма корректировки  </t>
  </si>
  <si>
    <t>На какие цели</t>
  </si>
  <si>
    <t>ГРБС</t>
  </si>
  <si>
    <t>Администрация города Урай</t>
  </si>
  <si>
    <t>Управление образования и молодежной политики администрации города Урай</t>
  </si>
  <si>
    <t>Субсидии ФБ,ОБ всего, в том числе: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</si>
  <si>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</si>
  <si>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2.2.</t>
  </si>
  <si>
    <t>Муниципальная программа «Развитие физической культуры, спорта и туризма в городе Урай» на 2019-2030 годы</t>
  </si>
  <si>
    <t>Муниципальная программа «Совершенствование и развитие муниципального управления в городе Урай» на 2018-2030 годы</t>
  </si>
  <si>
    <t>Итого расходов</t>
  </si>
  <si>
    <t>Итого расходы бюджета города с учетом корректировки</t>
  </si>
  <si>
    <t>Таблица 1 к пояснительной записке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</si>
  <si>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2021 год и на плановый период 2022 и 2023 годов"                                                     </t>
  </si>
  <si>
    <t>Субвенции ФБ,ОБ, в том числе</t>
  </si>
  <si>
    <t>уменьшение ассигнований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(ОБ)</t>
  </si>
  <si>
    <t>увеличение ассигнований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(ФБ)</t>
  </si>
  <si>
    <t>увеличение ассигнований на реализацию программ формирования современной городской среды (ФБ,ОБ)</t>
  </si>
  <si>
    <t>уменьшение ассигнований на софинансирование расходов муниципальных образований по развитию сети спортивных объектов шаговой доступности</t>
  </si>
  <si>
    <t>Иные межбюджетные трансферты, в том числе</t>
  </si>
  <si>
    <t>увеличение ассигнований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(федеральный бюджет)</t>
  </si>
  <si>
    <t>Местный бюджет</t>
  </si>
  <si>
    <t>Муниципальная программа "Улучшение жилищных условий жителей, проживающих на территории муниципального образования город Урай" на 2019-2030 годы</t>
  </si>
  <si>
    <t xml:space="preserve">Муниципальная программа "Развитие транспортной системы города Урай" </t>
  </si>
  <si>
    <t>Муниципальная программа "Обеспечение градостроительной деятельности на территории города Урай" на  2018-2030 годы</t>
  </si>
  <si>
    <t>Муниципальная программа "Совершенствование и развитие муниципального управления в городе Урай" на 2018-2030 годы</t>
  </si>
  <si>
    <t>Муниципальная программа "Развитие жилищно-коммунального комплекса и повышение энергетической эффективности в городе Урай" на 2019-2030 годы"</t>
  </si>
  <si>
    <t>доля софинансирования местного бюджета на приобретение квартир в муниципальную собственность</t>
  </si>
  <si>
    <t>выполнение работ по ремонту кровли муниципального имущества (г.Урай мкр.Западный, д.13)</t>
  </si>
  <si>
    <t>увеличение ассигнований на осуществление переданного полномочия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</si>
  <si>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увеличение ассигнований на осуществление переданного полномочия на государственную регистрацию актов гражданского состояния (ФБ,ОБ)</t>
  </si>
  <si>
    <t xml:space="preserve">За счет остатков прошлых лет в рамках Соглашения о сотрудничестве между Правительством Ханты-Мансийского автономного округа –Югры и ПАО «Нефтяная компания «ЛУКОЙЛ» </t>
  </si>
  <si>
    <t>выполнение работ по установке гранитного бордюра</t>
  </si>
  <si>
    <t>строительство внутриквартальных проездов, площадок в микрорайонах города и общественных территорий</t>
  </si>
  <si>
    <t>5.2.</t>
  </si>
  <si>
    <t>5.3.</t>
  </si>
  <si>
    <t>5.4.</t>
  </si>
  <si>
    <t>5.5.</t>
  </si>
  <si>
    <t>5.6.</t>
  </si>
  <si>
    <t>3.2.</t>
  </si>
  <si>
    <t>Поставка и монтаж скалолазного стенда (скалодром) для МАУ ДО ДЮСШ "Старт"</t>
  </si>
  <si>
    <t>5.7.</t>
  </si>
  <si>
    <t>5.8.</t>
  </si>
  <si>
    <t>Выполнение проектных работ на объекте"Благоустройство дворовой территории в районе жилых домов №№12-16, мкр. 3"</t>
  </si>
  <si>
    <t>Выполнение проектно – изыскательских работ на объекте "Благоустройство дворовой территории жилого дома №7 мкр. Западный"</t>
  </si>
  <si>
    <t>Выполнение работ по тех.присоединению на объекте"Благоустройство территории в р-не ж/д 43/1 мкр. 2А. СМР"</t>
  </si>
  <si>
    <t xml:space="preserve">Выполнение работ по устройству систем видеонаблюдения на объекте "Обустройство парковой зоны в районе ДС "Звезды Югры" </t>
  </si>
  <si>
    <t>выполнение работ по установке бордюров по ул.Ленина</t>
  </si>
  <si>
    <t>выполнение работ по тех.присоединению на объекте "Благоустройство территории в районе мкр. 1 вдоль улицы Ленина, бульвар "Содружества"</t>
  </si>
  <si>
    <t>Выполнение кадастровых работ объект "Планета Звезд"</t>
  </si>
  <si>
    <t>5.9.</t>
  </si>
  <si>
    <t>Выполнение работ по наращиванию колодца на объекте "Инженерные сети по ул. Брусничной"</t>
  </si>
  <si>
    <t>4.3.</t>
  </si>
  <si>
    <t>Восстановления благоустройства на объекте "Инженерные сети мкр. 1А. Наружные сети, канализация"</t>
  </si>
  <si>
    <t>Работы, связанные с осуществлением регулярных перевозок пассажиров и багажа автомобильным транспортом на автобусных маршрутах</t>
  </si>
  <si>
    <t>4.4.</t>
  </si>
  <si>
    <t>4.5.</t>
  </si>
  <si>
    <t>4.6.</t>
  </si>
  <si>
    <t>4.7.</t>
  </si>
  <si>
    <t>4.8.</t>
  </si>
  <si>
    <t>4.9.</t>
  </si>
  <si>
    <t>Выполнение кадастровых работ</t>
  </si>
  <si>
    <t>Поставка цветов</t>
  </si>
  <si>
    <t xml:space="preserve">Услуги специальной связи по приему, обработке, хранению, перевозке, доставке и вручению отправлений </t>
  </si>
  <si>
    <t xml:space="preserve">Услуги по предоставлению доступа к базе данных по подбору персонала   
</t>
  </si>
  <si>
    <t xml:space="preserve">Услуги по оценке объектов оценки
</t>
  </si>
  <si>
    <t>6.3.</t>
  </si>
  <si>
    <t>6.4.</t>
  </si>
  <si>
    <t>6.5.</t>
  </si>
  <si>
    <t>реализация инициативного проекта "Изготовление и установка на набережной реки Конда им.А.Петрова "Берег Сури" арт-объекта, символизирующего птицу Сури"</t>
  </si>
  <si>
    <t>реализация инициативного проекта "Приют для животных "Рыжая дворняга"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</si>
  <si>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</si>
  <si>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</si>
  <si>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</si>
  <si>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</si>
  <si>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сумме "- 0,1" тыс.рублей;</t>
  </si>
  <si>
    <t xml:space="preserve"> - на осуществление полномочий по образованию и организации деятельности комиссий по делам несовершеннолетних и защите их прав в сумме "- 16,2" тыс.рублей;</t>
  </si>
  <si>
    <t xml:space="preserve"> - на осуществление деятельности по опеке и попечительству в сумме "- 4,5" тыс.рублей;</t>
  </si>
  <si>
    <t xml:space="preserve"> -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(возмещение затрат) в сумме "- 0,1" тыс.рублей;</t>
  </si>
  <si>
    <t>Возврат остатков субвенций, иных межбюджетных трансфертов имеющих целевое назначение прошлых лет в сумме  "-6 986,6" тыс.рублей, в том числе:</t>
  </si>
  <si>
    <t xml:space="preserve"> - за счет средств резервного фонда Правительства округа в сумме "- 2 420,6" тыс.рублей;</t>
  </si>
  <si>
    <t>по иным межбюджетным трансфертам в сумме "- 2 497,9" тыс. рублей, в том числе:</t>
  </si>
  <si>
    <t xml:space="preserve"> - на обеспечение начисления районного коэффициента до размера 70 процентов, установленного в Ханты-Мансийском автономном округе – Югре 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организаций, предоставляемого за счет средств федерального бюджета в сумме                       "- 77,3" тыс.рублей;</t>
  </si>
  <si>
    <t xml:space="preserve"> -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сумме                 "- 2 326,7" тыс.рублей;</t>
  </si>
  <si>
    <t xml:space="preserve">по субвенциям в сумме "- 4 488,7" тыс. рублей, в том числе: </t>
  </si>
  <si>
    <t xml:space="preserve"> - на предоставлении жилых помещений детям-сиротам по договорам найма специализированных жилых помещений в сумме "- 238,8" тыс.рублей;</t>
  </si>
  <si>
    <t xml:space="preserve"> - на социальную поддержку отдельных категорий обучающихся в муниципальных общеобразовательных организациях, осуществляющих образовательную деятельность по имеющим государственную аккредитацию программ в сумме "- 1 902,3" тыс.рублей;</t>
  </si>
  <si>
    <t>5.10.</t>
  </si>
  <si>
    <t>Муниципальная программа "Защита населения и территории от чрезвычайных ситуаций, совершенствование гражданской обороны и обеспечение первичных мер пожарной безопасности" на 2019-2030 годы</t>
  </si>
  <si>
    <t xml:space="preserve">на выплату выкупной стоимости за изымаемые жилые помещения </t>
  </si>
  <si>
    <t>5.11.</t>
  </si>
  <si>
    <t xml:space="preserve">непрограммные направления деятельности </t>
  </si>
  <si>
    <t>разработка ПСД на объект "Капитальный ремонт МБУ Д/сад №19 (в декабре 2020г. начата конкурсная процедура, заключение контракта 2021г. )</t>
  </si>
  <si>
    <t>уточнение программы реализации регионального проекта "Успех каждого ребенка" (с МП "Культура города Урай" на 2017-2021гг., МП «Развитие физической культуры, спорта и туризма в городе Урай» на 2019-2030 годы, согласно метод рекомендаций Деп.образования ХМАО)</t>
  </si>
  <si>
    <t>сохранение достигнутого целевого показателя по итогам 2020г. (доп.образование 64313-66181,0 рублей) ЦМДО</t>
  </si>
  <si>
    <t>выполнение работ по монтажу систем видеонаблюдения в зданиях МБУ ДО "ДШИ" (в декабре 2020г. начата конкурсная процедура, заключение контракта 2021г. )</t>
  </si>
  <si>
    <t>сохранение достигнутого целевого показателя по итогам 2020г. (доп.образование 64313-66181,0 рублей) МБОУ ДО ДШИ</t>
  </si>
  <si>
    <t>уточнение программы реализации регионального проекта "Успех каждого ребенка" (МП "Развитие образования и молодежной политики в городе Урай" на 2019-2030 годы согласно метод рекомендаций Деп.образования ХМАО)</t>
  </si>
  <si>
    <t>уменьшение ассигнований на софинансирование расходов муниципальных образований по развитию сети спортивных объектов шаговой доступности (уменьшение доли окружного бюджета)</t>
  </si>
  <si>
    <t>увеличение ассигнований по выполнению работ, связанных с осуществлением регулярных перевозок на городских автобусных маршрутах города Урай</t>
  </si>
  <si>
    <t xml:space="preserve">выполнение ПСД на капитальный ремонт моста ч/з р.Колосья (предписание ГИБДД) </t>
  </si>
  <si>
    <t>Корректировка расходов на сумму неиспользованных в 2020 году остатков средств на счете местного бюджета, сложившегося по состоянию на 01.01.2021 года находящихся под обязательствами</t>
  </si>
  <si>
    <t>реализация инициативного проекта "Клуб IT -компетенций "Территория равных"</t>
  </si>
  <si>
    <t>реализация инициативного проекта (обустройство в районе Управления социальной защиты населения места отдыха с установкой беседки)</t>
  </si>
  <si>
    <t>реализация инициативного проекта "Развитие и популяризация биатлона и лыжных гонок"</t>
  </si>
  <si>
    <t>выполнение работ по строительству объекта капитального строительства «Наружные сети освещения территории МБОУ СОШ №12, г.Урай» (в декабре 2020г. начата конкурсная процедура, заключение контракта 2021г. )</t>
  </si>
  <si>
    <t>выполнение работ по корректировке ПСД объект "Объездная автомобильная дорога г.Урай"</t>
  </si>
  <si>
    <t>выполнение работ по разделению объекта на этапы для ввода объект "Инженерные сети мкр.1А.Наружные сети,канализация"</t>
  </si>
  <si>
    <t>приобретение мебели для обеспечения рабочих мест и оснащения зала заседаний в режиме ВКС и секретных совещаний администрации города (основание приказ ФСТЭК России)</t>
  </si>
  <si>
    <t>выполнение работ по ремонту жилого помещения по адресу: г. Урай, мкр. 2, дом 77, кв. 31 (в декабре 2020г. начата конкурсная процедура, заключение контракта 2021г. )</t>
  </si>
  <si>
    <t>выполнение проектно-изыскательских работ по объекту "Реконструкция канализационных очистных сооружений в г.Урай" (в декабре 2020г. начата конкурсная процедура, заключение контракта 2021г. )</t>
  </si>
  <si>
    <t>выполнение работ по модернизации участков автомобильных дорог города Урай  на регулируемых перекрестках: ул.Ленина - ул.Космонавтов;
ул.Узбекистанская - ул.Космонавтов;
ул.Нефтяников - ул.Строителей;
ул.Нефтяников - ул.50 лет ВЛКСМ (в декабре 2020г. начата конкурсная процедура, заключение контракта 2021г. )</t>
  </si>
  <si>
    <t>реализация инициативных проектов "Пусть наш двор станет лучше.История 1,2,3" Обустройство придомовой территории новыми детскими площадками для игр (2-65,2-56,2-96)</t>
  </si>
  <si>
    <t>реализация мероприятий, связанных с обеспечением санитарно-эпидемиологической безопасности на территориии МО</t>
  </si>
  <si>
    <t>перераспределение средств (доля софинансирования местного бюджета) на градостроительную деятельность</t>
  </si>
  <si>
    <t>1.4.</t>
  </si>
  <si>
    <t>перераспределение средств (единая субсидия) на градостроительную деятельность</t>
  </si>
  <si>
    <t>1.5.</t>
  </si>
  <si>
    <t xml:space="preserve">перераспределения средств (единая субсидия) на градостроительную деятельность </t>
  </si>
  <si>
    <t>доля софинансирования местного бюджета на градостроительную деятельность</t>
  </si>
  <si>
    <t>приобретение усилителя мощности трансляционных, источника бесперебойного питания</t>
  </si>
  <si>
    <t>выполнение работ по благоустройству территорий (обустройству автостоянки вдоль дома 32 микрорайона 2 по ул.Ветеранов - рекомендация депутатов Думы города Урай, устройство наружных инженерных сетей к нестационарному объекту (туалет) в районе д/парка "Солнышко")</t>
  </si>
  <si>
    <t>выполнение СМР на объекте "Инженерные сети по ул.Спокойная, ул.Южная в г.Урай.Сети газоснабжения</t>
  </si>
  <si>
    <t>выполнение работ для предоставления земельных участков многодетным семьям в 2021 году (рекомендация депутатов Думы города Урай)</t>
  </si>
  <si>
    <t>устройство водоотвода по ул.Толстого (рекомендация депутатов Думы города Урай)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</si>
</sst>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00\.00\.000\.0"/>
    <numFmt numFmtId="167" formatCode="00\.00\.00"/>
    <numFmt numFmtId="169" formatCode="_(* #,##0.0_);_(* \(#,##0.0\);_(* &quot;-&quot;??_);_(@_)"/>
    <numFmt numFmtId="170" formatCode="&quot;+&quot;\ #,##0.0;&quot;-&quot;\ #,##0.0;&quot;&quot;\ 0.0"/>
    <numFmt numFmtId="171" formatCode="0000000000"/>
    <numFmt numFmtId="172" formatCode="000"/>
  </numFmts>
  <fonts count="25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4" fillId="0" borderId="0"/>
    <xf numFmtId="0" fontId="4" fillId="0" borderId="0"/>
    <xf numFmtId="0" fontId="4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21" fillId="0" borderId="0"/>
    <xf numFmtId="43" fontId="24" fillId="0" borderId="0" applyFont="0" applyFill="0" applyBorder="0" applyAlignment="0" applyProtection="0"/>
  </cellStyleXfs>
  <cellXfs count="194">
    <xf numFmtId="0" fontId="0" fillId="0" borderId="0" xfId="0"/>
    <xf numFmtId="0" fontId="8" fillId="3" borderId="2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0" xfId="0" applyFont="1" applyFill="1"/>
    <xf numFmtId="0" fontId="8" fillId="3" borderId="0" xfId="0" applyFont="1" applyFill="1"/>
    <xf numFmtId="0" fontId="10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10" fillId="3" borderId="0" xfId="0" applyFont="1" applyFill="1"/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/>
    <xf numFmtId="4" fontId="10" fillId="3" borderId="0" xfId="4" applyNumberFormat="1" applyFont="1" applyFill="1" applyAlignment="1">
      <alignment horizontal="center"/>
    </xf>
    <xf numFmtId="4" fontId="10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/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wrapText="1"/>
    </xf>
    <xf numFmtId="0" fontId="8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166" fontId="9" fillId="3" borderId="2" xfId="3" applyNumberFormat="1" applyFont="1" applyFill="1" applyBorder="1" applyAlignment="1" applyProtection="1">
      <alignment wrapText="1"/>
      <protection hidden="1"/>
    </xf>
    <xf numFmtId="0" fontId="9" fillId="3" borderId="2" xfId="0" applyFont="1" applyFill="1" applyBorder="1" applyAlignment="1">
      <alignment horizontal="center" wrapText="1"/>
    </xf>
    <xf numFmtId="4" fontId="9" fillId="3" borderId="2" xfId="4" applyNumberFormat="1" applyFont="1" applyFill="1" applyBorder="1" applyAlignment="1">
      <alignment horizont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left" wrapText="1"/>
    </xf>
    <xf numFmtId="166" fontId="9" fillId="3" borderId="2" xfId="1" applyNumberFormat="1" applyFont="1" applyFill="1" applyBorder="1" applyAlignment="1" applyProtection="1">
      <alignment horizontal="left" wrapText="1"/>
      <protection hidden="1"/>
    </xf>
    <xf numFmtId="164" fontId="13" fillId="3" borderId="0" xfId="4" applyFont="1" applyFill="1"/>
    <xf numFmtId="0" fontId="13" fillId="3" borderId="0" xfId="0" applyFont="1" applyFill="1"/>
    <xf numFmtId="164" fontId="15" fillId="3" borderId="0" xfId="4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 wrapText="1"/>
    </xf>
    <xf numFmtId="165" fontId="14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165" fontId="14" fillId="3" borderId="2" xfId="4" applyNumberFormat="1" applyFont="1" applyFill="1" applyBorder="1" applyAlignment="1">
      <alignment horizontal="center" vertical="center" wrapText="1"/>
    </xf>
    <xf numFmtId="164" fontId="13" fillId="3" borderId="0" xfId="4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164" fontId="13" fillId="3" borderId="0" xfId="4" applyFont="1" applyFill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165" fontId="14" fillId="3" borderId="2" xfId="4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11" fillId="3" borderId="0" xfId="0" applyFont="1" applyFill="1" applyAlignment="1">
      <alignment horizontal="center" wrapText="1"/>
    </xf>
    <xf numFmtId="4" fontId="11" fillId="3" borderId="0" xfId="4" applyNumberFormat="1" applyFont="1" applyFill="1" applyAlignment="1">
      <alignment horizontal="center" vertical="center"/>
    </xf>
    <xf numFmtId="165" fontId="11" fillId="3" borderId="0" xfId="4" applyNumberFormat="1" applyFont="1" applyFill="1" applyAlignment="1">
      <alignment horizontal="center" vertical="center"/>
    </xf>
    <xf numFmtId="0" fontId="13" fillId="3" borderId="0" xfId="0" applyFont="1" applyFill="1" applyAlignment="1">
      <alignment wrapText="1"/>
    </xf>
    <xf numFmtId="0" fontId="11" fillId="3" borderId="0" xfId="0" applyFont="1" applyFill="1" applyAlignment="1">
      <alignment horizontal="center"/>
    </xf>
    <xf numFmtId="0" fontId="14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169" fontId="14" fillId="3" borderId="2" xfId="4" applyNumberFormat="1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69" fontId="14" fillId="3" borderId="2" xfId="4" applyNumberFormat="1" applyFont="1" applyFill="1" applyBorder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170" fontId="14" fillId="3" borderId="2" xfId="4" applyNumberFormat="1" applyFont="1" applyFill="1" applyBorder="1" applyAlignment="1">
      <alignment horizontal="center" vertical="center"/>
    </xf>
    <xf numFmtId="170" fontId="11" fillId="3" borderId="2" xfId="4" applyNumberFormat="1" applyFont="1" applyFill="1" applyBorder="1" applyAlignment="1">
      <alignment horizontal="center" vertical="center"/>
    </xf>
    <xf numFmtId="170" fontId="14" fillId="3" borderId="2" xfId="0" applyNumberFormat="1" applyFont="1" applyFill="1" applyBorder="1" applyAlignment="1">
      <alignment horizontal="center" vertical="center"/>
    </xf>
    <xf numFmtId="170" fontId="11" fillId="3" borderId="2" xfId="0" applyNumberFormat="1" applyFont="1" applyFill="1" applyBorder="1" applyAlignment="1">
      <alignment horizontal="center" vertical="center"/>
    </xf>
    <xf numFmtId="165" fontId="11" fillId="3" borderId="2" xfId="4" applyNumberFormat="1" applyFont="1" applyFill="1" applyBorder="1" applyAlignment="1">
      <alignment horizontal="left" vertical="top" wrapText="1"/>
    </xf>
    <xf numFmtId="169" fontId="11" fillId="3" borderId="2" xfId="4" applyNumberFormat="1" applyFont="1" applyFill="1" applyBorder="1" applyAlignment="1">
      <alignment horizontal="left" vertical="top" wrapText="1"/>
    </xf>
    <xf numFmtId="169" fontId="11" fillId="3" borderId="0" xfId="4" applyNumberFormat="1" applyFont="1" applyFill="1" applyAlignment="1">
      <alignment horizontal="right" vertical="center"/>
    </xf>
    <xf numFmtId="0" fontId="13" fillId="3" borderId="0" xfId="0" applyFont="1" applyFill="1"/>
    <xf numFmtId="0" fontId="18" fillId="0" borderId="2" xfId="0" applyFont="1" applyBorder="1" applyAlignment="1">
      <alignment wrapText="1"/>
    </xf>
    <xf numFmtId="0" fontId="11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0" fontId="18" fillId="0" borderId="0" xfId="0" applyFont="1"/>
    <xf numFmtId="0" fontId="7" fillId="3" borderId="2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right"/>
    </xf>
    <xf numFmtId="0" fontId="8" fillId="3" borderId="7" xfId="10" applyFont="1" applyFill="1" applyBorder="1" applyAlignment="1">
      <alignment wrapText="1"/>
    </xf>
    <xf numFmtId="0" fontId="8" fillId="3" borderId="7" xfId="10" applyNumberFormat="1" applyFont="1" applyFill="1" applyBorder="1" applyAlignment="1">
      <alignment horizontal="left" wrapText="1"/>
    </xf>
    <xf numFmtId="0" fontId="8" fillId="3" borderId="3" xfId="10" applyFont="1" applyFill="1" applyBorder="1" applyAlignment="1">
      <alignment wrapText="1"/>
    </xf>
    <xf numFmtId="0" fontId="8" fillId="3" borderId="7" xfId="10" applyFont="1" applyFill="1" applyBorder="1" applyAlignment="1">
      <alignment wrapText="1"/>
    </xf>
    <xf numFmtId="0" fontId="9" fillId="3" borderId="2" xfId="10" applyNumberFormat="1" applyFont="1" applyFill="1" applyBorder="1" applyAlignment="1">
      <alignment horizontal="left" wrapText="1"/>
    </xf>
    <xf numFmtId="166" fontId="9" fillId="3" borderId="3" xfId="12" applyNumberFormat="1" applyFont="1" applyFill="1" applyBorder="1" applyAlignment="1" applyProtection="1">
      <alignment wrapText="1"/>
      <protection hidden="1"/>
    </xf>
    <xf numFmtId="0" fontId="9" fillId="3" borderId="7" xfId="10" applyNumberFormat="1" applyFont="1" applyFill="1" applyBorder="1" applyAlignment="1">
      <alignment horizontal="left" wrapText="1"/>
    </xf>
    <xf numFmtId="170" fontId="18" fillId="0" borderId="2" xfId="0" applyNumberFormat="1" applyFont="1" applyBorder="1"/>
    <xf numFmtId="170" fontId="18" fillId="0" borderId="7" xfId="0" applyNumberFormat="1" applyFont="1" applyBorder="1"/>
    <xf numFmtId="170" fontId="18" fillId="0" borderId="3" xfId="0" applyNumberFormat="1" applyFont="1" applyBorder="1"/>
    <xf numFmtId="0" fontId="20" fillId="0" borderId="2" xfId="0" applyFont="1" applyBorder="1" applyAlignment="1">
      <alignment horizontal="right"/>
    </xf>
    <xf numFmtId="170" fontId="20" fillId="0" borderId="2" xfId="0" applyNumberFormat="1" applyFont="1" applyBorder="1"/>
    <xf numFmtId="172" fontId="11" fillId="0" borderId="2" xfId="10" applyNumberFormat="1" applyFont="1" applyFill="1" applyBorder="1" applyAlignment="1" applyProtection="1">
      <alignment wrapText="1"/>
      <protection hidden="1"/>
    </xf>
    <xf numFmtId="172" fontId="14" fillId="0" borderId="2" xfId="10" applyNumberFormat="1" applyFont="1" applyFill="1" applyBorder="1" applyAlignment="1" applyProtection="1">
      <alignment wrapText="1"/>
      <protection hidden="1"/>
    </xf>
    <xf numFmtId="0" fontId="20" fillId="0" borderId="2" xfId="0" applyFont="1" applyBorder="1"/>
    <xf numFmtId="0" fontId="10" fillId="0" borderId="2" xfId="0" applyFont="1" applyBorder="1" applyAlignment="1">
      <alignment wrapText="1"/>
    </xf>
    <xf numFmtId="171" fontId="14" fillId="0" borderId="2" xfId="10" applyNumberFormat="1" applyFont="1" applyFill="1" applyBorder="1" applyAlignment="1" applyProtection="1">
      <alignment wrapText="1"/>
      <protection hidden="1"/>
    </xf>
    <xf numFmtId="0" fontId="8" fillId="3" borderId="5" xfId="10" applyNumberFormat="1" applyFont="1" applyFill="1" applyBorder="1" applyAlignment="1">
      <alignment wrapText="1"/>
    </xf>
    <xf numFmtId="0" fontId="8" fillId="3" borderId="2" xfId="10" applyFont="1" applyFill="1" applyBorder="1" applyAlignment="1">
      <alignment wrapText="1"/>
    </xf>
    <xf numFmtId="0" fontId="9" fillId="3" borderId="2" xfId="10" applyFont="1" applyFill="1" applyBorder="1" applyAlignment="1"/>
    <xf numFmtId="0" fontId="9" fillId="3" borderId="2" xfId="10" applyFont="1" applyFill="1" applyBorder="1" applyAlignment="1">
      <alignment horizontal="left" vertical="center" wrapText="1"/>
    </xf>
    <xf numFmtId="0" fontId="9" fillId="3" borderId="2" xfId="10" applyFont="1" applyFill="1" applyBorder="1"/>
    <xf numFmtId="170" fontId="9" fillId="3" borderId="2" xfId="0" applyNumberFormat="1" applyFont="1" applyFill="1" applyBorder="1" applyAlignment="1">
      <alignment horizontal="right" wrapText="1"/>
    </xf>
    <xf numFmtId="170" fontId="8" fillId="3" borderId="2" xfId="0" applyNumberFormat="1" applyFont="1" applyFill="1" applyBorder="1" applyAlignment="1">
      <alignment horizontal="right" wrapText="1"/>
    </xf>
    <xf numFmtId="170" fontId="9" fillId="3" borderId="2" xfId="0" applyNumberFormat="1" applyFont="1" applyFill="1" applyBorder="1" applyAlignment="1"/>
    <xf numFmtId="170" fontId="8" fillId="3" borderId="2" xfId="0" applyNumberFormat="1" applyFont="1" applyFill="1" applyBorder="1" applyAlignment="1"/>
    <xf numFmtId="170" fontId="8" fillId="3" borderId="2" xfId="0" applyNumberFormat="1" applyFont="1" applyFill="1" applyBorder="1" applyAlignment="1">
      <alignment horizontal="right"/>
    </xf>
    <xf numFmtId="170" fontId="9" fillId="3" borderId="2" xfId="0" applyNumberFormat="1" applyFont="1" applyFill="1" applyBorder="1" applyAlignment="1">
      <alignment horizontal="right"/>
    </xf>
    <xf numFmtId="170" fontId="10" fillId="0" borderId="2" xfId="0" applyNumberFormat="1" applyFont="1" applyBorder="1"/>
    <xf numFmtId="0" fontId="10" fillId="0" borderId="2" xfId="0" applyFont="1" applyBorder="1" applyAlignment="1">
      <alignment horizontal="right"/>
    </xf>
    <xf numFmtId="166" fontId="9" fillId="3" borderId="3" xfId="12" applyNumberFormat="1" applyFont="1" applyFill="1" applyBorder="1" applyAlignment="1" applyProtection="1">
      <alignment wrapText="1"/>
      <protection hidden="1"/>
    </xf>
    <xf numFmtId="0" fontId="7" fillId="0" borderId="2" xfId="0" applyFont="1" applyBorder="1" applyAlignment="1">
      <alignment horizontal="right"/>
    </xf>
    <xf numFmtId="170" fontId="7" fillId="0" borderId="2" xfId="0" applyNumberFormat="1" applyFont="1" applyBorder="1"/>
    <xf numFmtId="0" fontId="10" fillId="0" borderId="0" xfId="0" applyFont="1"/>
    <xf numFmtId="170" fontId="8" fillId="3" borderId="2" xfId="0" applyNumberFormat="1" applyFont="1" applyFill="1" applyBorder="1" applyAlignment="1">
      <alignment wrapText="1"/>
    </xf>
    <xf numFmtId="166" fontId="8" fillId="0" borderId="2" xfId="1" applyNumberFormat="1" applyFont="1" applyFill="1" applyBorder="1" applyAlignment="1" applyProtection="1">
      <alignment horizontal="left" wrapText="1"/>
      <protection hidden="1"/>
    </xf>
    <xf numFmtId="170" fontId="8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left" wrapText="1"/>
    </xf>
    <xf numFmtId="170" fontId="7" fillId="3" borderId="2" xfId="0" applyNumberFormat="1" applyFont="1" applyFill="1" applyBorder="1" applyAlignment="1" applyProtection="1">
      <protection locked="0"/>
    </xf>
    <xf numFmtId="170" fontId="7" fillId="3" borderId="2" xfId="0" applyNumberFormat="1" applyFont="1" applyFill="1" applyBorder="1" applyAlignment="1"/>
    <xf numFmtId="0" fontId="10" fillId="3" borderId="2" xfId="0" applyFont="1" applyFill="1" applyBorder="1" applyAlignment="1">
      <alignment horizontal="center"/>
    </xf>
    <xf numFmtId="0" fontId="8" fillId="3" borderId="2" xfId="9" applyFont="1" applyFill="1" applyBorder="1" applyAlignment="1">
      <alignment horizontal="left" wrapText="1"/>
    </xf>
    <xf numFmtId="170" fontId="10" fillId="3" borderId="2" xfId="0" applyNumberFormat="1" applyFont="1" applyFill="1" applyBorder="1" applyAlignment="1"/>
    <xf numFmtId="0" fontId="7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3" fontId="10" fillId="3" borderId="2" xfId="0" applyNumberFormat="1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 shrinkToFit="1"/>
    </xf>
    <xf numFmtId="166" fontId="9" fillId="0" borderId="2" xfId="1" applyNumberFormat="1" applyFont="1" applyFill="1" applyBorder="1" applyAlignment="1" applyProtection="1">
      <alignment horizontal="left" wrapText="1"/>
      <protection hidden="1"/>
    </xf>
    <xf numFmtId="170" fontId="9" fillId="3" borderId="2" xfId="0" applyNumberFormat="1" applyFont="1" applyFill="1" applyBorder="1" applyAlignment="1" applyProtection="1">
      <protection locked="0"/>
    </xf>
    <xf numFmtId="170" fontId="7" fillId="3" borderId="2" xfId="4" applyNumberFormat="1" applyFont="1" applyFill="1" applyBorder="1" applyAlignment="1"/>
    <xf numFmtId="0" fontId="14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right"/>
    </xf>
    <xf numFmtId="170" fontId="10" fillId="3" borderId="2" xfId="0" applyNumberFormat="1" applyFont="1" applyFill="1" applyBorder="1"/>
    <xf numFmtId="0" fontId="18" fillId="3" borderId="2" xfId="0" applyFont="1" applyFill="1" applyBorder="1" applyAlignment="1">
      <alignment wrapText="1"/>
    </xf>
    <xf numFmtId="0" fontId="18" fillId="3" borderId="2" xfId="0" applyFont="1" applyFill="1" applyBorder="1" applyAlignment="1">
      <alignment horizontal="right"/>
    </xf>
    <xf numFmtId="170" fontId="18" fillId="3" borderId="2" xfId="0" applyNumberFormat="1" applyFont="1" applyFill="1" applyBorder="1"/>
    <xf numFmtId="4" fontId="23" fillId="3" borderId="4" xfId="4" applyNumberFormat="1" applyFont="1" applyFill="1" applyBorder="1" applyAlignment="1">
      <alignment vertical="center" wrapText="1"/>
    </xf>
    <xf numFmtId="4" fontId="11" fillId="3" borderId="2" xfId="4" applyNumberFormat="1" applyFont="1" applyFill="1" applyBorder="1" applyAlignment="1">
      <alignment vertical="center" wrapText="1"/>
    </xf>
    <xf numFmtId="4" fontId="14" fillId="3" borderId="2" xfId="4" applyNumberFormat="1" applyFont="1" applyFill="1" applyBorder="1" applyAlignment="1">
      <alignment horizontal="left" vertical="center" wrapText="1"/>
    </xf>
    <xf numFmtId="4" fontId="14" fillId="3" borderId="2" xfId="4" applyNumberFormat="1" applyFont="1" applyFill="1" applyBorder="1" applyAlignment="1">
      <alignment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1" fontId="11" fillId="3" borderId="2" xfId="4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19" fillId="3" borderId="2" xfId="0" applyFont="1" applyFill="1" applyBorder="1" applyAlignment="1">
      <alignment horizontal="center"/>
    </xf>
    <xf numFmtId="170" fontId="20" fillId="3" borderId="2" xfId="0" applyNumberFormat="1" applyFont="1" applyFill="1" applyBorder="1"/>
    <xf numFmtId="170" fontId="7" fillId="3" borderId="2" xfId="0" applyNumberFormat="1" applyFont="1" applyFill="1" applyBorder="1"/>
    <xf numFmtId="165" fontId="20" fillId="3" borderId="2" xfId="0" applyNumberFormat="1" applyFont="1" applyFill="1" applyBorder="1"/>
    <xf numFmtId="0" fontId="8" fillId="3" borderId="5" xfId="10" applyNumberFormat="1" applyFont="1" applyFill="1" applyBorder="1" applyAlignment="1">
      <alignment wrapText="1"/>
    </xf>
    <xf numFmtId="165" fontId="20" fillId="0" borderId="2" xfId="0" applyNumberFormat="1" applyFont="1" applyBorder="1"/>
    <xf numFmtId="0" fontId="20" fillId="4" borderId="2" xfId="0" applyFont="1" applyFill="1" applyBorder="1" applyAlignment="1">
      <alignment horizontal="right"/>
    </xf>
    <xf numFmtId="170" fontId="20" fillId="4" borderId="2" xfId="0" applyNumberFormat="1" applyFont="1" applyFill="1" applyBorder="1"/>
    <xf numFmtId="0" fontId="9" fillId="4" borderId="7" xfId="10" applyFont="1" applyFill="1" applyBorder="1" applyAlignment="1"/>
    <xf numFmtId="0" fontId="9" fillId="4" borderId="2" xfId="10" applyFont="1" applyFill="1" applyBorder="1" applyAlignment="1"/>
    <xf numFmtId="0" fontId="20" fillId="4" borderId="2" xfId="0" applyFont="1" applyFill="1" applyBorder="1"/>
    <xf numFmtId="0" fontId="9" fillId="4" borderId="2" xfId="10" applyFont="1" applyFill="1" applyBorder="1" applyAlignment="1">
      <alignment horizontal="left" wrapText="1"/>
    </xf>
    <xf numFmtId="4" fontId="8" fillId="3" borderId="2" xfId="0" applyNumberFormat="1" applyFont="1" applyFill="1" applyBorder="1" applyAlignment="1">
      <alignment horizontal="left" wrapText="1"/>
    </xf>
    <xf numFmtId="167" fontId="8" fillId="3" borderId="2" xfId="1" applyNumberFormat="1" applyFont="1" applyFill="1" applyBorder="1" applyAlignment="1" applyProtection="1">
      <alignment wrapText="1"/>
      <protection hidden="1"/>
    </xf>
    <xf numFmtId="171" fontId="14" fillId="3" borderId="2" xfId="10" applyNumberFormat="1" applyFont="1" applyFill="1" applyBorder="1" applyAlignment="1" applyProtection="1">
      <alignment wrapText="1"/>
      <protection hidden="1"/>
    </xf>
    <xf numFmtId="170" fontId="8" fillId="3" borderId="2" xfId="1" applyNumberFormat="1" applyFont="1" applyFill="1" applyBorder="1" applyAlignment="1" applyProtection="1">
      <protection hidden="1"/>
    </xf>
    <xf numFmtId="167" fontId="8" fillId="3" borderId="2" xfId="1" applyNumberFormat="1" applyFont="1" applyFill="1" applyBorder="1" applyAlignment="1" applyProtection="1">
      <alignment vertical="center"/>
      <protection hidden="1"/>
    </xf>
    <xf numFmtId="167" fontId="8" fillId="3" borderId="2" xfId="1" applyNumberFormat="1" applyFont="1" applyFill="1" applyBorder="1" applyAlignment="1" applyProtection="1">
      <protection hidden="1"/>
    </xf>
    <xf numFmtId="166" fontId="8" fillId="3" borderId="2" xfId="1" applyNumberFormat="1" applyFont="1" applyFill="1" applyBorder="1" applyAlignment="1" applyProtection="1">
      <alignment horizontal="left" wrapText="1"/>
      <protection hidden="1"/>
    </xf>
    <xf numFmtId="170" fontId="20" fillId="0" borderId="7" xfId="0" applyNumberFormat="1" applyFont="1" applyBorder="1"/>
    <xf numFmtId="0" fontId="20" fillId="0" borderId="0" xfId="0" applyFont="1"/>
    <xf numFmtId="0" fontId="11" fillId="3" borderId="4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170" fontId="11" fillId="3" borderId="4" xfId="4" applyNumberFormat="1" applyFont="1" applyFill="1" applyBorder="1" applyAlignment="1">
      <alignment horizontal="center" vertical="center"/>
    </xf>
    <xf numFmtId="170" fontId="11" fillId="3" borderId="8" xfId="4" applyNumberFormat="1" applyFont="1" applyFill="1" applyBorder="1" applyAlignment="1">
      <alignment horizontal="center" vertical="center"/>
    </xf>
    <xf numFmtId="170" fontId="11" fillId="3" borderId="5" xfId="4" applyNumberFormat="1" applyFont="1" applyFill="1" applyBorder="1" applyAlignment="1">
      <alignment horizontal="center" vertical="center"/>
    </xf>
    <xf numFmtId="165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4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/>
    </xf>
    <xf numFmtId="169" fontId="11" fillId="3" borderId="0" xfId="4" applyNumberFormat="1" applyFont="1" applyFill="1" applyAlignment="1">
      <alignment horizontal="right" vertical="center"/>
    </xf>
    <xf numFmtId="0" fontId="13" fillId="3" borderId="0" xfId="0" applyFont="1" applyFill="1" applyAlignment="1">
      <alignment horizontal="right" wrapText="1"/>
    </xf>
    <xf numFmtId="0" fontId="14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8" fillId="0" borderId="0" xfId="0" applyFont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4" applyFont="1" applyFill="1" applyBorder="1" applyAlignment="1">
      <alignment horizontal="center"/>
    </xf>
  </cellXfs>
  <cellStyles count="26">
    <cellStyle name="Обычный" xfId="0" builtinId="0"/>
    <cellStyle name="Обычный 2" xfId="1"/>
    <cellStyle name="Обычный 2 2" xfId="10"/>
    <cellStyle name="Обычный 2 3" xfId="23"/>
    <cellStyle name="Обычный 2 4" xfId="22"/>
    <cellStyle name="Обычный 3" xfId="2"/>
    <cellStyle name="Обычный 3 2" xfId="11"/>
    <cellStyle name="Обычный 3 3" xfId="16"/>
    <cellStyle name="Обычный 3 3 2" xfId="24"/>
    <cellStyle name="Обычный 4" xfId="8"/>
    <cellStyle name="Обычный 5" xfId="9"/>
    <cellStyle name="Обычный 5 2" xfId="21"/>
    <cellStyle name="Обычный_tmp" xfId="3"/>
    <cellStyle name="Обычный_tmp 2" xfId="12"/>
    <cellStyle name="Финансовый" xfId="4" builtinId="3"/>
    <cellStyle name="Финансовый 2" xfId="5"/>
    <cellStyle name="Финансовый 2 2" xfId="14"/>
    <cellStyle name="Финансовый 2 2 2" xfId="19"/>
    <cellStyle name="Финансовый 3" xfId="6"/>
    <cellStyle name="Финансовый 3 2" xfId="15"/>
    <cellStyle name="Финансовый 3 2 2" xfId="20"/>
    <cellStyle name="Финансовый 4" xfId="13"/>
    <cellStyle name="Финансовый 4 2" xfId="18"/>
    <cellStyle name="Финансовый 5" xfId="17"/>
    <cellStyle name="Финансовый 6" xfId="25"/>
    <cellStyle name="Элементы осей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opLeftCell="A29" zoomScale="70" zoomScaleNormal="70" workbookViewId="0">
      <selection sqref="A1:F37"/>
    </sheetView>
  </sheetViews>
  <sheetFormatPr defaultRowHeight="15.75"/>
  <cols>
    <col min="1" max="1" width="46.85546875" style="44" customWidth="1"/>
    <col min="2" max="2" width="30.28515625" style="49" customWidth="1"/>
    <col min="3" max="3" width="17" style="47" customWidth="1"/>
    <col min="4" max="4" width="15.85546875" style="47" customWidth="1"/>
    <col min="5" max="5" width="16.42578125" style="47" customWidth="1"/>
    <col min="6" max="6" width="44" style="48" customWidth="1"/>
    <col min="7" max="7" width="62.5703125" style="28" customWidth="1"/>
    <col min="8" max="253" width="9.140625" style="29"/>
    <col min="254" max="254" width="66.85546875" style="29" customWidth="1"/>
    <col min="255" max="255" width="30.28515625" style="29" customWidth="1"/>
    <col min="256" max="256" width="19.140625" style="29" customWidth="1"/>
    <col min="257" max="257" width="18.28515625" style="29" customWidth="1"/>
    <col min="258" max="258" width="18.85546875" style="29" customWidth="1"/>
    <col min="259" max="259" width="17.7109375" style="29" customWidth="1"/>
    <col min="260" max="260" width="20" style="29" customWidth="1"/>
    <col min="261" max="261" width="18.140625" style="29" customWidth="1"/>
    <col min="262" max="262" width="59.85546875" style="29" customWidth="1"/>
    <col min="263" max="263" width="62.5703125" style="29" customWidth="1"/>
    <col min="264" max="509" width="9.140625" style="29"/>
    <col min="510" max="510" width="66.85546875" style="29" customWidth="1"/>
    <col min="511" max="511" width="30.28515625" style="29" customWidth="1"/>
    <col min="512" max="512" width="19.140625" style="29" customWidth="1"/>
    <col min="513" max="513" width="18.28515625" style="29" customWidth="1"/>
    <col min="514" max="514" width="18.85546875" style="29" customWidth="1"/>
    <col min="515" max="515" width="17.7109375" style="29" customWidth="1"/>
    <col min="516" max="516" width="20" style="29" customWidth="1"/>
    <col min="517" max="517" width="18.140625" style="29" customWidth="1"/>
    <col min="518" max="518" width="59.85546875" style="29" customWidth="1"/>
    <col min="519" max="519" width="62.5703125" style="29" customWidth="1"/>
    <col min="520" max="765" width="9.140625" style="29"/>
    <col min="766" max="766" width="66.85546875" style="29" customWidth="1"/>
    <col min="767" max="767" width="30.28515625" style="29" customWidth="1"/>
    <col min="768" max="768" width="19.140625" style="29" customWidth="1"/>
    <col min="769" max="769" width="18.28515625" style="29" customWidth="1"/>
    <col min="770" max="770" width="18.85546875" style="29" customWidth="1"/>
    <col min="771" max="771" width="17.7109375" style="29" customWidth="1"/>
    <col min="772" max="772" width="20" style="29" customWidth="1"/>
    <col min="773" max="773" width="18.140625" style="29" customWidth="1"/>
    <col min="774" max="774" width="59.85546875" style="29" customWidth="1"/>
    <col min="775" max="775" width="62.5703125" style="29" customWidth="1"/>
    <col min="776" max="1021" width="9.140625" style="29"/>
    <col min="1022" max="1022" width="66.85546875" style="29" customWidth="1"/>
    <col min="1023" max="1023" width="30.28515625" style="29" customWidth="1"/>
    <col min="1024" max="1024" width="19.140625" style="29" customWidth="1"/>
    <col min="1025" max="1025" width="18.28515625" style="29" customWidth="1"/>
    <col min="1026" max="1026" width="18.85546875" style="29" customWidth="1"/>
    <col min="1027" max="1027" width="17.7109375" style="29" customWidth="1"/>
    <col min="1028" max="1028" width="20" style="29" customWidth="1"/>
    <col min="1029" max="1029" width="18.140625" style="29" customWidth="1"/>
    <col min="1030" max="1030" width="59.85546875" style="29" customWidth="1"/>
    <col min="1031" max="1031" width="62.5703125" style="29" customWidth="1"/>
    <col min="1032" max="1277" width="9.140625" style="29"/>
    <col min="1278" max="1278" width="66.85546875" style="29" customWidth="1"/>
    <col min="1279" max="1279" width="30.28515625" style="29" customWidth="1"/>
    <col min="1280" max="1280" width="19.140625" style="29" customWidth="1"/>
    <col min="1281" max="1281" width="18.28515625" style="29" customWidth="1"/>
    <col min="1282" max="1282" width="18.85546875" style="29" customWidth="1"/>
    <col min="1283" max="1283" width="17.7109375" style="29" customWidth="1"/>
    <col min="1284" max="1284" width="20" style="29" customWidth="1"/>
    <col min="1285" max="1285" width="18.140625" style="29" customWidth="1"/>
    <col min="1286" max="1286" width="59.85546875" style="29" customWidth="1"/>
    <col min="1287" max="1287" width="62.5703125" style="29" customWidth="1"/>
    <col min="1288" max="1533" width="9.140625" style="29"/>
    <col min="1534" max="1534" width="66.85546875" style="29" customWidth="1"/>
    <col min="1535" max="1535" width="30.28515625" style="29" customWidth="1"/>
    <col min="1536" max="1536" width="19.140625" style="29" customWidth="1"/>
    <col min="1537" max="1537" width="18.28515625" style="29" customWidth="1"/>
    <col min="1538" max="1538" width="18.85546875" style="29" customWidth="1"/>
    <col min="1539" max="1539" width="17.7109375" style="29" customWidth="1"/>
    <col min="1540" max="1540" width="20" style="29" customWidth="1"/>
    <col min="1541" max="1541" width="18.140625" style="29" customWidth="1"/>
    <col min="1542" max="1542" width="59.85546875" style="29" customWidth="1"/>
    <col min="1543" max="1543" width="62.5703125" style="29" customWidth="1"/>
    <col min="1544" max="1789" width="9.140625" style="29"/>
    <col min="1790" max="1790" width="66.85546875" style="29" customWidth="1"/>
    <col min="1791" max="1791" width="30.28515625" style="29" customWidth="1"/>
    <col min="1792" max="1792" width="19.140625" style="29" customWidth="1"/>
    <col min="1793" max="1793" width="18.28515625" style="29" customWidth="1"/>
    <col min="1794" max="1794" width="18.85546875" style="29" customWidth="1"/>
    <col min="1795" max="1795" width="17.7109375" style="29" customWidth="1"/>
    <col min="1796" max="1796" width="20" style="29" customWidth="1"/>
    <col min="1797" max="1797" width="18.140625" style="29" customWidth="1"/>
    <col min="1798" max="1798" width="59.85546875" style="29" customWidth="1"/>
    <col min="1799" max="1799" width="62.5703125" style="29" customWidth="1"/>
    <col min="1800" max="2045" width="9.140625" style="29"/>
    <col min="2046" max="2046" width="66.85546875" style="29" customWidth="1"/>
    <col min="2047" max="2047" width="30.28515625" style="29" customWidth="1"/>
    <col min="2048" max="2048" width="19.140625" style="29" customWidth="1"/>
    <col min="2049" max="2049" width="18.28515625" style="29" customWidth="1"/>
    <col min="2050" max="2050" width="18.85546875" style="29" customWidth="1"/>
    <col min="2051" max="2051" width="17.7109375" style="29" customWidth="1"/>
    <col min="2052" max="2052" width="20" style="29" customWidth="1"/>
    <col min="2053" max="2053" width="18.140625" style="29" customWidth="1"/>
    <col min="2054" max="2054" width="59.85546875" style="29" customWidth="1"/>
    <col min="2055" max="2055" width="62.5703125" style="29" customWidth="1"/>
    <col min="2056" max="2301" width="9.140625" style="29"/>
    <col min="2302" max="2302" width="66.85546875" style="29" customWidth="1"/>
    <col min="2303" max="2303" width="30.28515625" style="29" customWidth="1"/>
    <col min="2304" max="2304" width="19.140625" style="29" customWidth="1"/>
    <col min="2305" max="2305" width="18.28515625" style="29" customWidth="1"/>
    <col min="2306" max="2306" width="18.85546875" style="29" customWidth="1"/>
    <col min="2307" max="2307" width="17.7109375" style="29" customWidth="1"/>
    <col min="2308" max="2308" width="20" style="29" customWidth="1"/>
    <col min="2309" max="2309" width="18.140625" style="29" customWidth="1"/>
    <col min="2310" max="2310" width="59.85546875" style="29" customWidth="1"/>
    <col min="2311" max="2311" width="62.5703125" style="29" customWidth="1"/>
    <col min="2312" max="2557" width="9.140625" style="29"/>
    <col min="2558" max="2558" width="66.85546875" style="29" customWidth="1"/>
    <col min="2559" max="2559" width="30.28515625" style="29" customWidth="1"/>
    <col min="2560" max="2560" width="19.140625" style="29" customWidth="1"/>
    <col min="2561" max="2561" width="18.28515625" style="29" customWidth="1"/>
    <col min="2562" max="2562" width="18.85546875" style="29" customWidth="1"/>
    <col min="2563" max="2563" width="17.7109375" style="29" customWidth="1"/>
    <col min="2564" max="2564" width="20" style="29" customWidth="1"/>
    <col min="2565" max="2565" width="18.140625" style="29" customWidth="1"/>
    <col min="2566" max="2566" width="59.85546875" style="29" customWidth="1"/>
    <col min="2567" max="2567" width="62.5703125" style="29" customWidth="1"/>
    <col min="2568" max="2813" width="9.140625" style="29"/>
    <col min="2814" max="2814" width="66.85546875" style="29" customWidth="1"/>
    <col min="2815" max="2815" width="30.28515625" style="29" customWidth="1"/>
    <col min="2816" max="2816" width="19.140625" style="29" customWidth="1"/>
    <col min="2817" max="2817" width="18.28515625" style="29" customWidth="1"/>
    <col min="2818" max="2818" width="18.85546875" style="29" customWidth="1"/>
    <col min="2819" max="2819" width="17.7109375" style="29" customWidth="1"/>
    <col min="2820" max="2820" width="20" style="29" customWidth="1"/>
    <col min="2821" max="2821" width="18.140625" style="29" customWidth="1"/>
    <col min="2822" max="2822" width="59.85546875" style="29" customWidth="1"/>
    <col min="2823" max="2823" width="62.5703125" style="29" customWidth="1"/>
    <col min="2824" max="3069" width="9.140625" style="29"/>
    <col min="3070" max="3070" width="66.85546875" style="29" customWidth="1"/>
    <col min="3071" max="3071" width="30.28515625" style="29" customWidth="1"/>
    <col min="3072" max="3072" width="19.140625" style="29" customWidth="1"/>
    <col min="3073" max="3073" width="18.28515625" style="29" customWidth="1"/>
    <col min="3074" max="3074" width="18.85546875" style="29" customWidth="1"/>
    <col min="3075" max="3075" width="17.7109375" style="29" customWidth="1"/>
    <col min="3076" max="3076" width="20" style="29" customWidth="1"/>
    <col min="3077" max="3077" width="18.140625" style="29" customWidth="1"/>
    <col min="3078" max="3078" width="59.85546875" style="29" customWidth="1"/>
    <col min="3079" max="3079" width="62.5703125" style="29" customWidth="1"/>
    <col min="3080" max="3325" width="9.140625" style="29"/>
    <col min="3326" max="3326" width="66.85546875" style="29" customWidth="1"/>
    <col min="3327" max="3327" width="30.28515625" style="29" customWidth="1"/>
    <col min="3328" max="3328" width="19.140625" style="29" customWidth="1"/>
    <col min="3329" max="3329" width="18.28515625" style="29" customWidth="1"/>
    <col min="3330" max="3330" width="18.85546875" style="29" customWidth="1"/>
    <col min="3331" max="3331" width="17.7109375" style="29" customWidth="1"/>
    <col min="3332" max="3332" width="20" style="29" customWidth="1"/>
    <col min="3333" max="3333" width="18.140625" style="29" customWidth="1"/>
    <col min="3334" max="3334" width="59.85546875" style="29" customWidth="1"/>
    <col min="3335" max="3335" width="62.5703125" style="29" customWidth="1"/>
    <col min="3336" max="3581" width="9.140625" style="29"/>
    <col min="3582" max="3582" width="66.85546875" style="29" customWidth="1"/>
    <col min="3583" max="3583" width="30.28515625" style="29" customWidth="1"/>
    <col min="3584" max="3584" width="19.140625" style="29" customWidth="1"/>
    <col min="3585" max="3585" width="18.28515625" style="29" customWidth="1"/>
    <col min="3586" max="3586" width="18.85546875" style="29" customWidth="1"/>
    <col min="3587" max="3587" width="17.7109375" style="29" customWidth="1"/>
    <col min="3588" max="3588" width="20" style="29" customWidth="1"/>
    <col min="3589" max="3589" width="18.140625" style="29" customWidth="1"/>
    <col min="3590" max="3590" width="59.85546875" style="29" customWidth="1"/>
    <col min="3591" max="3591" width="62.5703125" style="29" customWidth="1"/>
    <col min="3592" max="3837" width="9.140625" style="29"/>
    <col min="3838" max="3838" width="66.85546875" style="29" customWidth="1"/>
    <col min="3839" max="3839" width="30.28515625" style="29" customWidth="1"/>
    <col min="3840" max="3840" width="19.140625" style="29" customWidth="1"/>
    <col min="3841" max="3841" width="18.28515625" style="29" customWidth="1"/>
    <col min="3842" max="3842" width="18.85546875" style="29" customWidth="1"/>
    <col min="3843" max="3843" width="17.7109375" style="29" customWidth="1"/>
    <col min="3844" max="3844" width="20" style="29" customWidth="1"/>
    <col min="3845" max="3845" width="18.140625" style="29" customWidth="1"/>
    <col min="3846" max="3846" width="59.85546875" style="29" customWidth="1"/>
    <col min="3847" max="3847" width="62.5703125" style="29" customWidth="1"/>
    <col min="3848" max="4093" width="9.140625" style="29"/>
    <col min="4094" max="4094" width="66.85546875" style="29" customWidth="1"/>
    <col min="4095" max="4095" width="30.28515625" style="29" customWidth="1"/>
    <col min="4096" max="4096" width="19.140625" style="29" customWidth="1"/>
    <col min="4097" max="4097" width="18.28515625" style="29" customWidth="1"/>
    <col min="4098" max="4098" width="18.85546875" style="29" customWidth="1"/>
    <col min="4099" max="4099" width="17.7109375" style="29" customWidth="1"/>
    <col min="4100" max="4100" width="20" style="29" customWidth="1"/>
    <col min="4101" max="4101" width="18.140625" style="29" customWidth="1"/>
    <col min="4102" max="4102" width="59.85546875" style="29" customWidth="1"/>
    <col min="4103" max="4103" width="62.5703125" style="29" customWidth="1"/>
    <col min="4104" max="4349" width="9.140625" style="29"/>
    <col min="4350" max="4350" width="66.85546875" style="29" customWidth="1"/>
    <col min="4351" max="4351" width="30.28515625" style="29" customWidth="1"/>
    <col min="4352" max="4352" width="19.140625" style="29" customWidth="1"/>
    <col min="4353" max="4353" width="18.28515625" style="29" customWidth="1"/>
    <col min="4354" max="4354" width="18.85546875" style="29" customWidth="1"/>
    <col min="4355" max="4355" width="17.7109375" style="29" customWidth="1"/>
    <col min="4356" max="4356" width="20" style="29" customWidth="1"/>
    <col min="4357" max="4357" width="18.140625" style="29" customWidth="1"/>
    <col min="4358" max="4358" width="59.85546875" style="29" customWidth="1"/>
    <col min="4359" max="4359" width="62.5703125" style="29" customWidth="1"/>
    <col min="4360" max="4605" width="9.140625" style="29"/>
    <col min="4606" max="4606" width="66.85546875" style="29" customWidth="1"/>
    <col min="4607" max="4607" width="30.28515625" style="29" customWidth="1"/>
    <col min="4608" max="4608" width="19.140625" style="29" customWidth="1"/>
    <col min="4609" max="4609" width="18.28515625" style="29" customWidth="1"/>
    <col min="4610" max="4610" width="18.85546875" style="29" customWidth="1"/>
    <col min="4611" max="4611" width="17.7109375" style="29" customWidth="1"/>
    <col min="4612" max="4612" width="20" style="29" customWidth="1"/>
    <col min="4613" max="4613" width="18.140625" style="29" customWidth="1"/>
    <col min="4614" max="4614" width="59.85546875" style="29" customWidth="1"/>
    <col min="4615" max="4615" width="62.5703125" style="29" customWidth="1"/>
    <col min="4616" max="4861" width="9.140625" style="29"/>
    <col min="4862" max="4862" width="66.85546875" style="29" customWidth="1"/>
    <col min="4863" max="4863" width="30.28515625" style="29" customWidth="1"/>
    <col min="4864" max="4864" width="19.140625" style="29" customWidth="1"/>
    <col min="4865" max="4865" width="18.28515625" style="29" customWidth="1"/>
    <col min="4866" max="4866" width="18.85546875" style="29" customWidth="1"/>
    <col min="4867" max="4867" width="17.7109375" style="29" customWidth="1"/>
    <col min="4868" max="4868" width="20" style="29" customWidth="1"/>
    <col min="4869" max="4869" width="18.140625" style="29" customWidth="1"/>
    <col min="4870" max="4870" width="59.85546875" style="29" customWidth="1"/>
    <col min="4871" max="4871" width="62.5703125" style="29" customWidth="1"/>
    <col min="4872" max="5117" width="9.140625" style="29"/>
    <col min="5118" max="5118" width="66.85546875" style="29" customWidth="1"/>
    <col min="5119" max="5119" width="30.28515625" style="29" customWidth="1"/>
    <col min="5120" max="5120" width="19.140625" style="29" customWidth="1"/>
    <col min="5121" max="5121" width="18.28515625" style="29" customWidth="1"/>
    <col min="5122" max="5122" width="18.85546875" style="29" customWidth="1"/>
    <col min="5123" max="5123" width="17.7109375" style="29" customWidth="1"/>
    <col min="5124" max="5124" width="20" style="29" customWidth="1"/>
    <col min="5125" max="5125" width="18.140625" style="29" customWidth="1"/>
    <col min="5126" max="5126" width="59.85546875" style="29" customWidth="1"/>
    <col min="5127" max="5127" width="62.5703125" style="29" customWidth="1"/>
    <col min="5128" max="5373" width="9.140625" style="29"/>
    <col min="5374" max="5374" width="66.85546875" style="29" customWidth="1"/>
    <col min="5375" max="5375" width="30.28515625" style="29" customWidth="1"/>
    <col min="5376" max="5376" width="19.140625" style="29" customWidth="1"/>
    <col min="5377" max="5377" width="18.28515625" style="29" customWidth="1"/>
    <col min="5378" max="5378" width="18.85546875" style="29" customWidth="1"/>
    <col min="5379" max="5379" width="17.7109375" style="29" customWidth="1"/>
    <col min="5380" max="5380" width="20" style="29" customWidth="1"/>
    <col min="5381" max="5381" width="18.140625" style="29" customWidth="1"/>
    <col min="5382" max="5382" width="59.85546875" style="29" customWidth="1"/>
    <col min="5383" max="5383" width="62.5703125" style="29" customWidth="1"/>
    <col min="5384" max="5629" width="9.140625" style="29"/>
    <col min="5630" max="5630" width="66.85546875" style="29" customWidth="1"/>
    <col min="5631" max="5631" width="30.28515625" style="29" customWidth="1"/>
    <col min="5632" max="5632" width="19.140625" style="29" customWidth="1"/>
    <col min="5633" max="5633" width="18.28515625" style="29" customWidth="1"/>
    <col min="5634" max="5634" width="18.85546875" style="29" customWidth="1"/>
    <col min="5635" max="5635" width="17.7109375" style="29" customWidth="1"/>
    <col min="5636" max="5636" width="20" style="29" customWidth="1"/>
    <col min="5637" max="5637" width="18.140625" style="29" customWidth="1"/>
    <col min="5638" max="5638" width="59.85546875" style="29" customWidth="1"/>
    <col min="5639" max="5639" width="62.5703125" style="29" customWidth="1"/>
    <col min="5640" max="5885" width="9.140625" style="29"/>
    <col min="5886" max="5886" width="66.85546875" style="29" customWidth="1"/>
    <col min="5887" max="5887" width="30.28515625" style="29" customWidth="1"/>
    <col min="5888" max="5888" width="19.140625" style="29" customWidth="1"/>
    <col min="5889" max="5889" width="18.28515625" style="29" customWidth="1"/>
    <col min="5890" max="5890" width="18.85546875" style="29" customWidth="1"/>
    <col min="5891" max="5891" width="17.7109375" style="29" customWidth="1"/>
    <col min="5892" max="5892" width="20" style="29" customWidth="1"/>
    <col min="5893" max="5893" width="18.140625" style="29" customWidth="1"/>
    <col min="5894" max="5894" width="59.85546875" style="29" customWidth="1"/>
    <col min="5895" max="5895" width="62.5703125" style="29" customWidth="1"/>
    <col min="5896" max="6141" width="9.140625" style="29"/>
    <col min="6142" max="6142" width="66.85546875" style="29" customWidth="1"/>
    <col min="6143" max="6143" width="30.28515625" style="29" customWidth="1"/>
    <col min="6144" max="6144" width="19.140625" style="29" customWidth="1"/>
    <col min="6145" max="6145" width="18.28515625" style="29" customWidth="1"/>
    <col min="6146" max="6146" width="18.85546875" style="29" customWidth="1"/>
    <col min="6147" max="6147" width="17.7109375" style="29" customWidth="1"/>
    <col min="6148" max="6148" width="20" style="29" customWidth="1"/>
    <col min="6149" max="6149" width="18.140625" style="29" customWidth="1"/>
    <col min="6150" max="6150" width="59.85546875" style="29" customWidth="1"/>
    <col min="6151" max="6151" width="62.5703125" style="29" customWidth="1"/>
    <col min="6152" max="6397" width="9.140625" style="29"/>
    <col min="6398" max="6398" width="66.85546875" style="29" customWidth="1"/>
    <col min="6399" max="6399" width="30.28515625" style="29" customWidth="1"/>
    <col min="6400" max="6400" width="19.140625" style="29" customWidth="1"/>
    <col min="6401" max="6401" width="18.28515625" style="29" customWidth="1"/>
    <col min="6402" max="6402" width="18.85546875" style="29" customWidth="1"/>
    <col min="6403" max="6403" width="17.7109375" style="29" customWidth="1"/>
    <col min="6404" max="6404" width="20" style="29" customWidth="1"/>
    <col min="6405" max="6405" width="18.140625" style="29" customWidth="1"/>
    <col min="6406" max="6406" width="59.85546875" style="29" customWidth="1"/>
    <col min="6407" max="6407" width="62.5703125" style="29" customWidth="1"/>
    <col min="6408" max="6653" width="9.140625" style="29"/>
    <col min="6654" max="6654" width="66.85546875" style="29" customWidth="1"/>
    <col min="6655" max="6655" width="30.28515625" style="29" customWidth="1"/>
    <col min="6656" max="6656" width="19.140625" style="29" customWidth="1"/>
    <col min="6657" max="6657" width="18.28515625" style="29" customWidth="1"/>
    <col min="6658" max="6658" width="18.85546875" style="29" customWidth="1"/>
    <col min="6659" max="6659" width="17.7109375" style="29" customWidth="1"/>
    <col min="6660" max="6660" width="20" style="29" customWidth="1"/>
    <col min="6661" max="6661" width="18.140625" style="29" customWidth="1"/>
    <col min="6662" max="6662" width="59.85546875" style="29" customWidth="1"/>
    <col min="6663" max="6663" width="62.5703125" style="29" customWidth="1"/>
    <col min="6664" max="6909" width="9.140625" style="29"/>
    <col min="6910" max="6910" width="66.85546875" style="29" customWidth="1"/>
    <col min="6911" max="6911" width="30.28515625" style="29" customWidth="1"/>
    <col min="6912" max="6912" width="19.140625" style="29" customWidth="1"/>
    <col min="6913" max="6913" width="18.28515625" style="29" customWidth="1"/>
    <col min="6914" max="6914" width="18.85546875" style="29" customWidth="1"/>
    <col min="6915" max="6915" width="17.7109375" style="29" customWidth="1"/>
    <col min="6916" max="6916" width="20" style="29" customWidth="1"/>
    <col min="6917" max="6917" width="18.140625" style="29" customWidth="1"/>
    <col min="6918" max="6918" width="59.85546875" style="29" customWidth="1"/>
    <col min="6919" max="6919" width="62.5703125" style="29" customWidth="1"/>
    <col min="6920" max="7165" width="9.140625" style="29"/>
    <col min="7166" max="7166" width="66.85546875" style="29" customWidth="1"/>
    <col min="7167" max="7167" width="30.28515625" style="29" customWidth="1"/>
    <col min="7168" max="7168" width="19.140625" style="29" customWidth="1"/>
    <col min="7169" max="7169" width="18.28515625" style="29" customWidth="1"/>
    <col min="7170" max="7170" width="18.85546875" style="29" customWidth="1"/>
    <col min="7171" max="7171" width="17.7109375" style="29" customWidth="1"/>
    <col min="7172" max="7172" width="20" style="29" customWidth="1"/>
    <col min="7173" max="7173" width="18.140625" style="29" customWidth="1"/>
    <col min="7174" max="7174" width="59.85546875" style="29" customWidth="1"/>
    <col min="7175" max="7175" width="62.5703125" style="29" customWidth="1"/>
    <col min="7176" max="7421" width="9.140625" style="29"/>
    <col min="7422" max="7422" width="66.85546875" style="29" customWidth="1"/>
    <col min="7423" max="7423" width="30.28515625" style="29" customWidth="1"/>
    <col min="7424" max="7424" width="19.140625" style="29" customWidth="1"/>
    <col min="7425" max="7425" width="18.28515625" style="29" customWidth="1"/>
    <col min="7426" max="7426" width="18.85546875" style="29" customWidth="1"/>
    <col min="7427" max="7427" width="17.7109375" style="29" customWidth="1"/>
    <col min="7428" max="7428" width="20" style="29" customWidth="1"/>
    <col min="7429" max="7429" width="18.140625" style="29" customWidth="1"/>
    <col min="7430" max="7430" width="59.85546875" style="29" customWidth="1"/>
    <col min="7431" max="7431" width="62.5703125" style="29" customWidth="1"/>
    <col min="7432" max="7677" width="9.140625" style="29"/>
    <col min="7678" max="7678" width="66.85546875" style="29" customWidth="1"/>
    <col min="7679" max="7679" width="30.28515625" style="29" customWidth="1"/>
    <col min="7680" max="7680" width="19.140625" style="29" customWidth="1"/>
    <col min="7681" max="7681" width="18.28515625" style="29" customWidth="1"/>
    <col min="7682" max="7682" width="18.85546875" style="29" customWidth="1"/>
    <col min="7683" max="7683" width="17.7109375" style="29" customWidth="1"/>
    <col min="7684" max="7684" width="20" style="29" customWidth="1"/>
    <col min="7685" max="7685" width="18.140625" style="29" customWidth="1"/>
    <col min="7686" max="7686" width="59.85546875" style="29" customWidth="1"/>
    <col min="7687" max="7687" width="62.5703125" style="29" customWidth="1"/>
    <col min="7688" max="7933" width="9.140625" style="29"/>
    <col min="7934" max="7934" width="66.85546875" style="29" customWidth="1"/>
    <col min="7935" max="7935" width="30.28515625" style="29" customWidth="1"/>
    <col min="7936" max="7936" width="19.140625" style="29" customWidth="1"/>
    <col min="7937" max="7937" width="18.28515625" style="29" customWidth="1"/>
    <col min="7938" max="7938" width="18.85546875" style="29" customWidth="1"/>
    <col min="7939" max="7939" width="17.7109375" style="29" customWidth="1"/>
    <col min="7940" max="7940" width="20" style="29" customWidth="1"/>
    <col min="7941" max="7941" width="18.140625" style="29" customWidth="1"/>
    <col min="7942" max="7942" width="59.85546875" style="29" customWidth="1"/>
    <col min="7943" max="7943" width="62.5703125" style="29" customWidth="1"/>
    <col min="7944" max="8189" width="9.140625" style="29"/>
    <col min="8190" max="8190" width="66.85546875" style="29" customWidth="1"/>
    <col min="8191" max="8191" width="30.28515625" style="29" customWidth="1"/>
    <col min="8192" max="8192" width="19.140625" style="29" customWidth="1"/>
    <col min="8193" max="8193" width="18.28515625" style="29" customWidth="1"/>
    <col min="8194" max="8194" width="18.85546875" style="29" customWidth="1"/>
    <col min="8195" max="8195" width="17.7109375" style="29" customWidth="1"/>
    <col min="8196" max="8196" width="20" style="29" customWidth="1"/>
    <col min="8197" max="8197" width="18.140625" style="29" customWidth="1"/>
    <col min="8198" max="8198" width="59.85546875" style="29" customWidth="1"/>
    <col min="8199" max="8199" width="62.5703125" style="29" customWidth="1"/>
    <col min="8200" max="8445" width="9.140625" style="29"/>
    <col min="8446" max="8446" width="66.85546875" style="29" customWidth="1"/>
    <col min="8447" max="8447" width="30.28515625" style="29" customWidth="1"/>
    <col min="8448" max="8448" width="19.140625" style="29" customWidth="1"/>
    <col min="8449" max="8449" width="18.28515625" style="29" customWidth="1"/>
    <col min="8450" max="8450" width="18.85546875" style="29" customWidth="1"/>
    <col min="8451" max="8451" width="17.7109375" style="29" customWidth="1"/>
    <col min="8452" max="8452" width="20" style="29" customWidth="1"/>
    <col min="8453" max="8453" width="18.140625" style="29" customWidth="1"/>
    <col min="8454" max="8454" width="59.85546875" style="29" customWidth="1"/>
    <col min="8455" max="8455" width="62.5703125" style="29" customWidth="1"/>
    <col min="8456" max="8701" width="9.140625" style="29"/>
    <col min="8702" max="8702" width="66.85546875" style="29" customWidth="1"/>
    <col min="8703" max="8703" width="30.28515625" style="29" customWidth="1"/>
    <col min="8704" max="8704" width="19.140625" style="29" customWidth="1"/>
    <col min="8705" max="8705" width="18.28515625" style="29" customWidth="1"/>
    <col min="8706" max="8706" width="18.85546875" style="29" customWidth="1"/>
    <col min="8707" max="8707" width="17.7109375" style="29" customWidth="1"/>
    <col min="8708" max="8708" width="20" style="29" customWidth="1"/>
    <col min="8709" max="8709" width="18.140625" style="29" customWidth="1"/>
    <col min="8710" max="8710" width="59.85546875" style="29" customWidth="1"/>
    <col min="8711" max="8711" width="62.5703125" style="29" customWidth="1"/>
    <col min="8712" max="8957" width="9.140625" style="29"/>
    <col min="8958" max="8958" width="66.85546875" style="29" customWidth="1"/>
    <col min="8959" max="8959" width="30.28515625" style="29" customWidth="1"/>
    <col min="8960" max="8960" width="19.140625" style="29" customWidth="1"/>
    <col min="8961" max="8961" width="18.28515625" style="29" customWidth="1"/>
    <col min="8962" max="8962" width="18.85546875" style="29" customWidth="1"/>
    <col min="8963" max="8963" width="17.7109375" style="29" customWidth="1"/>
    <col min="8964" max="8964" width="20" style="29" customWidth="1"/>
    <col min="8965" max="8965" width="18.140625" style="29" customWidth="1"/>
    <col min="8966" max="8966" width="59.85546875" style="29" customWidth="1"/>
    <col min="8967" max="8967" width="62.5703125" style="29" customWidth="1"/>
    <col min="8968" max="9213" width="9.140625" style="29"/>
    <col min="9214" max="9214" width="66.85546875" style="29" customWidth="1"/>
    <col min="9215" max="9215" width="30.28515625" style="29" customWidth="1"/>
    <col min="9216" max="9216" width="19.140625" style="29" customWidth="1"/>
    <col min="9217" max="9217" width="18.28515625" style="29" customWidth="1"/>
    <col min="9218" max="9218" width="18.85546875" style="29" customWidth="1"/>
    <col min="9219" max="9219" width="17.7109375" style="29" customWidth="1"/>
    <col min="9220" max="9220" width="20" style="29" customWidth="1"/>
    <col min="9221" max="9221" width="18.140625" style="29" customWidth="1"/>
    <col min="9222" max="9222" width="59.85546875" style="29" customWidth="1"/>
    <col min="9223" max="9223" width="62.5703125" style="29" customWidth="1"/>
    <col min="9224" max="9469" width="9.140625" style="29"/>
    <col min="9470" max="9470" width="66.85546875" style="29" customWidth="1"/>
    <col min="9471" max="9471" width="30.28515625" style="29" customWidth="1"/>
    <col min="9472" max="9472" width="19.140625" style="29" customWidth="1"/>
    <col min="9473" max="9473" width="18.28515625" style="29" customWidth="1"/>
    <col min="9474" max="9474" width="18.85546875" style="29" customWidth="1"/>
    <col min="9475" max="9475" width="17.7109375" style="29" customWidth="1"/>
    <col min="9476" max="9476" width="20" style="29" customWidth="1"/>
    <col min="9477" max="9477" width="18.140625" style="29" customWidth="1"/>
    <col min="9478" max="9478" width="59.85546875" style="29" customWidth="1"/>
    <col min="9479" max="9479" width="62.5703125" style="29" customWidth="1"/>
    <col min="9480" max="9725" width="9.140625" style="29"/>
    <col min="9726" max="9726" width="66.85546875" style="29" customWidth="1"/>
    <col min="9727" max="9727" width="30.28515625" style="29" customWidth="1"/>
    <col min="9728" max="9728" width="19.140625" style="29" customWidth="1"/>
    <col min="9729" max="9729" width="18.28515625" style="29" customWidth="1"/>
    <col min="9730" max="9730" width="18.85546875" style="29" customWidth="1"/>
    <col min="9731" max="9731" width="17.7109375" style="29" customWidth="1"/>
    <col min="9732" max="9732" width="20" style="29" customWidth="1"/>
    <col min="9733" max="9733" width="18.140625" style="29" customWidth="1"/>
    <col min="9734" max="9734" width="59.85546875" style="29" customWidth="1"/>
    <col min="9735" max="9735" width="62.5703125" style="29" customWidth="1"/>
    <col min="9736" max="9981" width="9.140625" style="29"/>
    <col min="9982" max="9982" width="66.85546875" style="29" customWidth="1"/>
    <col min="9983" max="9983" width="30.28515625" style="29" customWidth="1"/>
    <col min="9984" max="9984" width="19.140625" style="29" customWidth="1"/>
    <col min="9985" max="9985" width="18.28515625" style="29" customWidth="1"/>
    <col min="9986" max="9986" width="18.85546875" style="29" customWidth="1"/>
    <col min="9987" max="9987" width="17.7109375" style="29" customWidth="1"/>
    <col min="9988" max="9988" width="20" style="29" customWidth="1"/>
    <col min="9989" max="9989" width="18.140625" style="29" customWidth="1"/>
    <col min="9990" max="9990" width="59.85546875" style="29" customWidth="1"/>
    <col min="9991" max="9991" width="62.5703125" style="29" customWidth="1"/>
    <col min="9992" max="10237" width="9.140625" style="29"/>
    <col min="10238" max="10238" width="66.85546875" style="29" customWidth="1"/>
    <col min="10239" max="10239" width="30.28515625" style="29" customWidth="1"/>
    <col min="10240" max="10240" width="19.140625" style="29" customWidth="1"/>
    <col min="10241" max="10241" width="18.28515625" style="29" customWidth="1"/>
    <col min="10242" max="10242" width="18.85546875" style="29" customWidth="1"/>
    <col min="10243" max="10243" width="17.7109375" style="29" customWidth="1"/>
    <col min="10244" max="10244" width="20" style="29" customWidth="1"/>
    <col min="10245" max="10245" width="18.140625" style="29" customWidth="1"/>
    <col min="10246" max="10246" width="59.85546875" style="29" customWidth="1"/>
    <col min="10247" max="10247" width="62.5703125" style="29" customWidth="1"/>
    <col min="10248" max="10493" width="9.140625" style="29"/>
    <col min="10494" max="10494" width="66.85546875" style="29" customWidth="1"/>
    <col min="10495" max="10495" width="30.28515625" style="29" customWidth="1"/>
    <col min="10496" max="10496" width="19.140625" style="29" customWidth="1"/>
    <col min="10497" max="10497" width="18.28515625" style="29" customWidth="1"/>
    <col min="10498" max="10498" width="18.85546875" style="29" customWidth="1"/>
    <col min="10499" max="10499" width="17.7109375" style="29" customWidth="1"/>
    <col min="10500" max="10500" width="20" style="29" customWidth="1"/>
    <col min="10501" max="10501" width="18.140625" style="29" customWidth="1"/>
    <col min="10502" max="10502" width="59.85546875" style="29" customWidth="1"/>
    <col min="10503" max="10503" width="62.5703125" style="29" customWidth="1"/>
    <col min="10504" max="10749" width="9.140625" style="29"/>
    <col min="10750" max="10750" width="66.85546875" style="29" customWidth="1"/>
    <col min="10751" max="10751" width="30.28515625" style="29" customWidth="1"/>
    <col min="10752" max="10752" width="19.140625" style="29" customWidth="1"/>
    <col min="10753" max="10753" width="18.28515625" style="29" customWidth="1"/>
    <col min="10754" max="10754" width="18.85546875" style="29" customWidth="1"/>
    <col min="10755" max="10755" width="17.7109375" style="29" customWidth="1"/>
    <col min="10756" max="10756" width="20" style="29" customWidth="1"/>
    <col min="10757" max="10757" width="18.140625" style="29" customWidth="1"/>
    <col min="10758" max="10758" width="59.85546875" style="29" customWidth="1"/>
    <col min="10759" max="10759" width="62.5703125" style="29" customWidth="1"/>
    <col min="10760" max="11005" width="9.140625" style="29"/>
    <col min="11006" max="11006" width="66.85546875" style="29" customWidth="1"/>
    <col min="11007" max="11007" width="30.28515625" style="29" customWidth="1"/>
    <col min="11008" max="11008" width="19.140625" style="29" customWidth="1"/>
    <col min="11009" max="11009" width="18.28515625" style="29" customWidth="1"/>
    <col min="11010" max="11010" width="18.85546875" style="29" customWidth="1"/>
    <col min="11011" max="11011" width="17.7109375" style="29" customWidth="1"/>
    <col min="11012" max="11012" width="20" style="29" customWidth="1"/>
    <col min="11013" max="11013" width="18.140625" style="29" customWidth="1"/>
    <col min="11014" max="11014" width="59.85546875" style="29" customWidth="1"/>
    <col min="11015" max="11015" width="62.5703125" style="29" customWidth="1"/>
    <col min="11016" max="11261" width="9.140625" style="29"/>
    <col min="11262" max="11262" width="66.85546875" style="29" customWidth="1"/>
    <col min="11263" max="11263" width="30.28515625" style="29" customWidth="1"/>
    <col min="11264" max="11264" width="19.140625" style="29" customWidth="1"/>
    <col min="11265" max="11265" width="18.28515625" style="29" customWidth="1"/>
    <col min="11266" max="11266" width="18.85546875" style="29" customWidth="1"/>
    <col min="11267" max="11267" width="17.7109375" style="29" customWidth="1"/>
    <col min="11268" max="11268" width="20" style="29" customWidth="1"/>
    <col min="11269" max="11269" width="18.140625" style="29" customWidth="1"/>
    <col min="11270" max="11270" width="59.85546875" style="29" customWidth="1"/>
    <col min="11271" max="11271" width="62.5703125" style="29" customWidth="1"/>
    <col min="11272" max="11517" width="9.140625" style="29"/>
    <col min="11518" max="11518" width="66.85546875" style="29" customWidth="1"/>
    <col min="11519" max="11519" width="30.28515625" style="29" customWidth="1"/>
    <col min="11520" max="11520" width="19.140625" style="29" customWidth="1"/>
    <col min="11521" max="11521" width="18.28515625" style="29" customWidth="1"/>
    <col min="11522" max="11522" width="18.85546875" style="29" customWidth="1"/>
    <col min="11523" max="11523" width="17.7109375" style="29" customWidth="1"/>
    <col min="11524" max="11524" width="20" style="29" customWidth="1"/>
    <col min="11525" max="11525" width="18.140625" style="29" customWidth="1"/>
    <col min="11526" max="11526" width="59.85546875" style="29" customWidth="1"/>
    <col min="11527" max="11527" width="62.5703125" style="29" customWidth="1"/>
    <col min="11528" max="11773" width="9.140625" style="29"/>
    <col min="11774" max="11774" width="66.85546875" style="29" customWidth="1"/>
    <col min="11775" max="11775" width="30.28515625" style="29" customWidth="1"/>
    <col min="11776" max="11776" width="19.140625" style="29" customWidth="1"/>
    <col min="11777" max="11777" width="18.28515625" style="29" customWidth="1"/>
    <col min="11778" max="11778" width="18.85546875" style="29" customWidth="1"/>
    <col min="11779" max="11779" width="17.7109375" style="29" customWidth="1"/>
    <col min="11780" max="11780" width="20" style="29" customWidth="1"/>
    <col min="11781" max="11781" width="18.140625" style="29" customWidth="1"/>
    <col min="11782" max="11782" width="59.85546875" style="29" customWidth="1"/>
    <col min="11783" max="11783" width="62.5703125" style="29" customWidth="1"/>
    <col min="11784" max="12029" width="9.140625" style="29"/>
    <col min="12030" max="12030" width="66.85546875" style="29" customWidth="1"/>
    <col min="12031" max="12031" width="30.28515625" style="29" customWidth="1"/>
    <col min="12032" max="12032" width="19.140625" style="29" customWidth="1"/>
    <col min="12033" max="12033" width="18.28515625" style="29" customWidth="1"/>
    <col min="12034" max="12034" width="18.85546875" style="29" customWidth="1"/>
    <col min="12035" max="12035" width="17.7109375" style="29" customWidth="1"/>
    <col min="12036" max="12036" width="20" style="29" customWidth="1"/>
    <col min="12037" max="12037" width="18.140625" style="29" customWidth="1"/>
    <col min="12038" max="12038" width="59.85546875" style="29" customWidth="1"/>
    <col min="12039" max="12039" width="62.5703125" style="29" customWidth="1"/>
    <col min="12040" max="12285" width="9.140625" style="29"/>
    <col min="12286" max="12286" width="66.85546875" style="29" customWidth="1"/>
    <col min="12287" max="12287" width="30.28515625" style="29" customWidth="1"/>
    <col min="12288" max="12288" width="19.140625" style="29" customWidth="1"/>
    <col min="12289" max="12289" width="18.28515625" style="29" customWidth="1"/>
    <col min="12290" max="12290" width="18.85546875" style="29" customWidth="1"/>
    <col min="12291" max="12291" width="17.7109375" style="29" customWidth="1"/>
    <col min="12292" max="12292" width="20" style="29" customWidth="1"/>
    <col min="12293" max="12293" width="18.140625" style="29" customWidth="1"/>
    <col min="12294" max="12294" width="59.85546875" style="29" customWidth="1"/>
    <col min="12295" max="12295" width="62.5703125" style="29" customWidth="1"/>
    <col min="12296" max="12541" width="9.140625" style="29"/>
    <col min="12542" max="12542" width="66.85546875" style="29" customWidth="1"/>
    <col min="12543" max="12543" width="30.28515625" style="29" customWidth="1"/>
    <col min="12544" max="12544" width="19.140625" style="29" customWidth="1"/>
    <col min="12545" max="12545" width="18.28515625" style="29" customWidth="1"/>
    <col min="12546" max="12546" width="18.85546875" style="29" customWidth="1"/>
    <col min="12547" max="12547" width="17.7109375" style="29" customWidth="1"/>
    <col min="12548" max="12548" width="20" style="29" customWidth="1"/>
    <col min="12549" max="12549" width="18.140625" style="29" customWidth="1"/>
    <col min="12550" max="12550" width="59.85546875" style="29" customWidth="1"/>
    <col min="12551" max="12551" width="62.5703125" style="29" customWidth="1"/>
    <col min="12552" max="12797" width="9.140625" style="29"/>
    <col min="12798" max="12798" width="66.85546875" style="29" customWidth="1"/>
    <col min="12799" max="12799" width="30.28515625" style="29" customWidth="1"/>
    <col min="12800" max="12800" width="19.140625" style="29" customWidth="1"/>
    <col min="12801" max="12801" width="18.28515625" style="29" customWidth="1"/>
    <col min="12802" max="12802" width="18.85546875" style="29" customWidth="1"/>
    <col min="12803" max="12803" width="17.7109375" style="29" customWidth="1"/>
    <col min="12804" max="12804" width="20" style="29" customWidth="1"/>
    <col min="12805" max="12805" width="18.140625" style="29" customWidth="1"/>
    <col min="12806" max="12806" width="59.85546875" style="29" customWidth="1"/>
    <col min="12807" max="12807" width="62.5703125" style="29" customWidth="1"/>
    <col min="12808" max="13053" width="9.140625" style="29"/>
    <col min="13054" max="13054" width="66.85546875" style="29" customWidth="1"/>
    <col min="13055" max="13055" width="30.28515625" style="29" customWidth="1"/>
    <col min="13056" max="13056" width="19.140625" style="29" customWidth="1"/>
    <col min="13057" max="13057" width="18.28515625" style="29" customWidth="1"/>
    <col min="13058" max="13058" width="18.85546875" style="29" customWidth="1"/>
    <col min="13059" max="13059" width="17.7109375" style="29" customWidth="1"/>
    <col min="13060" max="13060" width="20" style="29" customWidth="1"/>
    <col min="13061" max="13061" width="18.140625" style="29" customWidth="1"/>
    <col min="13062" max="13062" width="59.85546875" style="29" customWidth="1"/>
    <col min="13063" max="13063" width="62.5703125" style="29" customWidth="1"/>
    <col min="13064" max="13309" width="9.140625" style="29"/>
    <col min="13310" max="13310" width="66.85546875" style="29" customWidth="1"/>
    <col min="13311" max="13311" width="30.28515625" style="29" customWidth="1"/>
    <col min="13312" max="13312" width="19.140625" style="29" customWidth="1"/>
    <col min="13313" max="13313" width="18.28515625" style="29" customWidth="1"/>
    <col min="13314" max="13314" width="18.85546875" style="29" customWidth="1"/>
    <col min="13315" max="13315" width="17.7109375" style="29" customWidth="1"/>
    <col min="13316" max="13316" width="20" style="29" customWidth="1"/>
    <col min="13317" max="13317" width="18.140625" style="29" customWidth="1"/>
    <col min="13318" max="13318" width="59.85546875" style="29" customWidth="1"/>
    <col min="13319" max="13319" width="62.5703125" style="29" customWidth="1"/>
    <col min="13320" max="13565" width="9.140625" style="29"/>
    <col min="13566" max="13566" width="66.85546875" style="29" customWidth="1"/>
    <col min="13567" max="13567" width="30.28515625" style="29" customWidth="1"/>
    <col min="13568" max="13568" width="19.140625" style="29" customWidth="1"/>
    <col min="13569" max="13569" width="18.28515625" style="29" customWidth="1"/>
    <col min="13570" max="13570" width="18.85546875" style="29" customWidth="1"/>
    <col min="13571" max="13571" width="17.7109375" style="29" customWidth="1"/>
    <col min="13572" max="13572" width="20" style="29" customWidth="1"/>
    <col min="13573" max="13573" width="18.140625" style="29" customWidth="1"/>
    <col min="13574" max="13574" width="59.85546875" style="29" customWidth="1"/>
    <col min="13575" max="13575" width="62.5703125" style="29" customWidth="1"/>
    <col min="13576" max="13821" width="9.140625" style="29"/>
    <col min="13822" max="13822" width="66.85546875" style="29" customWidth="1"/>
    <col min="13823" max="13823" width="30.28515625" style="29" customWidth="1"/>
    <col min="13824" max="13824" width="19.140625" style="29" customWidth="1"/>
    <col min="13825" max="13825" width="18.28515625" style="29" customWidth="1"/>
    <col min="13826" max="13826" width="18.85546875" style="29" customWidth="1"/>
    <col min="13827" max="13827" width="17.7109375" style="29" customWidth="1"/>
    <col min="13828" max="13828" width="20" style="29" customWidth="1"/>
    <col min="13829" max="13829" width="18.140625" style="29" customWidth="1"/>
    <col min="13830" max="13830" width="59.85546875" style="29" customWidth="1"/>
    <col min="13831" max="13831" width="62.5703125" style="29" customWidth="1"/>
    <col min="13832" max="14077" width="9.140625" style="29"/>
    <col min="14078" max="14078" width="66.85546875" style="29" customWidth="1"/>
    <col min="14079" max="14079" width="30.28515625" style="29" customWidth="1"/>
    <col min="14080" max="14080" width="19.140625" style="29" customWidth="1"/>
    <col min="14081" max="14081" width="18.28515625" style="29" customWidth="1"/>
    <col min="14082" max="14082" width="18.85546875" style="29" customWidth="1"/>
    <col min="14083" max="14083" width="17.7109375" style="29" customWidth="1"/>
    <col min="14084" max="14084" width="20" style="29" customWidth="1"/>
    <col min="14085" max="14085" width="18.140625" style="29" customWidth="1"/>
    <col min="14086" max="14086" width="59.85546875" style="29" customWidth="1"/>
    <col min="14087" max="14087" width="62.5703125" style="29" customWidth="1"/>
    <col min="14088" max="14333" width="9.140625" style="29"/>
    <col min="14334" max="14334" width="66.85546875" style="29" customWidth="1"/>
    <col min="14335" max="14335" width="30.28515625" style="29" customWidth="1"/>
    <col min="14336" max="14336" width="19.140625" style="29" customWidth="1"/>
    <col min="14337" max="14337" width="18.28515625" style="29" customWidth="1"/>
    <col min="14338" max="14338" width="18.85546875" style="29" customWidth="1"/>
    <col min="14339" max="14339" width="17.7109375" style="29" customWidth="1"/>
    <col min="14340" max="14340" width="20" style="29" customWidth="1"/>
    <col min="14341" max="14341" width="18.140625" style="29" customWidth="1"/>
    <col min="14342" max="14342" width="59.85546875" style="29" customWidth="1"/>
    <col min="14343" max="14343" width="62.5703125" style="29" customWidth="1"/>
    <col min="14344" max="14589" width="9.140625" style="29"/>
    <col min="14590" max="14590" width="66.85546875" style="29" customWidth="1"/>
    <col min="14591" max="14591" width="30.28515625" style="29" customWidth="1"/>
    <col min="14592" max="14592" width="19.140625" style="29" customWidth="1"/>
    <col min="14593" max="14593" width="18.28515625" style="29" customWidth="1"/>
    <col min="14594" max="14594" width="18.85546875" style="29" customWidth="1"/>
    <col min="14595" max="14595" width="17.7109375" style="29" customWidth="1"/>
    <col min="14596" max="14596" width="20" style="29" customWidth="1"/>
    <col min="14597" max="14597" width="18.140625" style="29" customWidth="1"/>
    <col min="14598" max="14598" width="59.85546875" style="29" customWidth="1"/>
    <col min="14599" max="14599" width="62.5703125" style="29" customWidth="1"/>
    <col min="14600" max="14845" width="9.140625" style="29"/>
    <col min="14846" max="14846" width="66.85546875" style="29" customWidth="1"/>
    <col min="14847" max="14847" width="30.28515625" style="29" customWidth="1"/>
    <col min="14848" max="14848" width="19.140625" style="29" customWidth="1"/>
    <col min="14849" max="14849" width="18.28515625" style="29" customWidth="1"/>
    <col min="14850" max="14850" width="18.85546875" style="29" customWidth="1"/>
    <col min="14851" max="14851" width="17.7109375" style="29" customWidth="1"/>
    <col min="14852" max="14852" width="20" style="29" customWidth="1"/>
    <col min="14853" max="14853" width="18.140625" style="29" customWidth="1"/>
    <col min="14854" max="14854" width="59.85546875" style="29" customWidth="1"/>
    <col min="14855" max="14855" width="62.5703125" style="29" customWidth="1"/>
    <col min="14856" max="15101" width="9.140625" style="29"/>
    <col min="15102" max="15102" width="66.85546875" style="29" customWidth="1"/>
    <col min="15103" max="15103" width="30.28515625" style="29" customWidth="1"/>
    <col min="15104" max="15104" width="19.140625" style="29" customWidth="1"/>
    <col min="15105" max="15105" width="18.28515625" style="29" customWidth="1"/>
    <col min="15106" max="15106" width="18.85546875" style="29" customWidth="1"/>
    <col min="15107" max="15107" width="17.7109375" style="29" customWidth="1"/>
    <col min="15108" max="15108" width="20" style="29" customWidth="1"/>
    <col min="15109" max="15109" width="18.140625" style="29" customWidth="1"/>
    <col min="15110" max="15110" width="59.85546875" style="29" customWidth="1"/>
    <col min="15111" max="15111" width="62.5703125" style="29" customWidth="1"/>
    <col min="15112" max="15357" width="9.140625" style="29"/>
    <col min="15358" max="15358" width="66.85546875" style="29" customWidth="1"/>
    <col min="15359" max="15359" width="30.28515625" style="29" customWidth="1"/>
    <col min="15360" max="15360" width="19.140625" style="29" customWidth="1"/>
    <col min="15361" max="15361" width="18.28515625" style="29" customWidth="1"/>
    <col min="15362" max="15362" width="18.85546875" style="29" customWidth="1"/>
    <col min="15363" max="15363" width="17.7109375" style="29" customWidth="1"/>
    <col min="15364" max="15364" width="20" style="29" customWidth="1"/>
    <col min="15365" max="15365" width="18.140625" style="29" customWidth="1"/>
    <col min="15366" max="15366" width="59.85546875" style="29" customWidth="1"/>
    <col min="15367" max="15367" width="62.5703125" style="29" customWidth="1"/>
    <col min="15368" max="15613" width="9.140625" style="29"/>
    <col min="15614" max="15614" width="66.85546875" style="29" customWidth="1"/>
    <col min="15615" max="15615" width="30.28515625" style="29" customWidth="1"/>
    <col min="15616" max="15616" width="19.140625" style="29" customWidth="1"/>
    <col min="15617" max="15617" width="18.28515625" style="29" customWidth="1"/>
    <col min="15618" max="15618" width="18.85546875" style="29" customWidth="1"/>
    <col min="15619" max="15619" width="17.7109375" style="29" customWidth="1"/>
    <col min="15620" max="15620" width="20" style="29" customWidth="1"/>
    <col min="15621" max="15621" width="18.140625" style="29" customWidth="1"/>
    <col min="15622" max="15622" width="59.85546875" style="29" customWidth="1"/>
    <col min="15623" max="15623" width="62.5703125" style="29" customWidth="1"/>
    <col min="15624" max="15869" width="9.140625" style="29"/>
    <col min="15870" max="15870" width="66.85546875" style="29" customWidth="1"/>
    <col min="15871" max="15871" width="30.28515625" style="29" customWidth="1"/>
    <col min="15872" max="15872" width="19.140625" style="29" customWidth="1"/>
    <col min="15873" max="15873" width="18.28515625" style="29" customWidth="1"/>
    <col min="15874" max="15874" width="18.85546875" style="29" customWidth="1"/>
    <col min="15875" max="15875" width="17.7109375" style="29" customWidth="1"/>
    <col min="15876" max="15876" width="20" style="29" customWidth="1"/>
    <col min="15877" max="15877" width="18.140625" style="29" customWidth="1"/>
    <col min="15878" max="15878" width="59.85546875" style="29" customWidth="1"/>
    <col min="15879" max="15879" width="62.5703125" style="29" customWidth="1"/>
    <col min="15880" max="16125" width="9.140625" style="29"/>
    <col min="16126" max="16126" width="66.85546875" style="29" customWidth="1"/>
    <col min="16127" max="16127" width="30.28515625" style="29" customWidth="1"/>
    <col min="16128" max="16128" width="19.140625" style="29" customWidth="1"/>
    <col min="16129" max="16129" width="18.28515625" style="29" customWidth="1"/>
    <col min="16130" max="16130" width="18.85546875" style="29" customWidth="1"/>
    <col min="16131" max="16131" width="17.7109375" style="29" customWidth="1"/>
    <col min="16132" max="16132" width="20" style="29" customWidth="1"/>
    <col min="16133" max="16133" width="18.140625" style="29" customWidth="1"/>
    <col min="16134" max="16134" width="59.85546875" style="29" customWidth="1"/>
    <col min="16135" max="16135" width="62.5703125" style="29" customWidth="1"/>
    <col min="16136" max="16384" width="9.140625" style="29"/>
  </cols>
  <sheetData>
    <row r="1" spans="1:7" ht="21" customHeight="1">
      <c r="A1" s="176" t="s">
        <v>110</v>
      </c>
      <c r="B1" s="176"/>
      <c r="C1" s="177"/>
      <c r="D1" s="177"/>
      <c r="E1" s="177"/>
      <c r="F1" s="178"/>
    </row>
    <row r="2" spans="1:7" s="68" customFormat="1">
      <c r="A2" s="70"/>
      <c r="B2" s="70"/>
      <c r="C2" s="67"/>
      <c r="D2" s="67"/>
      <c r="E2" s="67"/>
      <c r="F2" s="71"/>
      <c r="G2" s="28"/>
    </row>
    <row r="3" spans="1:7" s="31" customFormat="1" ht="29.25" customHeight="1">
      <c r="A3" s="179" t="s">
        <v>50</v>
      </c>
      <c r="B3" s="179"/>
      <c r="C3" s="179"/>
      <c r="D3" s="179"/>
      <c r="E3" s="179"/>
      <c r="F3" s="180"/>
      <c r="G3" s="30"/>
    </row>
    <row r="4" spans="1:7" s="31" customFormat="1" ht="6" customHeight="1">
      <c r="A4" s="32"/>
      <c r="B4" s="32"/>
      <c r="C4" s="32"/>
      <c r="D4" s="32"/>
      <c r="E4" s="32"/>
      <c r="F4" s="34"/>
      <c r="G4" s="30"/>
    </row>
    <row r="5" spans="1:7" s="31" customFormat="1">
      <c r="A5" s="32"/>
      <c r="B5" s="32"/>
      <c r="C5" s="33"/>
      <c r="D5" s="33"/>
      <c r="E5" s="33"/>
      <c r="F5" s="60" t="s">
        <v>31</v>
      </c>
      <c r="G5" s="30"/>
    </row>
    <row r="6" spans="1:7" s="31" customFormat="1">
      <c r="A6" s="174" t="s">
        <v>51</v>
      </c>
      <c r="B6" s="174" t="s">
        <v>52</v>
      </c>
      <c r="C6" s="173" t="s">
        <v>89</v>
      </c>
      <c r="D6" s="173"/>
      <c r="E6" s="173"/>
      <c r="F6" s="175" t="s">
        <v>2</v>
      </c>
      <c r="G6" s="30"/>
    </row>
    <row r="7" spans="1:7">
      <c r="A7" s="174"/>
      <c r="B7" s="174"/>
      <c r="C7" s="35" t="s">
        <v>90</v>
      </c>
      <c r="D7" s="35" t="s">
        <v>91</v>
      </c>
      <c r="E7" s="35" t="s">
        <v>92</v>
      </c>
      <c r="F7" s="175"/>
    </row>
    <row r="8" spans="1:7" s="68" customFormat="1">
      <c r="A8" s="139">
        <v>1</v>
      </c>
      <c r="B8" s="139">
        <v>2</v>
      </c>
      <c r="C8" s="140">
        <v>3</v>
      </c>
      <c r="D8" s="140">
        <v>4</v>
      </c>
      <c r="E8" s="140">
        <v>5</v>
      </c>
      <c r="F8" s="140">
        <v>6</v>
      </c>
      <c r="G8" s="28"/>
    </row>
    <row r="9" spans="1:7">
      <c r="A9" s="50" t="s">
        <v>56</v>
      </c>
      <c r="B9" s="51" t="s">
        <v>57</v>
      </c>
      <c r="C9" s="61">
        <f t="shared" ref="C9:E9" si="0">C10</f>
        <v>36129.599999999999</v>
      </c>
      <c r="D9" s="61">
        <f t="shared" si="0"/>
        <v>41081.899999999994</v>
      </c>
      <c r="E9" s="61">
        <f t="shared" si="0"/>
        <v>39345.1</v>
      </c>
      <c r="F9" s="52"/>
    </row>
    <row r="10" spans="1:7" ht="47.25">
      <c r="A10" s="50" t="s">
        <v>58</v>
      </c>
      <c r="B10" s="53" t="s">
        <v>59</v>
      </c>
      <c r="C10" s="61">
        <f t="shared" ref="C10:E10" si="1">C11+C17+C21</f>
        <v>36129.599999999999</v>
      </c>
      <c r="D10" s="61">
        <f t="shared" si="1"/>
        <v>41081.899999999994</v>
      </c>
      <c r="E10" s="61">
        <f t="shared" si="1"/>
        <v>39345.1</v>
      </c>
      <c r="F10" s="52"/>
      <c r="G10" s="36"/>
    </row>
    <row r="11" spans="1:7" ht="38.25">
      <c r="A11" s="54" t="s">
        <v>60</v>
      </c>
      <c r="B11" s="55" t="s">
        <v>61</v>
      </c>
      <c r="C11" s="61">
        <f t="shared" ref="C11:E11" si="2">C12+C13+C14+C15+C16</f>
        <v>2400.5999999999995</v>
      </c>
      <c r="D11" s="61">
        <f t="shared" si="2"/>
        <v>3520.099999999999</v>
      </c>
      <c r="E11" s="61">
        <f t="shared" si="2"/>
        <v>1506.5000000000005</v>
      </c>
      <c r="F11" s="52"/>
      <c r="G11" s="36"/>
    </row>
    <row r="12" spans="1:7" ht="102.75" customHeight="1">
      <c r="A12" s="56" t="s">
        <v>93</v>
      </c>
      <c r="B12" s="37" t="s">
        <v>62</v>
      </c>
      <c r="C12" s="62">
        <v>-7419.5</v>
      </c>
      <c r="D12" s="62">
        <v>-11214.6</v>
      </c>
      <c r="E12" s="62">
        <v>-12263.8</v>
      </c>
      <c r="F12" s="65" t="s">
        <v>80</v>
      </c>
      <c r="G12" s="36"/>
    </row>
    <row r="13" spans="1:7" ht="108.75" customHeight="1">
      <c r="A13" s="38" t="s">
        <v>94</v>
      </c>
      <c r="B13" s="37" t="s">
        <v>62</v>
      </c>
      <c r="C13" s="62">
        <v>9365.4</v>
      </c>
      <c r="D13" s="62">
        <v>14774.3</v>
      </c>
      <c r="E13" s="62">
        <v>13915.9</v>
      </c>
      <c r="F13" s="65" t="s">
        <v>79</v>
      </c>
      <c r="G13" s="36"/>
    </row>
    <row r="14" spans="1:7" ht="107.25" customHeight="1">
      <c r="A14" s="38" t="s">
        <v>63</v>
      </c>
      <c r="B14" s="57" t="s">
        <v>64</v>
      </c>
      <c r="C14" s="62">
        <v>495.3</v>
      </c>
      <c r="D14" s="62">
        <v>0</v>
      </c>
      <c r="E14" s="62">
        <v>0</v>
      </c>
      <c r="F14" s="65" t="s">
        <v>81</v>
      </c>
      <c r="G14" s="39"/>
    </row>
    <row r="15" spans="1:7" ht="102" customHeight="1">
      <c r="A15" s="38" t="s">
        <v>65</v>
      </c>
      <c r="B15" s="57" t="s">
        <v>64</v>
      </c>
      <c r="C15" s="62">
        <v>316.7</v>
      </c>
      <c r="D15" s="62">
        <v>0</v>
      </c>
      <c r="E15" s="62">
        <v>0</v>
      </c>
      <c r="F15" s="65" t="s">
        <v>82</v>
      </c>
      <c r="G15" s="39"/>
    </row>
    <row r="16" spans="1:7" ht="102.75" customHeight="1">
      <c r="A16" s="38" t="s">
        <v>66</v>
      </c>
      <c r="B16" s="57" t="s">
        <v>62</v>
      </c>
      <c r="C16" s="62">
        <v>-357.3</v>
      </c>
      <c r="D16" s="62">
        <v>-39.6</v>
      </c>
      <c r="E16" s="62">
        <v>-145.6</v>
      </c>
      <c r="F16" s="65" t="s">
        <v>83</v>
      </c>
      <c r="G16" s="39"/>
    </row>
    <row r="17" spans="1:7" ht="63">
      <c r="A17" s="50" t="s">
        <v>67</v>
      </c>
      <c r="B17" s="53" t="s">
        <v>68</v>
      </c>
      <c r="C17" s="63">
        <f t="shared" ref="C17:E17" si="3">SUM(C18:C20)</f>
        <v>137.4</v>
      </c>
      <c r="D17" s="63">
        <f t="shared" si="3"/>
        <v>3970.2000000000003</v>
      </c>
      <c r="E17" s="63">
        <f t="shared" si="3"/>
        <v>4247</v>
      </c>
      <c r="F17" s="66"/>
    </row>
    <row r="18" spans="1:7" ht="155.25" customHeight="1">
      <c r="A18" s="56" t="s">
        <v>69</v>
      </c>
      <c r="B18" s="58" t="s">
        <v>70</v>
      </c>
      <c r="C18" s="62">
        <v>0</v>
      </c>
      <c r="D18" s="64">
        <v>3832.8</v>
      </c>
      <c r="E18" s="64">
        <v>4247</v>
      </c>
      <c r="F18" s="65" t="s">
        <v>84</v>
      </c>
    </row>
    <row r="19" spans="1:7" ht="102" customHeight="1">
      <c r="A19" s="56" t="s">
        <v>71</v>
      </c>
      <c r="B19" s="58" t="s">
        <v>72</v>
      </c>
      <c r="C19" s="62">
        <v>-8</v>
      </c>
      <c r="D19" s="64">
        <v>0</v>
      </c>
      <c r="E19" s="64">
        <v>0</v>
      </c>
      <c r="F19" s="65" t="s">
        <v>85</v>
      </c>
    </row>
    <row r="20" spans="1:7" ht="102" customHeight="1">
      <c r="A20" s="56" t="s">
        <v>73</v>
      </c>
      <c r="B20" s="58" t="s">
        <v>72</v>
      </c>
      <c r="C20" s="62">
        <v>145.4</v>
      </c>
      <c r="D20" s="64">
        <v>137.4</v>
      </c>
      <c r="E20" s="64">
        <v>0</v>
      </c>
      <c r="F20" s="65" t="s">
        <v>86</v>
      </c>
    </row>
    <row r="21" spans="1:7" ht="31.5">
      <c r="A21" s="50" t="s">
        <v>74</v>
      </c>
      <c r="B21" s="51" t="s">
        <v>75</v>
      </c>
      <c r="C21" s="61">
        <f t="shared" ref="C21:E21" si="4">SUM(C22:C22)</f>
        <v>33591.599999999999</v>
      </c>
      <c r="D21" s="61">
        <f t="shared" si="4"/>
        <v>33591.599999999999</v>
      </c>
      <c r="E21" s="61">
        <f t="shared" si="4"/>
        <v>33591.599999999999</v>
      </c>
      <c r="F21" s="66"/>
    </row>
    <row r="22" spans="1:7" ht="98.25" customHeight="1">
      <c r="A22" s="40" t="s">
        <v>95</v>
      </c>
      <c r="B22" s="58" t="s">
        <v>76</v>
      </c>
      <c r="C22" s="62">
        <v>33591.599999999999</v>
      </c>
      <c r="D22" s="62">
        <v>33591.599999999999</v>
      </c>
      <c r="E22" s="62">
        <v>33591.599999999999</v>
      </c>
      <c r="F22" s="65" t="s">
        <v>87</v>
      </c>
    </row>
    <row r="23" spans="1:7" s="68" customFormat="1" ht="80.25" customHeight="1">
      <c r="A23" s="41" t="s">
        <v>169</v>
      </c>
      <c r="B23" s="129" t="s">
        <v>170</v>
      </c>
      <c r="C23" s="42">
        <v>-6986.6</v>
      </c>
      <c r="D23" s="42">
        <f t="shared" ref="D23" si="5">D24</f>
        <v>0</v>
      </c>
      <c r="E23" s="61">
        <v>0</v>
      </c>
      <c r="F23" s="137" t="s">
        <v>177</v>
      </c>
      <c r="G23" s="28"/>
    </row>
    <row r="24" spans="1:7" s="68" customFormat="1" ht="45" customHeight="1">
      <c r="A24" s="164" t="s">
        <v>171</v>
      </c>
      <c r="B24" s="167" t="s">
        <v>172</v>
      </c>
      <c r="C24" s="170">
        <v>-6986.6</v>
      </c>
      <c r="D24" s="170">
        <v>0</v>
      </c>
      <c r="E24" s="170">
        <v>0</v>
      </c>
      <c r="F24" s="135" t="s">
        <v>182</v>
      </c>
      <c r="G24" s="28"/>
    </row>
    <row r="25" spans="1:7" s="68" customFormat="1" ht="132.75" customHeight="1">
      <c r="A25" s="165"/>
      <c r="B25" s="168"/>
      <c r="C25" s="171"/>
      <c r="D25" s="171"/>
      <c r="E25" s="171"/>
      <c r="F25" s="136" t="s">
        <v>181</v>
      </c>
      <c r="G25" s="28"/>
    </row>
    <row r="26" spans="1:7" s="68" customFormat="1" ht="72.75" customHeight="1">
      <c r="A26" s="165"/>
      <c r="B26" s="168"/>
      <c r="C26" s="171"/>
      <c r="D26" s="171"/>
      <c r="E26" s="171"/>
      <c r="F26" s="136" t="s">
        <v>183</v>
      </c>
      <c r="G26" s="28"/>
    </row>
    <row r="27" spans="1:7" s="68" customFormat="1" ht="117.75" customHeight="1">
      <c r="A27" s="165"/>
      <c r="B27" s="168"/>
      <c r="C27" s="171"/>
      <c r="D27" s="171"/>
      <c r="E27" s="171"/>
      <c r="F27" s="136" t="s">
        <v>173</v>
      </c>
      <c r="G27" s="28"/>
    </row>
    <row r="28" spans="1:7" s="68" customFormat="1" ht="117.75" customHeight="1">
      <c r="A28" s="165"/>
      <c r="B28" s="168"/>
      <c r="C28" s="171"/>
      <c r="D28" s="171"/>
      <c r="E28" s="171"/>
      <c r="F28" s="136" t="s">
        <v>184</v>
      </c>
      <c r="G28" s="28"/>
    </row>
    <row r="29" spans="1:7" s="68" customFormat="1" ht="88.5" customHeight="1">
      <c r="A29" s="165"/>
      <c r="B29" s="168"/>
      <c r="C29" s="171"/>
      <c r="D29" s="171"/>
      <c r="E29" s="171"/>
      <c r="F29" s="136" t="s">
        <v>174</v>
      </c>
      <c r="G29" s="28"/>
    </row>
    <row r="30" spans="1:7" s="68" customFormat="1" ht="58.5" customHeight="1">
      <c r="A30" s="165"/>
      <c r="B30" s="168"/>
      <c r="C30" s="171"/>
      <c r="D30" s="171"/>
      <c r="E30" s="171"/>
      <c r="F30" s="136" t="s">
        <v>175</v>
      </c>
      <c r="G30" s="28"/>
    </row>
    <row r="31" spans="1:7" s="68" customFormat="1" ht="198.75" customHeight="1">
      <c r="A31" s="165"/>
      <c r="B31" s="168"/>
      <c r="C31" s="171"/>
      <c r="D31" s="171"/>
      <c r="E31" s="171"/>
      <c r="F31" s="136" t="s">
        <v>176</v>
      </c>
      <c r="G31" s="28"/>
    </row>
    <row r="32" spans="1:7" s="68" customFormat="1" ht="53.25" customHeight="1">
      <c r="A32" s="165"/>
      <c r="B32" s="168"/>
      <c r="C32" s="171"/>
      <c r="D32" s="171"/>
      <c r="E32" s="171"/>
      <c r="F32" s="138" t="s">
        <v>179</v>
      </c>
      <c r="G32" s="28"/>
    </row>
    <row r="33" spans="1:7" s="68" customFormat="1" ht="52.5" customHeight="1">
      <c r="A33" s="165"/>
      <c r="B33" s="168"/>
      <c r="C33" s="171"/>
      <c r="D33" s="171"/>
      <c r="E33" s="171"/>
      <c r="F33" s="136" t="s">
        <v>178</v>
      </c>
      <c r="G33" s="28"/>
    </row>
    <row r="34" spans="1:7" s="68" customFormat="1" ht="183.75" customHeight="1">
      <c r="A34" s="166"/>
      <c r="B34" s="169"/>
      <c r="C34" s="172"/>
      <c r="D34" s="172"/>
      <c r="E34" s="172"/>
      <c r="F34" s="136" t="s">
        <v>180</v>
      </c>
      <c r="G34" s="28"/>
    </row>
    <row r="35" spans="1:7">
      <c r="A35" s="41" t="s">
        <v>77</v>
      </c>
      <c r="B35" s="51"/>
      <c r="C35" s="61">
        <f>C9+C23</f>
        <v>29143</v>
      </c>
      <c r="D35" s="61">
        <f>D9+D23</f>
        <v>41081.899999999994</v>
      </c>
      <c r="E35" s="61">
        <f>E9+E23</f>
        <v>39345.1</v>
      </c>
      <c r="F35" s="59"/>
    </row>
    <row r="36" spans="1:7">
      <c r="A36" s="41" t="s">
        <v>78</v>
      </c>
      <c r="B36" s="41"/>
      <c r="C36" s="35">
        <v>3205364.5</v>
      </c>
      <c r="D36" s="35">
        <v>2975896.3</v>
      </c>
      <c r="E36" s="42">
        <v>3010636.8</v>
      </c>
      <c r="F36" s="43"/>
    </row>
    <row r="37" spans="1:7" ht="31.5">
      <c r="A37" s="41" t="s">
        <v>88</v>
      </c>
      <c r="B37" s="41"/>
      <c r="C37" s="42">
        <f t="shared" ref="C37:E37" si="6">C36+C35</f>
        <v>3234507.5</v>
      </c>
      <c r="D37" s="42">
        <f t="shared" si="6"/>
        <v>3016978.1999999997</v>
      </c>
      <c r="E37" s="42">
        <f t="shared" si="6"/>
        <v>3049981.9</v>
      </c>
      <c r="F37" s="43"/>
    </row>
    <row r="38" spans="1:7">
      <c r="B38" s="45"/>
      <c r="C38" s="46"/>
    </row>
    <row r="39" spans="1:7">
      <c r="B39" s="45"/>
    </row>
    <row r="40" spans="1:7">
      <c r="B40" s="45"/>
    </row>
    <row r="41" spans="1:7">
      <c r="B41" s="45"/>
    </row>
    <row r="42" spans="1:7">
      <c r="B42" s="45"/>
    </row>
    <row r="43" spans="1:7">
      <c r="B43" s="45"/>
    </row>
    <row r="44" spans="1:7">
      <c r="B44" s="45"/>
    </row>
    <row r="45" spans="1:7">
      <c r="B45" s="45"/>
    </row>
    <row r="46" spans="1:7">
      <c r="B46" s="45"/>
    </row>
    <row r="47" spans="1:7">
      <c r="B47" s="45"/>
    </row>
  </sheetData>
  <mergeCells count="11">
    <mergeCell ref="C6:E6"/>
    <mergeCell ref="A6:A7"/>
    <mergeCell ref="B6:B7"/>
    <mergeCell ref="F6:F7"/>
    <mergeCell ref="A1:F1"/>
    <mergeCell ref="A3:F3"/>
    <mergeCell ref="A24:A34"/>
    <mergeCell ref="B24:B34"/>
    <mergeCell ref="C24:C34"/>
    <mergeCell ref="D24:D34"/>
    <mergeCell ref="E24:E34"/>
  </mergeCells>
  <pageMargins left="0.19685039370078741" right="0.19685039370078741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80" zoomScaleNormal="80" workbookViewId="0">
      <pane xSplit="4" ySplit="6" topLeftCell="E68" activePane="bottomRight" state="frozen"/>
      <selection pane="topRight" activeCell="E1" sqref="E1"/>
      <selection pane="bottomLeft" activeCell="A7" sqref="A7"/>
      <selection pane="bottomRight" activeCell="B33" sqref="B33"/>
    </sheetView>
  </sheetViews>
  <sheetFormatPr defaultRowHeight="15"/>
  <cols>
    <col min="1" max="1" width="5" style="73" customWidth="1"/>
    <col min="2" max="2" width="13.140625" style="142" customWidth="1"/>
    <col min="3" max="3" width="14.28515625" style="73" customWidth="1"/>
    <col min="4" max="4" width="13.5703125" style="73" customWidth="1"/>
    <col min="5" max="5" width="62.140625" style="73" customWidth="1"/>
    <col min="6" max="6" width="17.28515625" style="73" customWidth="1"/>
    <col min="7" max="7" width="25.5703125" style="73" customWidth="1"/>
    <col min="8" max="8" width="45.7109375" style="73" customWidth="1"/>
    <col min="9" max="16384" width="9.140625" style="73"/>
  </cols>
  <sheetData>
    <row r="1" spans="1:7">
      <c r="F1" s="181" t="s">
        <v>96</v>
      </c>
      <c r="G1" s="181"/>
    </row>
    <row r="2" spans="1:7" ht="34.5" customHeight="1">
      <c r="A2" s="189" t="s">
        <v>111</v>
      </c>
      <c r="B2" s="189"/>
      <c r="C2" s="189"/>
      <c r="D2" s="189"/>
      <c r="E2" s="189"/>
      <c r="F2" s="189"/>
      <c r="G2" s="189"/>
    </row>
    <row r="4" spans="1:7" ht="15" customHeight="1">
      <c r="A4" s="183" t="s">
        <v>97</v>
      </c>
      <c r="B4" s="182" t="s">
        <v>98</v>
      </c>
      <c r="C4" s="182"/>
      <c r="D4" s="182"/>
      <c r="E4" s="185" t="s">
        <v>99</v>
      </c>
      <c r="F4" s="187" t="s">
        <v>100</v>
      </c>
      <c r="G4" s="188"/>
    </row>
    <row r="5" spans="1:7" ht="59.25" customHeight="1">
      <c r="A5" s="184"/>
      <c r="B5" s="141" t="s">
        <v>53</v>
      </c>
      <c r="C5" s="72" t="s">
        <v>54</v>
      </c>
      <c r="D5" s="72" t="s">
        <v>55</v>
      </c>
      <c r="E5" s="186"/>
      <c r="F5" s="74" t="s">
        <v>101</v>
      </c>
      <c r="G5" s="74" t="s">
        <v>102</v>
      </c>
    </row>
    <row r="6" spans="1:7">
      <c r="A6" s="75">
        <v>1</v>
      </c>
      <c r="B6" s="143">
        <v>2</v>
      </c>
      <c r="C6" s="75">
        <v>3</v>
      </c>
      <c r="D6" s="75">
        <v>4</v>
      </c>
      <c r="E6" s="75">
        <v>5</v>
      </c>
      <c r="F6" s="75">
        <v>6</v>
      </c>
      <c r="G6" s="75">
        <v>7</v>
      </c>
    </row>
    <row r="7" spans="1:7" ht="15.75">
      <c r="A7" s="149" t="s">
        <v>0</v>
      </c>
      <c r="B7" s="150">
        <f>B8+B11+B13+B15+B17</f>
        <v>2400.5999999999995</v>
      </c>
      <c r="C7" s="150">
        <f t="shared" ref="C7:D7" si="0">C8+C11+C13</f>
        <v>3520.099999999999</v>
      </c>
      <c r="D7" s="150">
        <f t="shared" si="0"/>
        <v>1506.5000000000005</v>
      </c>
      <c r="E7" s="151" t="s">
        <v>103</v>
      </c>
      <c r="F7" s="150">
        <f>F8+F11+F13+F15+F17</f>
        <v>269.5</v>
      </c>
      <c r="G7" s="150">
        <f>G8+G11+G13</f>
        <v>7157.7000000000007</v>
      </c>
    </row>
    <row r="8" spans="1:7" ht="39" customHeight="1">
      <c r="A8" s="88" t="s">
        <v>8</v>
      </c>
      <c r="B8" s="144">
        <f>B9+B10</f>
        <v>1945.8999999999996</v>
      </c>
      <c r="C8" s="89">
        <f t="shared" ref="C8:D8" si="1">C9+C10</f>
        <v>3559.6999999999989</v>
      </c>
      <c r="D8" s="89">
        <f t="shared" si="1"/>
        <v>1652.1000000000004</v>
      </c>
      <c r="E8" s="83" t="s">
        <v>25</v>
      </c>
      <c r="F8" s="89">
        <f>SUM(F9:F10)</f>
        <v>0</v>
      </c>
      <c r="G8" s="89">
        <f>SUM(G9:G10)</f>
        <v>7157.7000000000007</v>
      </c>
    </row>
    <row r="9" spans="1:7" ht="63">
      <c r="A9" s="77"/>
      <c r="B9" s="134">
        <v>-7419.5</v>
      </c>
      <c r="C9" s="86">
        <v>-11214.6</v>
      </c>
      <c r="D9" s="86">
        <v>-12263.8</v>
      </c>
      <c r="E9" s="78" t="s">
        <v>113</v>
      </c>
      <c r="F9" s="85"/>
      <c r="G9" s="85">
        <f>B9+C9+D9</f>
        <v>-30897.899999999998</v>
      </c>
    </row>
    <row r="10" spans="1:7" ht="63">
      <c r="A10" s="77"/>
      <c r="B10" s="134">
        <v>9365.4</v>
      </c>
      <c r="C10" s="86">
        <v>14774.3</v>
      </c>
      <c r="D10" s="86">
        <v>13915.9</v>
      </c>
      <c r="E10" s="81" t="s">
        <v>114</v>
      </c>
      <c r="F10" s="85"/>
      <c r="G10" s="85">
        <f>B10+C10+D10</f>
        <v>38055.599999999999</v>
      </c>
    </row>
    <row r="11" spans="1:7" ht="47.25">
      <c r="A11" s="88" t="s">
        <v>14</v>
      </c>
      <c r="B11" s="144">
        <f>B12</f>
        <v>812</v>
      </c>
      <c r="C11" s="89">
        <f>C12</f>
        <v>0</v>
      </c>
      <c r="D11" s="89">
        <f>D12</f>
        <v>0</v>
      </c>
      <c r="E11" s="82" t="s">
        <v>104</v>
      </c>
      <c r="F11" s="89">
        <f>F12</f>
        <v>812</v>
      </c>
      <c r="G11" s="89">
        <f>G12</f>
        <v>0</v>
      </c>
    </row>
    <row r="12" spans="1:7" ht="31.5">
      <c r="A12" s="77"/>
      <c r="B12" s="134">
        <f>495.3+316.7</f>
        <v>812</v>
      </c>
      <c r="C12" s="86">
        <v>0</v>
      </c>
      <c r="D12" s="86">
        <v>0</v>
      </c>
      <c r="E12" s="79" t="s">
        <v>115</v>
      </c>
      <c r="F12" s="85">
        <f>B12+C12+D12</f>
        <v>812</v>
      </c>
      <c r="G12" s="85"/>
    </row>
    <row r="13" spans="1:7" ht="47.25">
      <c r="A13" s="88" t="s">
        <v>22</v>
      </c>
      <c r="B13" s="144">
        <f>B14</f>
        <v>-357.3</v>
      </c>
      <c r="C13" s="89">
        <f t="shared" ref="C13:D13" si="2">C14</f>
        <v>-39.6</v>
      </c>
      <c r="D13" s="89">
        <f t="shared" si="2"/>
        <v>-145.6</v>
      </c>
      <c r="E13" s="91" t="s">
        <v>106</v>
      </c>
      <c r="F13" s="89">
        <f>F14</f>
        <v>-542.5</v>
      </c>
      <c r="G13" s="89"/>
    </row>
    <row r="14" spans="1:7" ht="47.25">
      <c r="A14" s="77"/>
      <c r="B14" s="134">
        <v>-357.3</v>
      </c>
      <c r="C14" s="86">
        <v>-39.6</v>
      </c>
      <c r="D14" s="86">
        <v>-145.6</v>
      </c>
      <c r="E14" s="90" t="s">
        <v>116</v>
      </c>
      <c r="F14" s="85">
        <f>B14+C14+D14</f>
        <v>-542.5</v>
      </c>
      <c r="G14" s="85"/>
    </row>
    <row r="15" spans="1:7" ht="63">
      <c r="A15" s="88" t="s">
        <v>213</v>
      </c>
      <c r="B15" s="144">
        <f>B16</f>
        <v>-7220.6</v>
      </c>
      <c r="C15" s="162"/>
      <c r="D15" s="162"/>
      <c r="E15" s="94" t="s">
        <v>120</v>
      </c>
      <c r="F15" s="89">
        <f>F16</f>
        <v>-7220.6</v>
      </c>
      <c r="G15" s="89"/>
    </row>
    <row r="16" spans="1:7" ht="31.5">
      <c r="A16" s="77"/>
      <c r="B16" s="134">
        <v>-7220.6</v>
      </c>
      <c r="C16" s="86"/>
      <c r="D16" s="86"/>
      <c r="E16" s="90" t="s">
        <v>214</v>
      </c>
      <c r="F16" s="85">
        <f>B16+C16+D16</f>
        <v>-7220.6</v>
      </c>
      <c r="G16" s="85"/>
    </row>
    <row r="17" spans="1:7" s="163" customFormat="1" ht="47.25">
      <c r="A17" s="88" t="s">
        <v>215</v>
      </c>
      <c r="B17" s="144">
        <f>B18</f>
        <v>7220.6</v>
      </c>
      <c r="C17" s="162"/>
      <c r="D17" s="162"/>
      <c r="E17" s="94" t="s">
        <v>122</v>
      </c>
      <c r="F17" s="89">
        <f>F18</f>
        <v>7220.6</v>
      </c>
      <c r="G17" s="89"/>
    </row>
    <row r="18" spans="1:7" ht="31.5">
      <c r="A18" s="77"/>
      <c r="B18" s="134">
        <v>7220.6</v>
      </c>
      <c r="C18" s="86"/>
      <c r="D18" s="86"/>
      <c r="E18" s="90" t="s">
        <v>216</v>
      </c>
      <c r="F18" s="85">
        <f>B18</f>
        <v>7220.6</v>
      </c>
      <c r="G18" s="85"/>
    </row>
    <row r="19" spans="1:7" ht="15.75">
      <c r="A19" s="149" t="s">
        <v>1</v>
      </c>
      <c r="B19" s="150">
        <f>B20+B22</f>
        <v>137.4</v>
      </c>
      <c r="C19" s="150">
        <f t="shared" ref="C19:D19" si="3">C20+C22</f>
        <v>3970.2000000000003</v>
      </c>
      <c r="D19" s="150">
        <f t="shared" si="3"/>
        <v>4247</v>
      </c>
      <c r="E19" s="152" t="s">
        <v>112</v>
      </c>
      <c r="F19" s="150">
        <f>F20+F22</f>
        <v>274.8</v>
      </c>
      <c r="G19" s="150">
        <f>G20+G22</f>
        <v>8079.8</v>
      </c>
    </row>
    <row r="20" spans="1:7" ht="32.25" customHeight="1">
      <c r="A20" s="88" t="s">
        <v>18</v>
      </c>
      <c r="B20" s="144">
        <f>B21</f>
        <v>0</v>
      </c>
      <c r="C20" s="89">
        <f t="shared" ref="C20:D20" si="4">C21</f>
        <v>3832.8</v>
      </c>
      <c r="D20" s="89">
        <f t="shared" si="4"/>
        <v>4247</v>
      </c>
      <c r="E20" s="83" t="s">
        <v>25</v>
      </c>
      <c r="F20" s="89">
        <f>F21</f>
        <v>0</v>
      </c>
      <c r="G20" s="89">
        <f>G21</f>
        <v>8079.8</v>
      </c>
    </row>
    <row r="21" spans="1:7" ht="115.5" customHeight="1">
      <c r="A21" s="77"/>
      <c r="B21" s="134">
        <v>0</v>
      </c>
      <c r="C21" s="87">
        <v>3832.8</v>
      </c>
      <c r="D21" s="87">
        <v>4247</v>
      </c>
      <c r="E21" s="56" t="s">
        <v>127</v>
      </c>
      <c r="F21" s="85"/>
      <c r="G21" s="85">
        <f>B21+C21+D21</f>
        <v>8079.8</v>
      </c>
    </row>
    <row r="22" spans="1:7" ht="47.25">
      <c r="A22" s="88" t="s">
        <v>105</v>
      </c>
      <c r="B22" s="144">
        <f>B23</f>
        <v>137.4</v>
      </c>
      <c r="C22" s="89">
        <f t="shared" ref="C22:D22" si="5">C23</f>
        <v>137.4</v>
      </c>
      <c r="D22" s="89">
        <f t="shared" si="5"/>
        <v>0</v>
      </c>
      <c r="E22" s="84" t="s">
        <v>107</v>
      </c>
      <c r="F22" s="89">
        <f>F23</f>
        <v>274.8</v>
      </c>
      <c r="G22" s="89">
        <f>G23</f>
        <v>0</v>
      </c>
    </row>
    <row r="23" spans="1:7" ht="47.25">
      <c r="A23" s="77"/>
      <c r="B23" s="134">
        <f>-8+145.4</f>
        <v>137.4</v>
      </c>
      <c r="C23" s="87">
        <f>137.4</f>
        <v>137.4</v>
      </c>
      <c r="D23" s="87">
        <v>0</v>
      </c>
      <c r="E23" s="80" t="s">
        <v>128</v>
      </c>
      <c r="F23" s="85">
        <f>B23+C23+D23</f>
        <v>274.8</v>
      </c>
      <c r="G23" s="85"/>
    </row>
    <row r="24" spans="1:7">
      <c r="A24" s="149" t="s">
        <v>5</v>
      </c>
      <c r="B24" s="150">
        <f>B25</f>
        <v>33591.599999999999</v>
      </c>
      <c r="C24" s="150">
        <f t="shared" ref="C24:D24" si="6">C25</f>
        <v>33591.599999999999</v>
      </c>
      <c r="D24" s="150">
        <f t="shared" si="6"/>
        <v>33591.599999999999</v>
      </c>
      <c r="E24" s="153" t="s">
        <v>117</v>
      </c>
      <c r="F24" s="150">
        <f>F25</f>
        <v>0</v>
      </c>
      <c r="G24" s="150">
        <f>G25</f>
        <v>100774.79999999999</v>
      </c>
    </row>
    <row r="25" spans="1:7" ht="32.25" customHeight="1">
      <c r="A25" s="88" t="s">
        <v>12</v>
      </c>
      <c r="B25" s="144">
        <f>B26</f>
        <v>33591.599999999999</v>
      </c>
      <c r="C25" s="89">
        <f>C26</f>
        <v>33591.599999999999</v>
      </c>
      <c r="D25" s="89">
        <f>D26</f>
        <v>33591.599999999999</v>
      </c>
      <c r="E25" s="83" t="s">
        <v>25</v>
      </c>
      <c r="F25" s="89">
        <f>F26</f>
        <v>0</v>
      </c>
      <c r="G25" s="89">
        <f>G26</f>
        <v>100774.79999999999</v>
      </c>
    </row>
    <row r="26" spans="1:7" ht="63.75" customHeight="1">
      <c r="A26" s="77"/>
      <c r="B26" s="134">
        <v>33591.599999999999</v>
      </c>
      <c r="C26" s="85">
        <v>33591.599999999999</v>
      </c>
      <c r="D26" s="85">
        <v>33591.599999999999</v>
      </c>
      <c r="E26" s="40" t="s">
        <v>118</v>
      </c>
      <c r="F26" s="85"/>
      <c r="G26" s="85">
        <f>B26+C26+D26</f>
        <v>100774.79999999999</v>
      </c>
    </row>
    <row r="27" spans="1:7" ht="63">
      <c r="A27" s="149" t="s">
        <v>7</v>
      </c>
      <c r="B27" s="150">
        <f>B28+B30</f>
        <v>2593.1</v>
      </c>
      <c r="C27" s="150"/>
      <c r="D27" s="150"/>
      <c r="E27" s="154" t="s">
        <v>129</v>
      </c>
      <c r="F27" s="150">
        <f>F28+F30</f>
        <v>2593.1</v>
      </c>
      <c r="G27" s="150"/>
    </row>
    <row r="28" spans="1:7" ht="31.5">
      <c r="A28" s="109" t="s">
        <v>19</v>
      </c>
      <c r="B28" s="145">
        <f>B29</f>
        <v>194.2</v>
      </c>
      <c r="C28" s="110"/>
      <c r="D28" s="110"/>
      <c r="E28" s="22" t="s">
        <v>25</v>
      </c>
      <c r="F28" s="110">
        <f>F29</f>
        <v>194.2</v>
      </c>
      <c r="G28" s="110"/>
    </row>
    <row r="29" spans="1:7" ht="15.75">
      <c r="A29" s="107"/>
      <c r="B29" s="131">
        <v>194.2</v>
      </c>
      <c r="C29" s="106"/>
      <c r="D29" s="106"/>
      <c r="E29" s="1" t="s">
        <v>37</v>
      </c>
      <c r="F29" s="106">
        <f>B29</f>
        <v>194.2</v>
      </c>
      <c r="G29" s="106"/>
    </row>
    <row r="30" spans="1:7" ht="47.25">
      <c r="A30" s="109" t="s">
        <v>9</v>
      </c>
      <c r="B30" s="145">
        <f>SUM(B31:B32)</f>
        <v>2398.9</v>
      </c>
      <c r="C30" s="110"/>
      <c r="D30" s="110"/>
      <c r="E30" s="2" t="s">
        <v>24</v>
      </c>
      <c r="F30" s="110">
        <f>SUM(F31:F32)</f>
        <v>2398.9</v>
      </c>
      <c r="G30" s="110"/>
    </row>
    <row r="31" spans="1:7" ht="15.75">
      <c r="A31" s="107"/>
      <c r="B31" s="131">
        <v>1595.2</v>
      </c>
      <c r="C31" s="106"/>
      <c r="D31" s="106"/>
      <c r="E31" s="26" t="s">
        <v>130</v>
      </c>
      <c r="F31" s="106">
        <f>B31</f>
        <v>1595.2</v>
      </c>
      <c r="G31" s="106"/>
    </row>
    <row r="32" spans="1:7" ht="30.75" customHeight="1">
      <c r="A32" s="107"/>
      <c r="B32" s="131">
        <f>503+108.7+192</f>
        <v>803.7</v>
      </c>
      <c r="C32" s="106"/>
      <c r="D32" s="106"/>
      <c r="E32" s="26" t="s">
        <v>131</v>
      </c>
      <c r="F32" s="106">
        <f>B32</f>
        <v>803.7</v>
      </c>
      <c r="G32" s="106"/>
    </row>
    <row r="33" spans="1:7">
      <c r="A33" s="149" t="s">
        <v>10</v>
      </c>
      <c r="B33" s="150">
        <f>B34+B39+B44+B48+B52+B56+B60+B65+B68+B75+B77</f>
        <v>108500.6</v>
      </c>
      <c r="C33" s="150">
        <f>C34+C39+C44+C48+C52+C56+C60+C65+C68</f>
        <v>0</v>
      </c>
      <c r="D33" s="150">
        <f>D34+D39+D44+D48+D52+D56+D60+D65+D68</f>
        <v>0</v>
      </c>
      <c r="E33" s="153" t="s">
        <v>119</v>
      </c>
      <c r="F33" s="150">
        <f>F34+F39+F44+F48+F52+F56+F60+F65+F68+F75+F77</f>
        <v>108500.6</v>
      </c>
      <c r="G33" s="150">
        <f>G48+G52+G60+G65+G68</f>
        <v>0</v>
      </c>
    </row>
    <row r="34" spans="1:7" ht="30" customHeight="1">
      <c r="A34" s="88" t="s">
        <v>11</v>
      </c>
      <c r="B34" s="144">
        <f>SUM(B35:B38)</f>
        <v>2776.1</v>
      </c>
      <c r="C34" s="89">
        <f t="shared" ref="C34:D34" si="7">C35</f>
        <v>0</v>
      </c>
      <c r="D34" s="89">
        <f t="shared" si="7"/>
        <v>0</v>
      </c>
      <c r="E34" s="108" t="s">
        <v>25</v>
      </c>
      <c r="F34" s="89">
        <f>SUM(F35:F38)</f>
        <v>2776.1</v>
      </c>
      <c r="G34" s="89"/>
    </row>
    <row r="35" spans="1:7" ht="45">
      <c r="A35" s="77"/>
      <c r="B35" s="134">
        <v>1149.9000000000001</v>
      </c>
      <c r="C35" s="85"/>
      <c r="D35" s="85"/>
      <c r="E35" s="69" t="s">
        <v>190</v>
      </c>
      <c r="F35" s="85">
        <f>B35</f>
        <v>1149.9000000000001</v>
      </c>
      <c r="G35" s="85"/>
    </row>
    <row r="36" spans="1:7" ht="75">
      <c r="A36" s="133"/>
      <c r="B36" s="134">
        <v>65</v>
      </c>
      <c r="C36" s="134"/>
      <c r="D36" s="134"/>
      <c r="E36" s="132" t="s">
        <v>191</v>
      </c>
      <c r="F36" s="134">
        <f>B36+C36+D36</f>
        <v>65</v>
      </c>
      <c r="G36" s="134"/>
    </row>
    <row r="37" spans="1:7" ht="30">
      <c r="A37" s="133"/>
      <c r="B37" s="134">
        <f>763.3+197.9</f>
        <v>961.19999999999993</v>
      </c>
      <c r="C37" s="134"/>
      <c r="D37" s="134"/>
      <c r="E37" s="132" t="s">
        <v>192</v>
      </c>
      <c r="F37" s="134">
        <f>B37</f>
        <v>961.19999999999993</v>
      </c>
      <c r="G37" s="134"/>
    </row>
    <row r="38" spans="1:7" ht="30">
      <c r="A38" s="133"/>
      <c r="B38" s="134">
        <v>600</v>
      </c>
      <c r="C38" s="134"/>
      <c r="D38" s="134"/>
      <c r="E38" s="132" t="s">
        <v>200</v>
      </c>
      <c r="F38" s="134">
        <f>B38</f>
        <v>600</v>
      </c>
      <c r="G38" s="134"/>
    </row>
    <row r="39" spans="1:7" s="111" customFormat="1" ht="31.5">
      <c r="A39" s="109" t="s">
        <v>132</v>
      </c>
      <c r="B39" s="145">
        <f>SUM(B40:B43)</f>
        <v>2468.3000000000002</v>
      </c>
      <c r="C39" s="110">
        <f t="shared" ref="C39:D39" si="8">C40</f>
        <v>0</v>
      </c>
      <c r="D39" s="110">
        <f t="shared" si="8"/>
        <v>0</v>
      </c>
      <c r="E39" s="27" t="s">
        <v>17</v>
      </c>
      <c r="F39" s="110">
        <f>SUM(F40:F43)</f>
        <v>2468.3000000000002</v>
      </c>
      <c r="G39" s="110"/>
    </row>
    <row r="40" spans="1:7" s="111" customFormat="1" ht="47.25">
      <c r="A40" s="107"/>
      <c r="B40" s="131">
        <v>949.8</v>
      </c>
      <c r="C40" s="106"/>
      <c r="D40" s="106"/>
      <c r="E40" s="6" t="s">
        <v>193</v>
      </c>
      <c r="F40" s="106">
        <f>B40</f>
        <v>949.8</v>
      </c>
      <c r="G40" s="106"/>
    </row>
    <row r="41" spans="1:7" s="111" customFormat="1" ht="60">
      <c r="A41" s="130"/>
      <c r="B41" s="131">
        <v>-10.8</v>
      </c>
      <c r="C41" s="131"/>
      <c r="D41" s="131"/>
      <c r="E41" s="132" t="s">
        <v>195</v>
      </c>
      <c r="F41" s="131">
        <f>B41</f>
        <v>-10.8</v>
      </c>
      <c r="G41" s="131"/>
    </row>
    <row r="42" spans="1:7" s="111" customFormat="1" ht="45">
      <c r="A42" s="130"/>
      <c r="B42" s="131">
        <v>216</v>
      </c>
      <c r="C42" s="131"/>
      <c r="D42" s="131"/>
      <c r="E42" s="132" t="s">
        <v>201</v>
      </c>
      <c r="F42" s="131">
        <f>B42</f>
        <v>216</v>
      </c>
      <c r="G42" s="131"/>
    </row>
    <row r="43" spans="1:7" s="111" customFormat="1" ht="30">
      <c r="A43" s="77"/>
      <c r="B43" s="134">
        <v>1313.3</v>
      </c>
      <c r="C43" s="85"/>
      <c r="D43" s="85"/>
      <c r="E43" s="132" t="s">
        <v>194</v>
      </c>
      <c r="F43" s="85">
        <f>B43+C43+D43</f>
        <v>1313.3</v>
      </c>
      <c r="G43" s="85"/>
    </row>
    <row r="44" spans="1:7" s="111" customFormat="1" ht="47.25">
      <c r="A44" s="109" t="s">
        <v>133</v>
      </c>
      <c r="B44" s="145">
        <f>SUM(B45:B47)</f>
        <v>-71.5</v>
      </c>
      <c r="C44" s="110">
        <f t="shared" ref="C44:D44" si="9">C45</f>
        <v>0</v>
      </c>
      <c r="D44" s="110">
        <f t="shared" si="9"/>
        <v>0</v>
      </c>
      <c r="E44" s="91" t="s">
        <v>106</v>
      </c>
      <c r="F44" s="110">
        <f>SUM(F45:F47)</f>
        <v>-71.5</v>
      </c>
      <c r="G44" s="110"/>
    </row>
    <row r="45" spans="1:7" s="111" customFormat="1" ht="63">
      <c r="A45" s="107"/>
      <c r="B45" s="131">
        <f>-18.8</f>
        <v>-18.8</v>
      </c>
      <c r="C45" s="106"/>
      <c r="D45" s="106"/>
      <c r="E45" s="90" t="s">
        <v>196</v>
      </c>
      <c r="F45" s="106">
        <f>B45+C45+D45</f>
        <v>-18.8</v>
      </c>
      <c r="G45" s="106"/>
    </row>
    <row r="46" spans="1:7" s="111" customFormat="1" ht="60">
      <c r="A46" s="130"/>
      <c r="B46" s="131">
        <v>-54.2</v>
      </c>
      <c r="C46" s="131"/>
      <c r="D46" s="131"/>
      <c r="E46" s="132" t="s">
        <v>195</v>
      </c>
      <c r="F46" s="131">
        <f>B46+C46+D46</f>
        <v>-54.2</v>
      </c>
      <c r="G46" s="131"/>
    </row>
    <row r="47" spans="1:7" s="111" customFormat="1" ht="30">
      <c r="A47" s="130"/>
      <c r="B47" s="131">
        <v>1.5</v>
      </c>
      <c r="C47" s="131"/>
      <c r="D47" s="131"/>
      <c r="E47" s="132" t="s">
        <v>202</v>
      </c>
      <c r="F47" s="131">
        <f>B47+C47+D47</f>
        <v>1.5</v>
      </c>
      <c r="G47" s="131"/>
    </row>
    <row r="48" spans="1:7" ht="63">
      <c r="A48" s="88" t="s">
        <v>134</v>
      </c>
      <c r="B48" s="144">
        <f>SUM(B49:B51)</f>
        <v>52155.600000000006</v>
      </c>
      <c r="C48" s="89">
        <f>C49</f>
        <v>0</v>
      </c>
      <c r="D48" s="89">
        <f>D49</f>
        <v>0</v>
      </c>
      <c r="E48" s="94" t="s">
        <v>120</v>
      </c>
      <c r="F48" s="89">
        <f>SUM(F49:F51)</f>
        <v>52155.600000000006</v>
      </c>
      <c r="G48" s="89">
        <f>G49</f>
        <v>0</v>
      </c>
    </row>
    <row r="49" spans="1:7" ht="31.5">
      <c r="A49" s="77"/>
      <c r="B49" s="134">
        <f>12231+22295.8</f>
        <v>34526.800000000003</v>
      </c>
      <c r="C49" s="85"/>
      <c r="D49" s="85"/>
      <c r="E49" s="95" t="s">
        <v>125</v>
      </c>
      <c r="F49" s="85">
        <f>B49</f>
        <v>34526.800000000003</v>
      </c>
      <c r="G49" s="85"/>
    </row>
    <row r="50" spans="1:7" ht="31.5">
      <c r="A50" s="77"/>
      <c r="B50" s="134">
        <f>17990.2+18.6</f>
        <v>18008.8</v>
      </c>
      <c r="C50" s="85"/>
      <c r="D50" s="85"/>
      <c r="E50" s="6" t="s">
        <v>187</v>
      </c>
      <c r="F50" s="85">
        <f>B50</f>
        <v>18008.8</v>
      </c>
      <c r="G50" s="85"/>
    </row>
    <row r="51" spans="1:7" ht="31.5">
      <c r="A51" s="77"/>
      <c r="B51" s="134">
        <v>-380</v>
      </c>
      <c r="C51" s="85"/>
      <c r="D51" s="85"/>
      <c r="E51" s="6" t="s">
        <v>212</v>
      </c>
      <c r="F51" s="85">
        <f>B51</f>
        <v>-380</v>
      </c>
      <c r="G51" s="85"/>
    </row>
    <row r="52" spans="1:7" ht="31.5">
      <c r="A52" s="88" t="s">
        <v>135</v>
      </c>
      <c r="B52" s="144">
        <f>SUM(B53:B55)</f>
        <v>10696.5</v>
      </c>
      <c r="C52" s="89">
        <f>C53</f>
        <v>0</v>
      </c>
      <c r="D52" s="89">
        <f>D53</f>
        <v>0</v>
      </c>
      <c r="E52" s="94" t="s">
        <v>121</v>
      </c>
      <c r="F52" s="89">
        <f>SUM(F53:F55)</f>
        <v>10696.5</v>
      </c>
      <c r="G52" s="89">
        <f>G53</f>
        <v>0</v>
      </c>
    </row>
    <row r="53" spans="1:7" ht="47.25">
      <c r="A53" s="77"/>
      <c r="B53" s="134">
        <v>2100</v>
      </c>
      <c r="C53" s="85"/>
      <c r="D53" s="85"/>
      <c r="E53" s="96" t="s">
        <v>197</v>
      </c>
      <c r="F53" s="85">
        <f>B53</f>
        <v>2100</v>
      </c>
      <c r="G53" s="85"/>
    </row>
    <row r="54" spans="1:7" ht="31.5">
      <c r="A54" s="77"/>
      <c r="B54" s="134">
        <v>2116.1</v>
      </c>
      <c r="C54" s="85"/>
      <c r="D54" s="85"/>
      <c r="E54" s="96" t="s">
        <v>198</v>
      </c>
      <c r="F54" s="85">
        <f>B54+C54+D54</f>
        <v>2116.1</v>
      </c>
      <c r="G54" s="85"/>
    </row>
    <row r="55" spans="1:7" ht="31.5">
      <c r="A55" s="77"/>
      <c r="B55" s="134">
        <v>6480.4</v>
      </c>
      <c r="C55" s="85"/>
      <c r="D55" s="85"/>
      <c r="E55" s="96" t="s">
        <v>204</v>
      </c>
      <c r="F55" s="85">
        <f>B55+C55+D55</f>
        <v>6480.4</v>
      </c>
      <c r="G55" s="85"/>
    </row>
    <row r="56" spans="1:7" ht="47.25">
      <c r="A56" s="88" t="s">
        <v>136</v>
      </c>
      <c r="B56" s="144">
        <f>SUM(B57:B59)</f>
        <v>5167</v>
      </c>
      <c r="C56" s="89"/>
      <c r="D56" s="89"/>
      <c r="E56" s="2" t="s">
        <v>24</v>
      </c>
      <c r="F56" s="89">
        <f>SUM(F57:F59)</f>
        <v>5167</v>
      </c>
      <c r="G56" s="89"/>
    </row>
    <row r="57" spans="1:7" ht="63">
      <c r="A57" s="77"/>
      <c r="B57" s="134">
        <v>1699.6</v>
      </c>
      <c r="C57" s="85"/>
      <c r="D57" s="85"/>
      <c r="E57" s="96" t="s">
        <v>203</v>
      </c>
      <c r="F57" s="85">
        <f>B57+C57+D57</f>
        <v>1699.6</v>
      </c>
      <c r="G57" s="85"/>
    </row>
    <row r="58" spans="1:7" ht="47.25">
      <c r="A58" s="77"/>
      <c r="B58" s="134">
        <v>526.6</v>
      </c>
      <c r="C58" s="85"/>
      <c r="D58" s="85"/>
      <c r="E58" s="96" t="s">
        <v>167</v>
      </c>
      <c r="F58" s="85">
        <f>B58+C58+D58</f>
        <v>526.6</v>
      </c>
      <c r="G58" s="85"/>
    </row>
    <row r="59" spans="1:7" ht="94.5">
      <c r="A59" s="77"/>
      <c r="B59" s="134">
        <f>2351.1+589.7</f>
        <v>2940.8</v>
      </c>
      <c r="C59" s="85"/>
      <c r="D59" s="85"/>
      <c r="E59" s="96" t="s">
        <v>219</v>
      </c>
      <c r="F59" s="85">
        <f>B59+C59+D59</f>
        <v>2940.8</v>
      </c>
      <c r="G59" s="85"/>
    </row>
    <row r="60" spans="1:7" ht="47.25">
      <c r="A60" s="88" t="s">
        <v>139</v>
      </c>
      <c r="B60" s="144">
        <f>SUM(B61:B64)</f>
        <v>18387</v>
      </c>
      <c r="C60" s="89">
        <f t="shared" ref="C60:D60" si="10">C61</f>
        <v>0</v>
      </c>
      <c r="D60" s="89">
        <f t="shared" si="10"/>
        <v>0</v>
      </c>
      <c r="E60" s="94" t="s">
        <v>122</v>
      </c>
      <c r="F60" s="89">
        <f>SUM(F61:F64)</f>
        <v>18387</v>
      </c>
      <c r="G60" s="89">
        <f>G61</f>
        <v>0</v>
      </c>
    </row>
    <row r="61" spans="1:7" ht="45">
      <c r="A61" s="77"/>
      <c r="B61" s="134">
        <v>15966.4</v>
      </c>
      <c r="C61" s="85"/>
      <c r="D61" s="85"/>
      <c r="E61" s="69" t="s">
        <v>221</v>
      </c>
      <c r="F61" s="85">
        <f>B61+C61+D61</f>
        <v>15966.4</v>
      </c>
      <c r="G61" s="85"/>
    </row>
    <row r="62" spans="1:7" ht="30">
      <c r="A62" s="77"/>
      <c r="B62" s="134">
        <v>213.7</v>
      </c>
      <c r="C62" s="85"/>
      <c r="D62" s="85"/>
      <c r="E62" s="69" t="s">
        <v>205</v>
      </c>
      <c r="F62" s="85">
        <f>B62+C62+D62</f>
        <v>213.7</v>
      </c>
      <c r="G62" s="85"/>
    </row>
    <row r="63" spans="1:7" ht="30">
      <c r="A63" s="77"/>
      <c r="B63" s="134">
        <v>380</v>
      </c>
      <c r="C63" s="85"/>
      <c r="D63" s="85"/>
      <c r="E63" s="69" t="s">
        <v>217</v>
      </c>
      <c r="F63" s="85">
        <f>B63+C63+D63</f>
        <v>380</v>
      </c>
      <c r="G63" s="85"/>
    </row>
    <row r="64" spans="1:7" ht="30">
      <c r="A64" s="77"/>
      <c r="B64" s="134">
        <v>1826.9</v>
      </c>
      <c r="C64" s="85"/>
      <c r="D64" s="85"/>
      <c r="E64" s="69" t="s">
        <v>220</v>
      </c>
      <c r="F64" s="85">
        <f>B64+C64+D64</f>
        <v>1826.9</v>
      </c>
      <c r="G64" s="85"/>
    </row>
    <row r="65" spans="1:7" ht="47.25">
      <c r="A65" s="88" t="s">
        <v>140</v>
      </c>
      <c r="B65" s="144">
        <f>SUM(B66:B67)</f>
        <v>1323.3</v>
      </c>
      <c r="C65" s="89">
        <f t="shared" ref="C65:D65" si="11">C66</f>
        <v>0</v>
      </c>
      <c r="D65" s="89">
        <f t="shared" si="11"/>
        <v>0</v>
      </c>
      <c r="E65" s="94" t="s">
        <v>123</v>
      </c>
      <c r="F65" s="89">
        <f>SUM(F66:F67)</f>
        <v>1323.3</v>
      </c>
      <c r="G65" s="89">
        <f>G66</f>
        <v>0</v>
      </c>
    </row>
    <row r="66" spans="1:7" ht="30">
      <c r="A66" s="77"/>
      <c r="B66" s="134">
        <v>723.3</v>
      </c>
      <c r="C66" s="85"/>
      <c r="D66" s="85"/>
      <c r="E66" s="93" t="s">
        <v>126</v>
      </c>
      <c r="F66" s="85">
        <f>B66</f>
        <v>723.3</v>
      </c>
      <c r="G66" s="85"/>
    </row>
    <row r="67" spans="1:7" ht="48" customHeight="1">
      <c r="A67" s="77"/>
      <c r="B67" s="134">
        <v>600</v>
      </c>
      <c r="C67" s="85"/>
      <c r="D67" s="85"/>
      <c r="E67" s="93" t="s">
        <v>206</v>
      </c>
      <c r="F67" s="85">
        <f>B67</f>
        <v>600</v>
      </c>
      <c r="G67" s="85"/>
    </row>
    <row r="68" spans="1:7" ht="48" customHeight="1">
      <c r="A68" s="88" t="s">
        <v>148</v>
      </c>
      <c r="B68" s="144">
        <f>SUM(B69:B74)</f>
        <v>9831.6</v>
      </c>
      <c r="C68" s="89">
        <f>SUM(C69:C73)</f>
        <v>0</v>
      </c>
      <c r="D68" s="89">
        <f>SUM(D69:D73)</f>
        <v>0</v>
      </c>
      <c r="E68" s="94" t="s">
        <v>124</v>
      </c>
      <c r="F68" s="89">
        <f>SUM(F69:F74)</f>
        <v>9831.6</v>
      </c>
      <c r="G68" s="89">
        <f>SUM(G69:G73)</f>
        <v>0</v>
      </c>
    </row>
    <row r="69" spans="1:7" ht="44.25" customHeight="1">
      <c r="A69" s="107"/>
      <c r="B69" s="131">
        <v>390.5</v>
      </c>
      <c r="C69" s="106"/>
      <c r="D69" s="106"/>
      <c r="E69" s="113" t="s">
        <v>207</v>
      </c>
      <c r="F69" s="106">
        <f>B69+C69+D69</f>
        <v>390.5</v>
      </c>
      <c r="G69" s="106"/>
    </row>
    <row r="70" spans="1:7" ht="63">
      <c r="A70" s="107"/>
      <c r="B70" s="131">
        <v>5451.5</v>
      </c>
      <c r="C70" s="106"/>
      <c r="D70" s="106"/>
      <c r="E70" s="113" t="s">
        <v>208</v>
      </c>
      <c r="F70" s="106">
        <f>B70+C70+D70</f>
        <v>5451.5</v>
      </c>
      <c r="G70" s="106"/>
    </row>
    <row r="71" spans="1:7" ht="110.25">
      <c r="A71" s="107"/>
      <c r="B71" s="131">
        <v>1069.3</v>
      </c>
      <c r="C71" s="106"/>
      <c r="D71" s="106"/>
      <c r="E71" s="113" t="s">
        <v>209</v>
      </c>
      <c r="F71" s="106">
        <f>B71</f>
        <v>1069.3</v>
      </c>
      <c r="G71" s="106"/>
    </row>
    <row r="72" spans="1:7" ht="44.25" customHeight="1">
      <c r="A72" s="107"/>
      <c r="B72" s="131">
        <f>103.3+99.3+115.3</f>
        <v>317.89999999999998</v>
      </c>
      <c r="C72" s="106"/>
      <c r="D72" s="106"/>
      <c r="E72" s="113" t="s">
        <v>210</v>
      </c>
      <c r="F72" s="106">
        <f>B72</f>
        <v>317.89999999999998</v>
      </c>
      <c r="G72" s="106"/>
    </row>
    <row r="73" spans="1:7" ht="31.5">
      <c r="A73" s="107"/>
      <c r="B73" s="131">
        <v>600</v>
      </c>
      <c r="C73" s="106"/>
      <c r="D73" s="106"/>
      <c r="E73" s="113" t="s">
        <v>168</v>
      </c>
      <c r="F73" s="106">
        <f t="shared" ref="F73:F74" si="12">B73</f>
        <v>600</v>
      </c>
      <c r="G73" s="106"/>
    </row>
    <row r="74" spans="1:7" ht="31.5">
      <c r="A74" s="107"/>
      <c r="B74" s="131">
        <f>2002.4</f>
        <v>2002.4</v>
      </c>
      <c r="C74" s="106"/>
      <c r="D74" s="106"/>
      <c r="E74" s="113" t="s">
        <v>222</v>
      </c>
      <c r="F74" s="106">
        <f t="shared" si="12"/>
        <v>2002.4</v>
      </c>
      <c r="G74" s="106"/>
    </row>
    <row r="75" spans="1:7" ht="60.75" customHeight="1">
      <c r="A75" s="109" t="s">
        <v>185</v>
      </c>
      <c r="B75" s="145">
        <f>B76</f>
        <v>43.9</v>
      </c>
      <c r="C75" s="110"/>
      <c r="D75" s="110"/>
      <c r="E75" s="126" t="s">
        <v>186</v>
      </c>
      <c r="F75" s="110">
        <f>F76</f>
        <v>43.9</v>
      </c>
      <c r="G75" s="110"/>
    </row>
    <row r="76" spans="1:7" ht="31.5">
      <c r="A76" s="107"/>
      <c r="B76" s="131">
        <v>43.9</v>
      </c>
      <c r="C76" s="106"/>
      <c r="D76" s="106"/>
      <c r="E76" s="113" t="s">
        <v>218</v>
      </c>
      <c r="F76" s="106">
        <f>B76</f>
        <v>43.9</v>
      </c>
      <c r="G76" s="106"/>
    </row>
    <row r="77" spans="1:7" ht="15.75">
      <c r="A77" s="109" t="s">
        <v>188</v>
      </c>
      <c r="B77" s="145">
        <f>B78</f>
        <v>5722.7999999999993</v>
      </c>
      <c r="C77" s="110"/>
      <c r="D77" s="110"/>
      <c r="E77" s="126" t="s">
        <v>189</v>
      </c>
      <c r="F77" s="110">
        <f>F78</f>
        <v>5722.7999999999993</v>
      </c>
      <c r="G77" s="110"/>
    </row>
    <row r="78" spans="1:7" ht="47.25">
      <c r="A78" s="107"/>
      <c r="B78" s="131">
        <f>1707+1595.2+2420.6</f>
        <v>5722.7999999999993</v>
      </c>
      <c r="C78" s="106"/>
      <c r="D78" s="106"/>
      <c r="E78" s="147" t="s">
        <v>211</v>
      </c>
      <c r="F78" s="106">
        <f>B78</f>
        <v>5722.7999999999993</v>
      </c>
      <c r="G78" s="106"/>
    </row>
    <row r="79" spans="1:7" ht="15.75">
      <c r="A79" s="92"/>
      <c r="B79" s="144">
        <f>B7+B19+B24+B27+B33</f>
        <v>147223.29999999999</v>
      </c>
      <c r="C79" s="144">
        <f t="shared" ref="C79:D79" si="13">C7+C19+C24+C27+C33</f>
        <v>41081.899999999994</v>
      </c>
      <c r="D79" s="144">
        <f t="shared" si="13"/>
        <v>39345.1</v>
      </c>
      <c r="E79" s="98" t="s">
        <v>108</v>
      </c>
      <c r="F79" s="144">
        <f>F7+F19+F24+F27+F33</f>
        <v>111638</v>
      </c>
      <c r="G79" s="144">
        <f>G7+G19+G24+G27+G33</f>
        <v>116012.29999999999</v>
      </c>
    </row>
    <row r="80" spans="1:7" ht="15.75">
      <c r="A80" s="92"/>
      <c r="B80" s="146">
        <v>3290869.2</v>
      </c>
      <c r="C80" s="148">
        <v>3062462</v>
      </c>
      <c r="D80" s="89">
        <v>3098394.1</v>
      </c>
      <c r="E80" s="97" t="s">
        <v>78</v>
      </c>
      <c r="F80" s="92"/>
      <c r="G80" s="92"/>
    </row>
    <row r="81" spans="1:7" ht="15.75">
      <c r="A81" s="76"/>
      <c r="B81" s="146">
        <f>B79+B80+'таблица 3'!C42</f>
        <v>3461973.2</v>
      </c>
      <c r="C81" s="146">
        <f>SUM(C79:C80)</f>
        <v>3103543.9</v>
      </c>
      <c r="D81" s="146">
        <f>SUM(D79:D80)</f>
        <v>3137739.2</v>
      </c>
      <c r="E81" s="99" t="s">
        <v>109</v>
      </c>
      <c r="F81" s="76"/>
      <c r="G81" s="76"/>
    </row>
  </sheetData>
  <mergeCells count="6">
    <mergeCell ref="F1:G1"/>
    <mergeCell ref="B4:D4"/>
    <mergeCell ref="A4:A5"/>
    <mergeCell ref="E4:E5"/>
    <mergeCell ref="F4:G4"/>
    <mergeCell ref="A2:G2"/>
  </mergeCells>
  <pageMargins left="0.31496062992125984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80" zoomScaleNormal="80" workbookViewId="0">
      <pane xSplit="2" ySplit="6" topLeftCell="C19" activePane="bottomRight" state="frozen"/>
      <selection pane="topRight" activeCell="C1" sqref="C1"/>
      <selection pane="bottomLeft" activeCell="A7" sqref="A7"/>
      <selection pane="bottomRight" sqref="A1:E42"/>
    </sheetView>
  </sheetViews>
  <sheetFormatPr defaultRowHeight="15"/>
  <cols>
    <col min="1" max="1" width="5.7109375" style="5" customWidth="1"/>
    <col min="2" max="2" width="88.85546875" style="7" customWidth="1"/>
    <col min="3" max="3" width="15.85546875" style="11" customWidth="1"/>
    <col min="4" max="4" width="18.140625" style="14" customWidth="1"/>
    <col min="5" max="5" width="18" style="14" customWidth="1"/>
    <col min="6" max="16384" width="9.140625" style="7"/>
  </cols>
  <sheetData>
    <row r="1" spans="1:5">
      <c r="D1" s="12"/>
      <c r="E1" s="12" t="s">
        <v>27</v>
      </c>
    </row>
    <row r="2" spans="1:5">
      <c r="D2" s="12"/>
      <c r="E2" s="12"/>
    </row>
    <row r="3" spans="1:5" ht="36.75" customHeight="1">
      <c r="A3" s="190" t="s">
        <v>199</v>
      </c>
      <c r="B3" s="190"/>
      <c r="C3" s="190"/>
      <c r="D3" s="190"/>
      <c r="E3" s="190"/>
    </row>
    <row r="4" spans="1:5">
      <c r="D4" s="13"/>
      <c r="E4" s="12" t="s">
        <v>31</v>
      </c>
    </row>
    <row r="5" spans="1:5" ht="15" customHeight="1">
      <c r="A5" s="191" t="s">
        <v>13</v>
      </c>
      <c r="B5" s="192" t="s">
        <v>3</v>
      </c>
      <c r="C5" s="193" t="s">
        <v>30</v>
      </c>
      <c r="D5" s="193"/>
      <c r="E5" s="193"/>
    </row>
    <row r="6" spans="1:5" s="15" customFormat="1" ht="54.75" customHeight="1">
      <c r="A6" s="191"/>
      <c r="B6" s="192"/>
      <c r="C6" s="24" t="s">
        <v>4</v>
      </c>
      <c r="D6" s="25" t="s">
        <v>28</v>
      </c>
      <c r="E6" s="25" t="s">
        <v>29</v>
      </c>
    </row>
    <row r="7" spans="1:5" s="9" customFormat="1" ht="31.5">
      <c r="A7" s="23" t="s">
        <v>0</v>
      </c>
      <c r="B7" s="22" t="s">
        <v>25</v>
      </c>
      <c r="C7" s="100">
        <f t="shared" ref="C7:C12" si="0">SUM(D7:E7)</f>
        <v>375.2</v>
      </c>
      <c r="D7" s="100">
        <f>SUM(D8:D9)</f>
        <v>0</v>
      </c>
      <c r="E7" s="100">
        <f>SUM(E8:E9)</f>
        <v>375.2</v>
      </c>
    </row>
    <row r="8" spans="1:5" s="16" customFormat="1" ht="15.75">
      <c r="A8" s="20" t="s">
        <v>8</v>
      </c>
      <c r="B8" s="1" t="s">
        <v>37</v>
      </c>
      <c r="C8" s="101">
        <f t="shared" si="0"/>
        <v>17.2</v>
      </c>
      <c r="D8" s="101">
        <v>0</v>
      </c>
      <c r="E8" s="101">
        <v>17.2</v>
      </c>
    </row>
    <row r="9" spans="1:5" s="16" customFormat="1" ht="15.75">
      <c r="A9" s="20" t="s">
        <v>14</v>
      </c>
      <c r="B9" s="155" t="s">
        <v>45</v>
      </c>
      <c r="C9" s="101">
        <f t="shared" si="0"/>
        <v>358</v>
      </c>
      <c r="D9" s="101">
        <v>0</v>
      </c>
      <c r="E9" s="101">
        <v>358</v>
      </c>
    </row>
    <row r="10" spans="1:5" s="9" customFormat="1" ht="31.5">
      <c r="A10" s="18" t="s">
        <v>1</v>
      </c>
      <c r="B10" s="19" t="s">
        <v>38</v>
      </c>
      <c r="C10" s="102">
        <f>C11+C12</f>
        <v>5971.8</v>
      </c>
      <c r="D10" s="102">
        <f t="shared" ref="D10:E10" si="1">D11+D12</f>
        <v>0</v>
      </c>
      <c r="E10" s="102">
        <f t="shared" si="1"/>
        <v>5971.8</v>
      </c>
    </row>
    <row r="11" spans="1:5" s="5" customFormat="1" ht="15.75">
      <c r="A11" s="17" t="s">
        <v>18</v>
      </c>
      <c r="B11" s="156" t="s">
        <v>39</v>
      </c>
      <c r="C11" s="103">
        <f t="shared" si="0"/>
        <v>4745.8</v>
      </c>
      <c r="D11" s="104">
        <v>0</v>
      </c>
      <c r="E11" s="103">
        <v>4745.8</v>
      </c>
    </row>
    <row r="12" spans="1:5" s="5" customFormat="1" ht="15.75">
      <c r="A12" s="17" t="s">
        <v>105</v>
      </c>
      <c r="B12" s="156" t="s">
        <v>138</v>
      </c>
      <c r="C12" s="103">
        <f t="shared" si="0"/>
        <v>1226</v>
      </c>
      <c r="D12" s="104"/>
      <c r="E12" s="103">
        <v>1226</v>
      </c>
    </row>
    <row r="13" spans="1:5" s="5" customFormat="1" ht="15.75">
      <c r="A13" s="18" t="s">
        <v>5</v>
      </c>
      <c r="B13" s="157" t="s">
        <v>121</v>
      </c>
      <c r="C13" s="102">
        <f>SUM(D13:E13)</f>
        <v>947.8</v>
      </c>
      <c r="D13" s="105">
        <f>D14</f>
        <v>0</v>
      </c>
      <c r="E13" s="102">
        <f>SUM(E14:E15)</f>
        <v>947.8</v>
      </c>
    </row>
    <row r="14" spans="1:5" s="5" customFormat="1" ht="31.5">
      <c r="A14" s="17" t="s">
        <v>12</v>
      </c>
      <c r="B14" s="156" t="s">
        <v>44</v>
      </c>
      <c r="C14" s="103">
        <f>SUM(D14:E14)</f>
        <v>599.79999999999995</v>
      </c>
      <c r="D14" s="104">
        <v>0</v>
      </c>
      <c r="E14" s="103">
        <f>460.6+139.2</f>
        <v>599.79999999999995</v>
      </c>
    </row>
    <row r="15" spans="1:5" s="5" customFormat="1" ht="31.5">
      <c r="A15" s="17" t="s">
        <v>137</v>
      </c>
      <c r="B15" s="156" t="s">
        <v>152</v>
      </c>
      <c r="C15" s="103">
        <f>SUM(D15:E15)</f>
        <v>348</v>
      </c>
      <c r="D15" s="104">
        <v>0</v>
      </c>
      <c r="E15" s="103">
        <f>110.6+82.2+155.2</f>
        <v>348</v>
      </c>
    </row>
    <row r="16" spans="1:5" s="8" customFormat="1" ht="31.5">
      <c r="A16" s="21" t="s">
        <v>7</v>
      </c>
      <c r="B16" s="2" t="s">
        <v>24</v>
      </c>
      <c r="C16" s="105">
        <f t="shared" ref="C16:D16" si="2">SUM(C17:C27)</f>
        <v>13478.199999999997</v>
      </c>
      <c r="D16" s="105">
        <f t="shared" si="2"/>
        <v>9393.0999999999985</v>
      </c>
      <c r="E16" s="105">
        <f>SUM(E17:E27)</f>
        <v>4085.1000000000004</v>
      </c>
    </row>
    <row r="17" spans="1:5" ht="31.5">
      <c r="A17" s="20" t="s">
        <v>19</v>
      </c>
      <c r="B17" s="155" t="s">
        <v>141</v>
      </c>
      <c r="C17" s="103">
        <f>SUM(D17:E17)</f>
        <v>290</v>
      </c>
      <c r="D17" s="158">
        <v>290</v>
      </c>
      <c r="E17" s="104">
        <v>0</v>
      </c>
    </row>
    <row r="18" spans="1:5" s="4" customFormat="1" ht="31.5">
      <c r="A18" s="20" t="s">
        <v>9</v>
      </c>
      <c r="B18" s="155" t="s">
        <v>142</v>
      </c>
      <c r="C18" s="103">
        <f t="shared" ref="C18:C27" si="3">SUM(D18:E18)</f>
        <v>289</v>
      </c>
      <c r="D18" s="158">
        <v>289</v>
      </c>
      <c r="E18" s="104">
        <v>0</v>
      </c>
    </row>
    <row r="19" spans="1:5" s="4" customFormat="1" ht="31.5">
      <c r="A19" s="20" t="s">
        <v>150</v>
      </c>
      <c r="B19" s="155" t="s">
        <v>143</v>
      </c>
      <c r="C19" s="103">
        <f t="shared" si="3"/>
        <v>0.2</v>
      </c>
      <c r="D19" s="158">
        <v>0.2</v>
      </c>
      <c r="E19" s="104">
        <v>0</v>
      </c>
    </row>
    <row r="20" spans="1:5" s="4" customFormat="1" ht="31.5">
      <c r="A20" s="20" t="s">
        <v>153</v>
      </c>
      <c r="B20" s="155" t="s">
        <v>144</v>
      </c>
      <c r="C20" s="103">
        <f t="shared" si="3"/>
        <v>409.1</v>
      </c>
      <c r="D20" s="158">
        <v>409.1</v>
      </c>
      <c r="E20" s="104">
        <v>0</v>
      </c>
    </row>
    <row r="21" spans="1:5" s="10" customFormat="1" ht="15.75">
      <c r="A21" s="20" t="s">
        <v>154</v>
      </c>
      <c r="B21" s="155" t="s">
        <v>145</v>
      </c>
      <c r="C21" s="103">
        <f t="shared" si="3"/>
        <v>8404.7999999999993</v>
      </c>
      <c r="D21" s="158">
        <v>8404.7999999999993</v>
      </c>
      <c r="E21" s="104">
        <v>0</v>
      </c>
    </row>
    <row r="22" spans="1:5" s="10" customFormat="1" ht="31.5">
      <c r="A22" s="20" t="s">
        <v>155</v>
      </c>
      <c r="B22" s="155" t="s">
        <v>146</v>
      </c>
      <c r="C22" s="103">
        <f t="shared" si="3"/>
        <v>4.4000000000000004</v>
      </c>
      <c r="D22" s="158">
        <v>0</v>
      </c>
      <c r="E22" s="104">
        <v>4.4000000000000004</v>
      </c>
    </row>
    <row r="23" spans="1:5" s="4" customFormat="1" ht="15.75">
      <c r="A23" s="20" t="s">
        <v>156</v>
      </c>
      <c r="B23" s="159" t="s">
        <v>40</v>
      </c>
      <c r="C23" s="103">
        <f t="shared" si="3"/>
        <v>648.4</v>
      </c>
      <c r="D23" s="112">
        <v>0</v>
      </c>
      <c r="E23" s="104">
        <f>588.4+60</f>
        <v>648.4</v>
      </c>
    </row>
    <row r="24" spans="1:5" s="4" customFormat="1" ht="15.75">
      <c r="A24" s="20" t="s">
        <v>157</v>
      </c>
      <c r="B24" s="160" t="s">
        <v>41</v>
      </c>
      <c r="C24" s="103">
        <f t="shared" si="3"/>
        <v>2002</v>
      </c>
      <c r="D24" s="112">
        <v>0</v>
      </c>
      <c r="E24" s="104">
        <v>2002</v>
      </c>
    </row>
    <row r="25" spans="1:5" s="4" customFormat="1" ht="15.75">
      <c r="A25" s="20" t="s">
        <v>158</v>
      </c>
      <c r="B25" s="156" t="s">
        <v>147</v>
      </c>
      <c r="C25" s="103">
        <f t="shared" si="3"/>
        <v>30</v>
      </c>
      <c r="D25" s="112">
        <v>0</v>
      </c>
      <c r="E25" s="104">
        <v>30</v>
      </c>
    </row>
    <row r="26" spans="1:5" s="4" customFormat="1" ht="15.75">
      <c r="A26" s="20" t="s">
        <v>32</v>
      </c>
      <c r="B26" s="6" t="s">
        <v>42</v>
      </c>
      <c r="C26" s="103">
        <f t="shared" si="3"/>
        <v>0.4</v>
      </c>
      <c r="D26" s="112">
        <v>0</v>
      </c>
      <c r="E26" s="104">
        <v>0.4</v>
      </c>
    </row>
    <row r="27" spans="1:5" s="4" customFormat="1" ht="31.5">
      <c r="A27" s="20" t="s">
        <v>33</v>
      </c>
      <c r="B27" s="6" t="s">
        <v>46</v>
      </c>
      <c r="C27" s="103">
        <f t="shared" si="3"/>
        <v>1399.9</v>
      </c>
      <c r="D27" s="112">
        <v>0</v>
      </c>
      <c r="E27" s="104">
        <v>1399.9</v>
      </c>
    </row>
    <row r="28" spans="1:5" ht="31.5">
      <c r="A28" s="115" t="s">
        <v>10</v>
      </c>
      <c r="B28" s="116" t="s">
        <v>26</v>
      </c>
      <c r="C28" s="117">
        <f t="shared" ref="C28:C37" si="4">SUM(D28:E28)</f>
        <v>951.5</v>
      </c>
      <c r="D28" s="118">
        <f>SUM(D29:D31)</f>
        <v>0</v>
      </c>
      <c r="E28" s="118">
        <f>SUM(E29:E31)</f>
        <v>951.5</v>
      </c>
    </row>
    <row r="29" spans="1:5" s="8" customFormat="1" ht="15.75">
      <c r="A29" s="119" t="s">
        <v>11</v>
      </c>
      <c r="B29" s="120" t="s">
        <v>43</v>
      </c>
      <c r="C29" s="121">
        <f>SUM(D29:E29)</f>
        <v>124.9</v>
      </c>
      <c r="D29" s="121">
        <v>0</v>
      </c>
      <c r="E29" s="104">
        <f>59.2+65.7</f>
        <v>124.9</v>
      </c>
    </row>
    <row r="30" spans="1:5" s="8" customFormat="1" ht="31.5">
      <c r="A30" s="119" t="s">
        <v>132</v>
      </c>
      <c r="B30" s="120" t="s">
        <v>149</v>
      </c>
      <c r="C30" s="121">
        <f>SUM(D30:E30)</f>
        <v>227.7</v>
      </c>
      <c r="D30" s="121">
        <v>0</v>
      </c>
      <c r="E30" s="104">
        <v>227.7</v>
      </c>
    </row>
    <row r="31" spans="1:5" s="8" customFormat="1" ht="31.5">
      <c r="A31" s="119" t="s">
        <v>133</v>
      </c>
      <c r="B31" s="120" t="s">
        <v>151</v>
      </c>
      <c r="C31" s="121">
        <f>SUM(D31:E31)</f>
        <v>598.9</v>
      </c>
      <c r="D31" s="121">
        <v>0</v>
      </c>
      <c r="E31" s="104">
        <v>598.9</v>
      </c>
    </row>
    <row r="32" spans="1:5" s="5" customFormat="1" ht="29.25">
      <c r="A32" s="115" t="s">
        <v>6</v>
      </c>
      <c r="B32" s="122" t="s">
        <v>21</v>
      </c>
      <c r="C32" s="118">
        <f t="shared" si="4"/>
        <v>283.8</v>
      </c>
      <c r="D32" s="118">
        <f>D33+D34</f>
        <v>0</v>
      </c>
      <c r="E32" s="118">
        <f>SUM(E33:E37)</f>
        <v>283.8</v>
      </c>
    </row>
    <row r="33" spans="1:5" s="5" customFormat="1" ht="15.75">
      <c r="A33" s="119" t="s">
        <v>20</v>
      </c>
      <c r="B33" s="123" t="s">
        <v>159</v>
      </c>
      <c r="C33" s="121">
        <f t="shared" si="4"/>
        <v>30</v>
      </c>
      <c r="D33" s="121">
        <v>0</v>
      </c>
      <c r="E33" s="104">
        <v>30</v>
      </c>
    </row>
    <row r="34" spans="1:5" s="5" customFormat="1" ht="15.75">
      <c r="A34" s="119" t="s">
        <v>15</v>
      </c>
      <c r="B34" s="124" t="s">
        <v>160</v>
      </c>
      <c r="C34" s="121">
        <f t="shared" si="4"/>
        <v>106.1</v>
      </c>
      <c r="D34" s="121">
        <v>0</v>
      </c>
      <c r="E34" s="104">
        <v>106.1</v>
      </c>
    </row>
    <row r="35" spans="1:5" s="5" customFormat="1" ht="30">
      <c r="A35" s="119" t="s">
        <v>164</v>
      </c>
      <c r="B35" s="125" t="s">
        <v>161</v>
      </c>
      <c r="C35" s="121">
        <f t="shared" si="4"/>
        <v>9.3000000000000007</v>
      </c>
      <c r="D35" s="121">
        <v>0</v>
      </c>
      <c r="E35" s="104">
        <v>9.3000000000000007</v>
      </c>
    </row>
    <row r="36" spans="1:5" s="5" customFormat="1" ht="30">
      <c r="A36" s="119" t="s">
        <v>165</v>
      </c>
      <c r="B36" s="125" t="s">
        <v>162</v>
      </c>
      <c r="C36" s="121">
        <f t="shared" si="4"/>
        <v>56.4</v>
      </c>
      <c r="D36" s="121">
        <v>0</v>
      </c>
      <c r="E36" s="104">
        <v>56.4</v>
      </c>
    </row>
    <row r="37" spans="1:5" s="5" customFormat="1" ht="30">
      <c r="A37" s="119" t="s">
        <v>166</v>
      </c>
      <c r="B37" s="125" t="s">
        <v>163</v>
      </c>
      <c r="C37" s="121">
        <f t="shared" si="4"/>
        <v>82</v>
      </c>
      <c r="D37" s="121">
        <v>0</v>
      </c>
      <c r="E37" s="104">
        <v>82</v>
      </c>
    </row>
    <row r="38" spans="1:5" s="8" customFormat="1" ht="31.5">
      <c r="A38" s="115" t="s">
        <v>34</v>
      </c>
      <c r="B38" s="2" t="s">
        <v>23</v>
      </c>
      <c r="C38" s="118">
        <f t="shared" ref="C38" si="5">SUM(D38:E38)</f>
        <v>149.6</v>
      </c>
      <c r="D38" s="105">
        <f>D39</f>
        <v>0</v>
      </c>
      <c r="E38" s="105">
        <f>E39</f>
        <v>149.6</v>
      </c>
    </row>
    <row r="39" spans="1:5" s="3" customFormat="1" ht="31.5">
      <c r="A39" s="17" t="s">
        <v>47</v>
      </c>
      <c r="B39" s="161" t="s">
        <v>48</v>
      </c>
      <c r="C39" s="114">
        <f>SUM(D39:E39)</f>
        <v>149.6</v>
      </c>
      <c r="D39" s="103">
        <v>0</v>
      </c>
      <c r="E39" s="103">
        <v>149.6</v>
      </c>
    </row>
    <row r="40" spans="1:5" s="3" customFormat="1" ht="15.75">
      <c r="A40" s="18" t="s">
        <v>35</v>
      </c>
      <c r="B40" s="27" t="s">
        <v>189</v>
      </c>
      <c r="C40" s="127">
        <f>C41</f>
        <v>1722.8</v>
      </c>
      <c r="D40" s="102">
        <f>D41</f>
        <v>0</v>
      </c>
      <c r="E40" s="102">
        <f>E41</f>
        <v>1722.8</v>
      </c>
    </row>
    <row r="41" spans="1:5" s="3" customFormat="1" ht="31.5">
      <c r="A41" s="17" t="s">
        <v>36</v>
      </c>
      <c r="B41" s="161" t="s">
        <v>49</v>
      </c>
      <c r="C41" s="114">
        <f>SUM(D41:E41)</f>
        <v>1722.8</v>
      </c>
      <c r="D41" s="103">
        <v>0</v>
      </c>
      <c r="E41" s="103">
        <v>1722.8</v>
      </c>
    </row>
    <row r="42" spans="1:5" s="8" customFormat="1" ht="21.75" customHeight="1">
      <c r="A42" s="119"/>
      <c r="B42" s="122" t="s">
        <v>16</v>
      </c>
      <c r="C42" s="128">
        <f>D42+E42</f>
        <v>23880.699999999997</v>
      </c>
      <c r="D42" s="128">
        <f>D7+D10+D13+D16+D28+D32+D38+D40</f>
        <v>9393.0999999999985</v>
      </c>
      <c r="E42" s="128">
        <f>E7+E10+E13+E16+E28+E32+E38+E40</f>
        <v>14487.6</v>
      </c>
    </row>
  </sheetData>
  <mergeCells count="4">
    <mergeCell ref="A3:E3"/>
    <mergeCell ref="A5:A6"/>
    <mergeCell ref="B5:B6"/>
    <mergeCell ref="C5:E5"/>
  </mergeCells>
  <pageMargins left="0.51181102362204722" right="0.31496062992125984" top="0.35433070866141736" bottom="0.35433070866141736" header="0.31496062992125984" footer="0.31496062992125984"/>
  <pageSetup paperSize="9" scale="6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 1</vt:lpstr>
      <vt:lpstr>таблица 2</vt:lpstr>
      <vt:lpstr>таблица 3</vt:lpstr>
      <vt:lpstr>'таблица 1'!Заголовки_для_печати</vt:lpstr>
      <vt:lpstr>'таблица 2'!Заголовки_для_печати</vt:lpstr>
      <vt:lpstr>'таблица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2021-01-29T08:46:29Z</cp:lastPrinted>
  <dcterms:created xsi:type="dcterms:W3CDTF">1996-10-08T23:32:33Z</dcterms:created>
  <dcterms:modified xsi:type="dcterms:W3CDTF">2021-02-03T10:14:27Z</dcterms:modified>
</cp:coreProperties>
</file>