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360" windowWidth="9720" windowHeight="7080" activeTab="1"/>
  </bookViews>
  <sheets>
    <sheet name="таблица 1" sheetId="60" r:id="rId1"/>
    <sheet name="таблица 2" sheetId="57" r:id="rId2"/>
  </sheets>
  <definedNames>
    <definedName name="_xlnm.Print_Titles" localSheetId="0">'таблица 1'!$6:$7</definedName>
    <definedName name="_xlnm.Print_Titles" localSheetId="1">'таблица 2'!$5:$7</definedName>
  </definedNames>
  <calcPr calcId="125725"/>
</workbook>
</file>

<file path=xl/calcChain.xml><?xml version="1.0" encoding="utf-8"?>
<calcChain xmlns="http://schemas.openxmlformats.org/spreadsheetml/2006/main">
  <c r="C74" i="60"/>
  <c r="C73"/>
  <c r="C72" s="1"/>
  <c r="C71" s="1"/>
  <c r="C69"/>
  <c r="C68"/>
  <c r="C66"/>
  <c r="C65"/>
  <c r="C63"/>
  <c r="C61"/>
  <c r="C60" s="1"/>
  <c r="C56"/>
  <c r="C55" s="1"/>
  <c r="C52"/>
  <c r="C50"/>
  <c r="C49" s="1"/>
  <c r="C47"/>
  <c r="C46" s="1"/>
  <c r="C45" s="1"/>
  <c r="C42"/>
  <c r="C39"/>
  <c r="C38" s="1"/>
  <c r="C36"/>
  <c r="C35" s="1"/>
  <c r="C33"/>
  <c r="C32" s="1"/>
  <c r="C27" s="1"/>
  <c r="C24" s="1"/>
  <c r="C30"/>
  <c r="C28"/>
  <c r="C25"/>
  <c r="C21"/>
  <c r="C20" s="1"/>
  <c r="C18"/>
  <c r="C15"/>
  <c r="C13"/>
  <c r="C11"/>
  <c r="C10" s="1"/>
  <c r="B11" i="57"/>
  <c r="B13"/>
  <c r="B15"/>
  <c r="B18"/>
  <c r="B20"/>
  <c r="B21"/>
  <c r="B22"/>
  <c r="D64"/>
  <c r="C17" i="60" l="1"/>
  <c r="C9" s="1"/>
  <c r="C54"/>
  <c r="C23" s="1"/>
  <c r="B64" i="57"/>
  <c r="B46"/>
  <c r="B27"/>
  <c r="E8"/>
  <c r="D23"/>
  <c r="D62"/>
  <c r="B62" s="1"/>
  <c r="D35"/>
  <c r="B38"/>
  <c r="D8" l="1"/>
  <c r="B23"/>
  <c r="C8" i="60"/>
  <c r="C75" s="1"/>
  <c r="C77" s="1"/>
  <c r="D51" i="57"/>
  <c r="E51"/>
  <c r="B41" l="1"/>
  <c r="D47"/>
  <c r="B48"/>
  <c r="B47" s="1"/>
  <c r="D61"/>
  <c r="D59" s="1"/>
  <c r="F49" l="1"/>
  <c r="E49"/>
  <c r="E65" s="1"/>
  <c r="D49"/>
  <c r="B50"/>
  <c r="B49" s="1"/>
  <c r="B43"/>
  <c r="B42" s="1"/>
  <c r="D42"/>
  <c r="D53"/>
  <c r="B53" s="1"/>
  <c r="B30"/>
  <c r="B26"/>
  <c r="D25"/>
  <c r="D24" s="1"/>
  <c r="D55"/>
  <c r="B51" l="1"/>
  <c r="B25"/>
  <c r="B24" s="1"/>
  <c r="B55" l="1"/>
  <c r="F19" l="1"/>
  <c r="B19" s="1"/>
  <c r="F17"/>
  <c r="B17" s="1"/>
  <c r="F9"/>
  <c r="B9" s="1"/>
  <c r="F12"/>
  <c r="B12" s="1"/>
  <c r="F10"/>
  <c r="B10" s="1"/>
  <c r="F16"/>
  <c r="B16" s="1"/>
  <c r="F14"/>
  <c r="B14" s="1"/>
  <c r="F8" l="1"/>
  <c r="F65" s="1"/>
  <c r="D28"/>
  <c r="B58" l="1"/>
  <c r="B33" l="1"/>
  <c r="D57" l="1"/>
  <c r="B57" s="1"/>
  <c r="D45"/>
  <c r="D44" s="1"/>
  <c r="D40"/>
  <c r="B60"/>
  <c r="D34"/>
  <c r="D31" s="1"/>
  <c r="B29"/>
  <c r="B28" s="1"/>
  <c r="B32"/>
  <c r="D56"/>
  <c r="B56" s="1"/>
  <c r="D54"/>
  <c r="B36"/>
  <c r="B63" l="1"/>
  <c r="D63"/>
  <c r="B40"/>
  <c r="B39" s="1"/>
  <c r="D39"/>
  <c r="D52"/>
  <c r="B45"/>
  <c r="B44" s="1"/>
  <c r="B61"/>
  <c r="B59" s="1"/>
  <c r="B8"/>
  <c r="B54"/>
  <c r="B34"/>
  <c r="B31" s="1"/>
  <c r="B37"/>
  <c r="B35" s="1"/>
  <c r="D65" l="1"/>
  <c r="B52"/>
  <c r="B65" s="1"/>
  <c r="B67" l="1"/>
</calcChain>
</file>

<file path=xl/sharedStrings.xml><?xml version="1.0" encoding="utf-8"?>
<sst xmlns="http://schemas.openxmlformats.org/spreadsheetml/2006/main" count="241" uniqueCount="239">
  <si>
    <t>№ п/п</t>
  </si>
  <si>
    <t>На какие цели</t>
  </si>
  <si>
    <t>Администрация города Урай</t>
  </si>
  <si>
    <t>Итого расходов</t>
  </si>
  <si>
    <t>(тыс.рублей)</t>
  </si>
  <si>
    <t>Муниципальная программа «Совершенствование и развитие муниципального управления в городе Урай» на 2018-2030 годы</t>
  </si>
  <si>
    <t>Итого расходы бюджета города с учетом корректировки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</si>
  <si>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</si>
  <si>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</si>
  <si>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 xml:space="preserve">Муниципальная программа "Формирование современной городской среды муниципального образования город Урай" на 2018-2022 годы </t>
  </si>
  <si>
    <t>1.</t>
  </si>
  <si>
    <t>2.</t>
  </si>
  <si>
    <t>3.</t>
  </si>
  <si>
    <t>4.</t>
  </si>
  <si>
    <t>5.</t>
  </si>
  <si>
    <t>таблица 2 к пояснительной записке</t>
  </si>
  <si>
    <t>Корректировка расходов к проекту решения Думы города Урай "О внесении изменений в бюджет городского округа город Урай на 2020 год и на плановый период 2021 и 2022 годов"</t>
  </si>
  <si>
    <t>6.</t>
  </si>
  <si>
    <t>7.</t>
  </si>
  <si>
    <t>8.</t>
  </si>
  <si>
    <t>Муниципальная программа "Развитие образования и молодежной политики в городе Урай" на 2019-2030 годы</t>
  </si>
  <si>
    <t>9.</t>
  </si>
  <si>
    <t>Управление образования и молодежной политики администрации города Урай</t>
  </si>
  <si>
    <t>Муниципальная программа "Улучшение жилищных условий жителей, проживающих на территории муниципального образования город Урай" на 2019-2030 годы</t>
  </si>
  <si>
    <t>экономия средств на проведение городских мероприятий (проведение карантинных мероприятий в связи с эпидемиологической ситуацией в городе)</t>
  </si>
  <si>
    <t>экономия средств на проведение городских мероприятий (отмена муниципального этапа конкурса работников организаций по оказанию первой помощи пострадавшим на производстве в связи с проведением карантинных мероприятий по эпидемиологической ситуации в городе)</t>
  </si>
  <si>
    <t>содержание муниципального имущества (коммунальные услуги -простои)</t>
  </si>
  <si>
    <t>доля софинансирования местного бюджета (доп.заявка, предоставление субсидии молодым семьям)</t>
  </si>
  <si>
    <t>Муниципальная программа " Культура города Урай" на 2017-2021 годы</t>
  </si>
  <si>
    <t>Муниципальная программа "Проектирование и строительство инженерных систем коммунальной инфраструктуры в городе Урай" на 2014-2020 годы</t>
  </si>
  <si>
    <t>экономия средств по факту выполнения работ по благоустройству территории в районе жилых домов №30,32,33,34 мкр2, №4,7 мкр.1, №43/1 мкр.2/А, мкр.Солнечный, изготовление скульптурной композиции "Солнечная система" на площади "Планета Звезд"</t>
  </si>
  <si>
    <t>Муниципальная программа "Развитие транспортной системы города Урай" на 2016-2020 годы</t>
  </si>
  <si>
    <t>выплата пенсии за выслугу лет</t>
  </si>
  <si>
    <t>экономия средств в связи с расторжением контракта по содержанию объектов внешнего благоустройства и территорий городских кладбищ (нарушение подрядчиком обязательств)</t>
  </si>
  <si>
    <t>экономия по проведению и участию в мероприятиях городского и окружного уровня (пандемия)</t>
  </si>
  <si>
    <t>Решение Думы от 22.10.2020 №83 (расходы)</t>
  </si>
  <si>
    <t>экономия средств в рамках выполнения кадастровых работ (факт выполненных работ)</t>
  </si>
  <si>
    <t>Комитет по финансам администрации города Урай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</si>
  <si>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</si>
  <si>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уточнение исполнителя мероприятий (закупки)</t>
  </si>
  <si>
    <t>экономия средств по содержанию аппарата УО</t>
  </si>
  <si>
    <t>доля софинансирования местного бюджета (доп.заявка, предоставление субсидии на выкуп жилья)</t>
  </si>
  <si>
    <t>Муниципальная программа "Развитие физической культуры, спорта и туризма в городе Урай" на 2019-2030 годы</t>
  </si>
  <si>
    <t>экономия средств по факту оплаты (иная субсидия услуги Спектра, спорт мероприятия)</t>
  </si>
  <si>
    <t>экономия средств в рамках проведения ремонтных работ  (МБУ ДО "ДШИ")</t>
  </si>
  <si>
    <t>экономия средств по содержанию МКУ "УМТО" (льготный проезд, сан.кур лечение, ГСМ, спецодежда)</t>
  </si>
  <si>
    <t>Муниципальная программа "Профилактика правонарушений на территории города Урай" на 2018-2030 годы</t>
  </si>
  <si>
    <t>экономия средств по мероприятиям (пандемия)</t>
  </si>
  <si>
    <t>перераспределение средств в связи с экономией по текущему содержанию (льготный проезд, санкур лечение, вакансия)</t>
  </si>
  <si>
    <t>11.</t>
  </si>
  <si>
    <t>12.</t>
  </si>
  <si>
    <t xml:space="preserve">Муниципальная программа "Обеспечение градостроительной деятельности на территории города Урай" на 2018-2030 годы </t>
  </si>
  <si>
    <t>экономия средств в части доли софинансирования м.б. в результате конкурсных процедур (выполнение работ по разработке документации по планировке территории)</t>
  </si>
  <si>
    <t>организация маршрута сезонного действия №8 Дачный (кольцевой)"</t>
  </si>
  <si>
    <t>Корректировка по доходам к проекту решения Думы города Урай "О внесении изменений в бюджет городского округа город Урай на 2020 год и плановый период 2021 и 2022 годов"</t>
  </si>
  <si>
    <t xml:space="preserve">Наименование </t>
  </si>
  <si>
    <t>Код бюджетной классификации</t>
  </si>
  <si>
    <t>Примечание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</si>
  <si>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</si>
  <si>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</si>
  <si>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</si>
  <si>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</si>
  <si>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</si>
  <si>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</si>
  <si>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поддержку мер по обеспечению сбалансированности бюджетов городских округов и муниципальных районов Ханты-Мансийского автономного округа – Югры</t>
  </si>
  <si>
    <t>000 202 15002 04 0000 150</t>
  </si>
  <si>
    <t>ИТОГО ДОХОДОВ</t>
  </si>
  <si>
    <t>Решение Думы от 12.12.2019 №93, от 13.02.2020 года №2, от 16.04.2020 №22, от 29.06.2020 №48, от 22.10.2020 №83</t>
  </si>
  <si>
    <t>Итого доходы с учетом корректировки в ноябре 2020 года</t>
  </si>
  <si>
    <t>Таблица 1</t>
  </si>
  <si>
    <t>Главный распорядитель</t>
  </si>
  <si>
    <t>экономия средств по факту заключенного договора на приобретение средств индивидуальной защиты</t>
  </si>
  <si>
    <t xml:space="preserve">уменьшение доли софинансирования МБ, в связи с корректировкой доли ОБ по возмещению расходов за доставку населению сжиженного газа </t>
  </si>
  <si>
    <t>13.</t>
  </si>
  <si>
    <t>экономия средств по факту выполнения работ по объектам ПСД школы №6, капитальный ремонт кровли СОШ Гимназия, ремонт здания ЦМДО</t>
  </si>
  <si>
    <t>выполнение работ по устройству ограждения Кладбища 2А, наружные сети освещения территории МБОУ СОШ №12</t>
  </si>
  <si>
    <t>экономия средств по текущему содержанию администрации города (льготный проезд, сан.кур.лечение, договора по обслуживанию здания)</t>
  </si>
  <si>
    <t>экономия по муниципальным заданиям ДОУ (экономия средств по содержанию зданий, проведение карантинных мероприятий в связи с эпидемиологической ситуацией в городе,  льготный проезд)</t>
  </si>
  <si>
    <t>экономия по муниципальным заданиям школ города (экономия средств по содержанию зданий,  проведение карантинных мероприятий в связи с эпидемиологической ситуацией в городе, льготный проезд)</t>
  </si>
  <si>
    <t>экономия по муниципальному заданию МБУ ДО "ЦМиДО"(экономия по причине карантинных мероприятий, льготному проезду)</t>
  </si>
  <si>
    <t>перераспределение средств с механизма персонифицированного финансирования в виду сложившейся экономии по фактически заключенным договорам об обучении детей</t>
  </si>
  <si>
    <t xml:space="preserve">экономия по факту заключения договоров в рамках информатизации системы образования </t>
  </si>
  <si>
    <t>экономия по организации питания обучающихся в школах (закрытие классов на карантин)</t>
  </si>
  <si>
    <t>экономия средств по организации работы лагерей с дневным пребыванием детей ввиду организации летнего и осеннего отдыха в онлайн режиме</t>
  </si>
  <si>
    <t>приобретение оборудования для автогородка в целях дальнейшего участия в соревнованиях городского и окружного уровней</t>
  </si>
  <si>
    <t>проведение вебинаров для педработников школ в формате онлайн по теме ФГОСы</t>
  </si>
  <si>
    <t>приобретение специализированного оборудования для детей инвалидов посещающих ДОУ(коляска, стул ортопедический, специализированное одеяло)</t>
  </si>
  <si>
    <t>экономия средств по муниципальным заданиям спорта (пандемия)</t>
  </si>
  <si>
    <t>экономия средств по факту выполнения работ по объекту капитальный ремонт Старта (кровля, вентиляция)</t>
  </si>
  <si>
    <t>экономия средств (согласно факта выполненных работ объект "Реконструкция нежилого здания детской поликлиники под жилой дом в г.Урай (работы по озеленению территории)</t>
  </si>
  <si>
    <t>уменьшение муниципального задания МБУ ДО "ДШИ" (льготный проезд)</t>
  </si>
  <si>
    <t>экономия в результате расторжения контракта по объекту "Инженерные сети мкр.1А" в связи с невозможностью выполнения СМР по имеющейся проектной документации, экономия по факту выполненных работ объект "Сети водоснабжения переулок Тихий-переулок Ясный мкр.Солнечный", "Инженерные сети и проезды по улицам микрорайона "Южный" (район Орбиты) в г.Урай</t>
  </si>
  <si>
    <t>экономия средств в результате конкурсных процедура по фактически сложившимся расходам (обеспечение безопасных и комфортных условий обучения), экономия по ремонту центрального крыльца здания МБУ ДО ЦМДО</t>
  </si>
  <si>
    <t>разработка ПСД на проведение капитального ремонта здания МБДОУ №19</t>
  </si>
  <si>
    <t xml:space="preserve">Сумма корректировки </t>
  </si>
  <si>
    <t>10.</t>
  </si>
  <si>
    <t xml:space="preserve">Сумма корректировки (тыс.руб.)               </t>
  </si>
  <si>
    <t>НАЛОГОВЫЕ И НЕНАЛОГОВЫЕ ДОХОДЫ</t>
  </si>
  <si>
    <t>000 1 00 00000 00 0000 000</t>
  </si>
  <si>
    <t>НАЛОГОВЫЕ ДОХОДЫ, в том числе: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</si>
  <si>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</si>
  <si>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</si>
  <si>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</si>
  <si>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</si>
  <si>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</si>
  <si>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</si>
  <si>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</si>
  <si>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</si>
  <si>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</si>
  <si>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</si>
  <si>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</si>
  <si>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</si>
  <si>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</si>
  <si>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</si>
  <si>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</si>
  <si>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</si>
  <si>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</si>
  <si>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</si>
  <si>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000 1 06 01020 04 0000 110</t>
  </si>
  <si>
    <t>Земельный налог</t>
  </si>
  <si>
    <t>000 1 06 06000 00 0000 110</t>
  </si>
  <si>
    <t>Земельный налог с физических лиц</t>
  </si>
  <si>
    <t>000 1 06 06040 00 0000 110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</si>
  <si>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</si>
  <si>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</si>
  <si>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НЕНАЛОГОВЫЕ ДОХОДЫ, в том числе: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</si>
  <si>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</si>
  <si>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</si>
  <si>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</si>
  <si>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000 1 11 01000 00 0000 120</t>
  </si>
  <si>
    <t>Основная причина снижения связана с тем, что данный вид доходов зависит от финансовых результатов хозяйственной деятельности акционерных обществ. На данный момент произведены поступления дивидендов от  АО «Водоканал» в сумме 40,1 тыс. рублей,  ООО Ритуальных услуг в сумме 10 тыс. рублей.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</si>
  <si>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</si>
  <si>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</si>
  <si>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</si>
  <si>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</si>
  <si>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</si>
  <si>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</si>
  <si>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Основная причина увеличения связана с заключением  нового договора аренды земельного участка  с ООО "ЛУКОЙЛ-Западная Сибирь".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</si>
  <si>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</si>
  <si>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</si>
  <si>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</si>
  <si>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000 1 11 05020 00 0000 120</t>
  </si>
  <si>
    <t xml:space="preserve">Основная причина снижения обусловлена расторжением двух договоров аренды под строительство  многоквартирных домов в микрорайоне 1А с ООО "СК НОЙ" в связи с завершением строительства и изменением градостроительной политики в данном микрорайоне. 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</si>
  <si>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</si>
  <si>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>000 1 11 05024 04 0000 120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</si>
  <si>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</si>
  <si>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</si>
  <si>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>Основная причина увеличения плановых назначений в сумме "+" 1,1 тыс.рублей - в результате поступления платы по соглашениям об установлении сервитута,   в отношении земельных участков, находящихся в собственности городских округов, в соответствии с Порядком, установленным Постановлением администрации города Урай от 23.06.2015 №2015.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</si>
  <si>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</si>
  <si>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</si>
  <si>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</si>
  <si>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</si>
  <si>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</si>
  <si>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</si>
  <si>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Основные причины снижения в связи с : 1) предоставлением дополнительных мер поддержки субъектам МСиП и отдельным категориям организаций в сложившихся условиях, вызванных распространением новой коронавирусной инфекции (COVID-19) (постановлением от 14.04.2020 №972 );  2)окончанием краткосрочных договоров аренды и договоров на возмещения коммунальных услуг УМТО.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</si>
  <si>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</si>
  <si>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</si>
  <si>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</si>
  <si>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</si>
  <si>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</si>
  <si>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</si>
  <si>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 xml:space="preserve">Основная причина снижения связана с многочисленными изменениями в законодательстве РФ, вследствие чего у природо-пользователей сложилась переплата за 2016-2018 года.  По письменным заявлениям лиц, обязанных вносить плату за негативное воздействие на окружающую среду, главным администратором осуществляется  работа по уточнению, перераспределению и зачету ранее уплаченных сумм платы в счет будущих периодов. Информация предоставлена главным администратором платежей - Северо-Уральского Межрегионального Управления Федеральной службы по надзору в сфере природопользования. </t>
  </si>
  <si>
    <t>Плата за негативное воздействие на окружающую среду</t>
  </si>
  <si>
    <t>000 1 12 01000 01 0000 120</t>
  </si>
  <si>
    <t xml:space="preserve"> -плата за выбросы загрязняющих веществ в атмосферный воздух стационарными объектами</t>
  </si>
  <si>
    <t>000 1 12 01010 01 0000 120</t>
  </si>
  <si>
    <t xml:space="preserve"> - 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</si>
  <si>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</si>
  <si>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</si>
  <si>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</si>
  <si>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 xml:space="preserve"> - плата за размещение отходов производства</t>
  </si>
  <si>
    <t>000 1 12 01041 01 0000 120</t>
  </si>
  <si>
    <t xml:space="preserve"> - плата за размещение твердых коммунальных отходов</t>
  </si>
  <si>
    <t>000 1 12 01042 01 0000 120</t>
  </si>
  <si>
    <t>ДОХОДЫ ОТ ОКАЗАНИЯ ПЛАТНЫХ УСЛУГ И КОМПЕНСАЦИИ ЗАТРАТ  ГОСУДАРСТВА</t>
  </si>
  <si>
    <t>000 1 13 00000 00 0000 000</t>
  </si>
  <si>
    <t>Доходы от оказания платных услуг (работ)</t>
  </si>
  <si>
    <t>000 1 13 01000 00 0000 130</t>
  </si>
  <si>
    <t>Основная причина снижения связана  с утратой силы федеральных нормативных правовых актов, на основании которых взималась  плата за предоставление сведений из ИСОГД города Урай.</t>
  </si>
  <si>
    <t>Прочие доходы от оказания платных услуг  (работ)</t>
  </si>
  <si>
    <t>000 1 13 01990 00 0000 130</t>
  </si>
  <si>
    <t xml:space="preserve"> - 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</si>
  <si>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</si>
  <si>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</si>
  <si>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</si>
  <si>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Основная причина увеличения связана с тем, что данные поступления не имеют постоянного характера поступлений, что затрудняет проводить анализ и не могут быть с точностью запланированы при формировании бюджета города. К данным поступлениям относятся: возврат финансирования прошлых лет, возврат прошлых лет дебиторской задолженности по выплатам больничных листов из ФСС, по договорам за услуги связи и энергосберегающих компаний, поступил возврат неиспользованных средств (субсидии)  и возмещение расходов, понесенных в связи с эсплутацией муниципального имущества. </t>
  </si>
  <si>
    <t>Доходы, поступающие в порядке возмещения расходов, понесенных в связи с эксплуатацией имущества</t>
  </si>
  <si>
    <t>000 1 13 02 060 00 0000 130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</si>
  <si>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</si>
  <si>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>000 1 13 02 064 04 0000 130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</si>
  <si>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</si>
  <si>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</si>
  <si>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</si>
  <si>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</si>
  <si>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</si>
  <si>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</si>
  <si>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</si>
  <si>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</si>
  <si>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</si>
  <si>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</si>
  <si>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имуществу, в том числе:</t>
  </si>
  <si>
    <t>000 1 14 02043 04 0000 410</t>
  </si>
  <si>
    <t xml:space="preserve"> - доходы от реализации муниципального имущества (куплчя, продажа, мена жилья)</t>
  </si>
  <si>
    <t>000 1 14 02043 04 0014 410</t>
  </si>
  <si>
    <t>Основная причина увеличения связана с досрочным внесением платежей по договорам купли-продажи муниципального имущества, т.е. ранее установленного договором срока и поступлением единоразовых платежей по договору мены муниципального имущества.</t>
  </si>
  <si>
    <t xml:space="preserve"> - доходы от приватизации муниципального имущества</t>
  </si>
  <si>
    <t>000 1 14 02043 04 0015 410</t>
  </si>
  <si>
    <t>Основная причина снижения связана с внесением изменений в план приватизации на 2020-2022 годы  по объектам: здания и земельного участка в связи с намерением передачи в аренду Здания бар-ресторана Сарбон субъекту МСП и нежилое помещение газеты Знамя.</t>
  </si>
  <si>
    <t xml:space="preserve">Доходы от продажи земельных участков , находящихся в государственной и муниципальной собственности 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</si>
  <si>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</si>
  <si>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</si>
  <si>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</si>
  <si>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 xml:space="preserve">Основная причина увеличения плановых назначений в сумме    "+" 2 669,6 тыс.рублей сложилась в результате  выкупа арендованного земельного участка для предпринимательских целей под производственную базу ООО "Урай НПО Сервис".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</si>
  <si>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</si>
  <si>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</si>
  <si>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</si>
  <si>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</si>
  <si>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Основная причина снижения обусловлена заключением меньшего количества соглашений, чем было запланировано и уменьшением площади по заключенным соглашениям. Данный вид доходов носит заявительный характер. 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</si>
  <si>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</si>
  <si>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</si>
  <si>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ШТРАФЫ, САНКЦИИ, ВОЗМЕЩЕНИЕ УЩЕРБА</t>
  </si>
  <si>
    <t>000 1 16 00000 00 0000 000</t>
  </si>
  <si>
    <t>Основная причина увеличения сложилась в результате поступления штрафов в счет погашения задолженности, образовавшейся до 1 января 2020 года в связи с внесением изменений с 01.01.2020 в БК РФ порядка зачисления штрафов и иных сумм принудительного изъятия в бюджеты бюджетной системы РФ.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</si>
  <si>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</si>
  <si>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000 1 16 10100 00 0000 140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</si>
  <si>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</si>
  <si>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</si>
  <si>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>ПРОЧИЕ НЕНАЛОГОВЫЕ ДОХОДЫ</t>
  </si>
  <si>
    <t>000 1 17 00000 00 0000 000</t>
  </si>
  <si>
    <t xml:space="preserve">Основная причина увеличения это поступление неналоговых доходов - за утилизацию демонтированного муниципального имущества (металлолом), так как в соответствии с Порядком управления и распоряжения имуществом, находящимся в муниципальной собственности города Урай (решение Думы города Урай от 25.06.2009 №56), Порядком списания имущества, находящегося в собственности муниципального образования городской округ город Урай (постановление администрации города Урай от 02.10.2014 №3481), средства от утилизации возмещаются пользователем в бюджет города Урай.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</si>
  <si>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неналоговые доходы</t>
  </si>
  <si>
    <t>000 1 17 05000 00 0000 180</t>
  </si>
  <si>
    <t xml:space="preserve">Прочие неналоговые доходы бюджетов городских округов </t>
  </si>
  <si>
    <t>000 1 17 05040 04 0000 180</t>
  </si>
  <si>
    <t>На основании Уведомления № 500/07/634 от 28.07.2020, № 500/11/899 от 02.11.2020 О предоставлении межбюджетного трансферта, не имеющего целевое назначение на 2020 год и плановый период 2021 и 2022 годов Департамента финансов ХМАО-Югры</t>
  </si>
  <si>
    <t>текущее содержание МКУ "Единая дежурно-диспетчерская служба города Урай" (з/палата за работу в выходные и праздничные дни)</t>
  </si>
  <si>
    <t>выполнение работ по ограждению моста объект "Объездная автомобильная дорога" (выполнение предписания)</t>
  </si>
  <si>
    <t>модернизация участков автомобильных дорог г.Урай (установка дорожных знаков на металлических рамных конструкциях П-образных)</t>
  </si>
  <si>
    <t>Основные причины снижения плановых назначений по налоговым доходам:                                                                                                                                                                                                                                                                                                                                                                                                                                                  учтены риски неуплаты налоговых доходов (по  упрощенной системе налогообложения, единому сельскохозяйственному налогу ,патентной системе налогообложения,  налогу на имущество физических лиц и земельному налогу) организациями, индивидуальными предпринимателями, физическими лицами города Урай в части: 
           а) переноса сроков уплаты и предоставления налоговых деклараций по налогам;
          б) отмены уплаты налогов во 2 квартале 2020 года для индивидуальных предпринимателей, компаний малого и среднего бизнеса пострадавших отраслей;
           в) отмены для субъектов малого и среднего предпринимательства применения коэффициента-дефлятора по патентной системе налогообложения.  Данная информация предоставлена налоговым органом;                                                                    г) изменение ставки по налогу для субъектов МСП за 2019 год.</t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</si>
</sst>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&quot;+&quot;\ #,##0.0;&quot;-&quot;\ #,##0.0;&quot;&quot;\ 0.0"/>
    <numFmt numFmtId="167" formatCode="000"/>
    <numFmt numFmtId="168" formatCode="0.0"/>
    <numFmt numFmtId="169" formatCode="000\.00\.000\.0"/>
    <numFmt numFmtId="170" formatCode="_(* #,##0.0_);_(* \(#,##0.0\);_(* &quot;-&quot;??_);_(@_)"/>
    <numFmt numFmtId="171" formatCode="&quot;&quot;###,##0.00"/>
  </numFmts>
  <fonts count="20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2" borderId="1">
      <alignment horizontal="left" vertical="top" wrapText="1"/>
    </xf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0" fillId="0" borderId="0"/>
    <xf numFmtId="0" fontId="2" fillId="0" borderId="0"/>
  </cellStyleXfs>
  <cellXfs count="135">
    <xf numFmtId="0" fontId="0" fillId="0" borderId="0" xfId="0"/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165" fontId="8" fillId="0" borderId="0" xfId="0" applyNumberFormat="1" applyFont="1" applyFill="1"/>
    <xf numFmtId="0" fontId="7" fillId="0" borderId="2" xfId="0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right"/>
    </xf>
    <xf numFmtId="166" fontId="6" fillId="0" borderId="2" xfId="0" applyNumberFormat="1" applyFont="1" applyFill="1" applyBorder="1" applyAlignment="1">
      <alignment horizontal="right"/>
    </xf>
    <xf numFmtId="166" fontId="6" fillId="0" borderId="2" xfId="8" applyNumberFormat="1" applyFont="1" applyFill="1" applyBorder="1" applyAlignment="1">
      <alignment horizontal="right"/>
    </xf>
    <xf numFmtId="166" fontId="7" fillId="0" borderId="2" xfId="8" applyNumberFormat="1" applyFont="1" applyFill="1" applyBorder="1" applyAlignment="1">
      <alignment horizontal="right"/>
    </xf>
    <xf numFmtId="0" fontId="7" fillId="0" borderId="2" xfId="8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8" applyFont="1" applyFill="1" applyBorder="1" applyAlignment="1">
      <alignment horizontal="left" wrapText="1"/>
    </xf>
    <xf numFmtId="0" fontId="6" fillId="0" borderId="2" xfId="8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/>
    <xf numFmtId="0" fontId="11" fillId="0" borderId="2" xfId="0" applyFont="1" applyFill="1" applyBorder="1" applyAlignment="1">
      <alignment wrapText="1"/>
    </xf>
    <xf numFmtId="4" fontId="12" fillId="3" borderId="2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12" fillId="0" borderId="2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166" fontId="7" fillId="0" borderId="2" xfId="3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/>
    <xf numFmtId="0" fontId="13" fillId="0" borderId="0" xfId="0" applyFont="1" applyFill="1"/>
    <xf numFmtId="169" fontId="7" fillId="0" borderId="8" xfId="17" applyNumberFormat="1" applyFont="1" applyFill="1" applyBorder="1" applyAlignment="1" applyProtection="1">
      <alignment wrapText="1"/>
      <protection hidden="1"/>
    </xf>
    <xf numFmtId="168" fontId="7" fillId="0" borderId="2" xfId="8" applyNumberFormat="1" applyFont="1" applyFill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168" fontId="6" fillId="0" borderId="2" xfId="8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vertical="center" wrapText="1"/>
    </xf>
    <xf numFmtId="166" fontId="6" fillId="0" borderId="2" xfId="0" applyNumberFormat="1" applyFont="1" applyFill="1" applyBorder="1"/>
    <xf numFmtId="169" fontId="7" fillId="3" borderId="8" xfId="17" applyNumberFormat="1" applyFont="1" applyFill="1" applyBorder="1" applyAlignment="1" applyProtection="1">
      <alignment wrapText="1"/>
      <protection hidden="1"/>
    </xf>
    <xf numFmtId="166" fontId="7" fillId="0" borderId="2" xfId="0" applyNumberFormat="1" applyFont="1" applyFill="1" applyBorder="1"/>
    <xf numFmtId="167" fontId="7" fillId="0" borderId="2" xfId="8" applyNumberFormat="1" applyFont="1" applyFill="1" applyBorder="1" applyAlignment="1" applyProtection="1">
      <alignment wrapText="1"/>
      <protection hidden="1"/>
    </xf>
    <xf numFmtId="0" fontId="6" fillId="0" borderId="2" xfId="0" applyFont="1" applyFill="1" applyBorder="1" applyAlignment="1">
      <alignment horizontal="left" wrapText="1"/>
    </xf>
    <xf numFmtId="0" fontId="7" fillId="0" borderId="0" xfId="0" applyFont="1" applyFill="1" applyBorder="1"/>
    <xf numFmtId="165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8" fontId="6" fillId="3" borderId="2" xfId="0" applyNumberFormat="1" applyFont="1" applyFill="1" applyBorder="1"/>
    <xf numFmtId="166" fontId="6" fillId="3" borderId="2" xfId="0" applyNumberFormat="1" applyFont="1" applyFill="1" applyBorder="1"/>
    <xf numFmtId="169" fontId="7" fillId="3" borderId="9" xfId="17" applyNumberFormat="1" applyFont="1" applyFill="1" applyBorder="1" applyAlignment="1" applyProtection="1">
      <alignment wrapText="1"/>
      <protection hidden="1"/>
    </xf>
    <xf numFmtId="166" fontId="7" fillId="3" borderId="2" xfId="0" applyNumberFormat="1" applyFont="1" applyFill="1" applyBorder="1"/>
    <xf numFmtId="167" fontId="6" fillId="0" borderId="2" xfId="8" applyNumberFormat="1" applyFont="1" applyFill="1" applyBorder="1" applyAlignment="1" applyProtection="1">
      <alignment wrapText="1"/>
      <protection hidden="1"/>
    </xf>
    <xf numFmtId="0" fontId="7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wrapText="1"/>
    </xf>
    <xf numFmtId="0" fontId="15" fillId="3" borderId="0" xfId="0" applyFont="1" applyFill="1"/>
    <xf numFmtId="0" fontId="17" fillId="3" borderId="0" xfId="0" applyFont="1" applyFill="1" applyAlignment="1">
      <alignment vertical="center"/>
    </xf>
    <xf numFmtId="165" fontId="16" fillId="3" borderId="0" xfId="0" applyNumberFormat="1" applyFont="1" applyFill="1" applyAlignment="1">
      <alignment horizontal="center" vertical="center" wrapText="1"/>
    </xf>
    <xf numFmtId="165" fontId="16" fillId="3" borderId="2" xfId="3" applyNumberFormat="1" applyFont="1" applyFill="1" applyBorder="1" applyAlignment="1">
      <alignment horizontal="center" vertical="center" wrapText="1"/>
    </xf>
    <xf numFmtId="164" fontId="16" fillId="3" borderId="2" xfId="3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 wrapText="1"/>
    </xf>
    <xf numFmtId="166" fontId="16" fillId="3" borderId="2" xfId="3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70" fontId="14" fillId="3" borderId="2" xfId="3" applyNumberFormat="1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/>
    </xf>
    <xf numFmtId="166" fontId="14" fillId="3" borderId="2" xfId="3" applyNumberFormat="1" applyFont="1" applyFill="1" applyBorder="1" applyAlignment="1">
      <alignment horizontal="center" vertical="center"/>
    </xf>
    <xf numFmtId="165" fontId="14" fillId="3" borderId="2" xfId="3" applyNumberFormat="1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left" vertical="center" wrapText="1"/>
    </xf>
    <xf numFmtId="170" fontId="16" fillId="3" borderId="2" xfId="3" applyNumberFormat="1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wrapText="1"/>
    </xf>
    <xf numFmtId="0" fontId="14" fillId="3" borderId="0" xfId="0" applyFont="1" applyFill="1" applyAlignment="1">
      <alignment horizontal="center" wrapText="1"/>
    </xf>
    <xf numFmtId="165" fontId="14" fillId="3" borderId="0" xfId="3" applyNumberFormat="1" applyFont="1" applyFill="1" applyAlignment="1">
      <alignment horizontal="center" vertical="center"/>
    </xf>
    <xf numFmtId="0" fontId="15" fillId="3" borderId="0" xfId="0" applyFont="1" applyFill="1" applyAlignment="1">
      <alignment wrapText="1"/>
    </xf>
    <xf numFmtId="0" fontId="14" fillId="3" borderId="0" xfId="0" applyFont="1" applyFill="1" applyAlignment="1">
      <alignment horizontal="center"/>
    </xf>
    <xf numFmtId="0" fontId="16" fillId="3" borderId="3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right" vertical="center" wrapText="1"/>
    </xf>
    <xf numFmtId="0" fontId="6" fillId="0" borderId="9" xfId="0" applyFont="1" applyFill="1" applyBorder="1" applyAlignment="1">
      <alignment vertical="center" wrapText="1"/>
    </xf>
    <xf numFmtId="0" fontId="6" fillId="3" borderId="3" xfId="0" applyNumberFormat="1" applyFont="1" applyFill="1" applyBorder="1" applyAlignment="1">
      <alignment horizontal="left" wrapText="1"/>
    </xf>
    <xf numFmtId="0" fontId="14" fillId="3" borderId="0" xfId="0" applyFont="1" applyFill="1" applyAlignment="1">
      <alignment horizontal="right"/>
    </xf>
    <xf numFmtId="170" fontId="14" fillId="3" borderId="0" xfId="3" applyNumberFormat="1" applyFont="1" applyFill="1" applyAlignment="1">
      <alignment horizontal="right" vertical="center"/>
    </xf>
    <xf numFmtId="0" fontId="15" fillId="3" borderId="0" xfId="0" applyFont="1" applyFill="1" applyAlignment="1">
      <alignment horizontal="right" wrapText="1"/>
    </xf>
    <xf numFmtId="0" fontId="16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vertical="center" wrapText="1"/>
    </xf>
    <xf numFmtId="1" fontId="14" fillId="3" borderId="3" xfId="0" applyNumberFormat="1" applyFont="1" applyFill="1" applyBorder="1" applyAlignment="1">
      <alignment horizontal="center" vertical="center" wrapText="1"/>
    </xf>
    <xf numFmtId="1" fontId="14" fillId="3" borderId="2" xfId="3" applyNumberFormat="1" applyFont="1" applyFill="1" applyBorder="1" applyAlignment="1">
      <alignment horizontal="center" vertical="center" wrapText="1"/>
    </xf>
    <xf numFmtId="166" fontId="16" fillId="3" borderId="2" xfId="0" applyNumberFormat="1" applyFont="1" applyFill="1" applyBorder="1" applyAlignment="1">
      <alignment horizontal="center" vertical="center"/>
    </xf>
    <xf numFmtId="166" fontId="14" fillId="3" borderId="2" xfId="0" applyNumberFormat="1" applyFont="1" applyFill="1" applyBorder="1" applyAlignment="1">
      <alignment horizontal="center" vertical="center"/>
    </xf>
    <xf numFmtId="0" fontId="16" fillId="3" borderId="2" xfId="6" applyFont="1" applyFill="1" applyBorder="1" applyAlignment="1">
      <alignment horizontal="left" vertical="center" wrapText="1"/>
    </xf>
    <xf numFmtId="2" fontId="16" fillId="3" borderId="2" xfId="0" applyNumberFormat="1" applyFont="1" applyFill="1" applyBorder="1" applyAlignment="1">
      <alignment horizontal="center" vertical="center"/>
    </xf>
    <xf numFmtId="0" fontId="14" fillId="3" borderId="2" xfId="6" applyFont="1" applyFill="1" applyBorder="1" applyAlignment="1">
      <alignment horizontal="left" vertical="center" wrapText="1"/>
    </xf>
    <xf numFmtId="2" fontId="14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center" vertical="center"/>
    </xf>
    <xf numFmtId="4" fontId="16" fillId="3" borderId="5" xfId="3" applyNumberFormat="1" applyFont="1" applyFill="1" applyBorder="1" applyAlignment="1">
      <alignment horizontal="left" vertical="center" wrapText="1"/>
    </xf>
    <xf numFmtId="0" fontId="18" fillId="3" borderId="0" xfId="0" applyFont="1" applyFill="1"/>
    <xf numFmtId="49" fontId="14" fillId="3" borderId="2" xfId="0" applyNumberFormat="1" applyFont="1" applyFill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/>
    </xf>
    <xf numFmtId="166" fontId="19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166" fontId="14" fillId="3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166" fontId="19" fillId="3" borderId="2" xfId="0" applyNumberFormat="1" applyFont="1" applyFill="1" applyBorder="1" applyAlignment="1">
      <alignment horizontal="center" vertical="center" wrapText="1"/>
    </xf>
    <xf numFmtId="171" fontId="19" fillId="3" borderId="12" xfId="0" applyNumberFormat="1" applyFont="1" applyFill="1" applyBorder="1" applyAlignment="1">
      <alignment horizontal="center" vertical="center" wrapText="1"/>
    </xf>
    <xf numFmtId="4" fontId="14" fillId="3" borderId="2" xfId="3" applyNumberFormat="1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center" vertical="center"/>
    </xf>
    <xf numFmtId="165" fontId="16" fillId="3" borderId="2" xfId="3" applyNumberFormat="1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2" xfId="8" applyFont="1" applyFill="1" applyBorder="1" applyAlignment="1">
      <alignment wrapText="1"/>
    </xf>
    <xf numFmtId="4" fontId="14" fillId="3" borderId="3" xfId="3" applyNumberFormat="1" applyFont="1" applyFill="1" applyBorder="1" applyAlignment="1">
      <alignment horizontal="left" vertical="center" wrapText="1"/>
    </xf>
    <xf numFmtId="4" fontId="14" fillId="3" borderId="5" xfId="3" applyNumberFormat="1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right"/>
    </xf>
    <xf numFmtId="170" fontId="14" fillId="3" borderId="0" xfId="3" applyNumberFormat="1" applyFont="1" applyFill="1" applyAlignment="1">
      <alignment horizontal="right" vertical="center"/>
    </xf>
    <xf numFmtId="0" fontId="15" fillId="3" borderId="0" xfId="0" applyFont="1" applyFill="1" applyAlignment="1">
      <alignment horizontal="right" wrapText="1"/>
    </xf>
    <xf numFmtId="0" fontId="16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vertical="center" wrapText="1"/>
    </xf>
    <xf numFmtId="4" fontId="14" fillId="3" borderId="11" xfId="3" applyNumberFormat="1" applyFont="1" applyFill="1" applyBorder="1" applyAlignment="1">
      <alignment horizontal="left" vertical="center" wrapText="1"/>
    </xf>
    <xf numFmtId="164" fontId="14" fillId="3" borderId="3" xfId="3" applyFont="1" applyFill="1" applyBorder="1" applyAlignment="1">
      <alignment horizontal="left" vertical="center" wrapText="1"/>
    </xf>
    <xf numFmtId="164" fontId="14" fillId="3" borderId="11" xfId="3" applyFont="1" applyFill="1" applyBorder="1" applyAlignment="1">
      <alignment horizontal="left" vertical="center" wrapText="1"/>
    </xf>
    <xf numFmtId="164" fontId="14" fillId="3" borderId="5" xfId="3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</cellXfs>
  <cellStyles count="18">
    <cellStyle name="Обычный" xfId="0" builtinId="0"/>
    <cellStyle name="Обычный 2" xfId="1"/>
    <cellStyle name="Обычный 2 2" xfId="8"/>
    <cellStyle name="Обычный 2 3" xfId="15"/>
    <cellStyle name="Обычный 2 4" xfId="14"/>
    <cellStyle name="Обычный 3" xfId="2"/>
    <cellStyle name="Обычный 3 2" xfId="9"/>
    <cellStyle name="Обычный 3 3" xfId="16"/>
    <cellStyle name="Обычный 4" xfId="7"/>
    <cellStyle name="Обычный 5" xfId="13"/>
    <cellStyle name="Обычный_tmp 2" xfId="17"/>
    <cellStyle name="Финансовый" xfId="3" builtinId="3"/>
    <cellStyle name="Финансовый 2" xfId="4"/>
    <cellStyle name="Финансовый 2 2" xfId="11"/>
    <cellStyle name="Финансовый 3" xfId="5"/>
    <cellStyle name="Финансовый 3 2" xfId="12"/>
    <cellStyle name="Финансовый 4" xfId="10"/>
    <cellStyle name="Элементы осей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opLeftCell="A68" zoomScale="80" zoomScaleNormal="80" workbookViewId="0">
      <selection sqref="A1:D77"/>
    </sheetView>
  </sheetViews>
  <sheetFormatPr defaultRowHeight="48" customHeight="1"/>
  <cols>
    <col min="1" max="1" width="63.28515625" style="73" customWidth="1"/>
    <col min="2" max="2" width="30.28515625" style="77" customWidth="1"/>
    <col min="3" max="3" width="18.28515625" style="75" customWidth="1"/>
    <col min="4" max="4" width="66" style="76" customWidth="1"/>
    <col min="5" max="256" width="9.140625" style="55"/>
    <col min="257" max="257" width="66.85546875" style="55" customWidth="1"/>
    <col min="258" max="258" width="30.28515625" style="55" customWidth="1"/>
    <col min="259" max="259" width="18.28515625" style="55" customWidth="1"/>
    <col min="260" max="260" width="86.28515625" style="55" customWidth="1"/>
    <col min="261" max="512" width="9.140625" style="55"/>
    <col min="513" max="513" width="66.85546875" style="55" customWidth="1"/>
    <col min="514" max="514" width="30.28515625" style="55" customWidth="1"/>
    <col min="515" max="515" width="18.28515625" style="55" customWidth="1"/>
    <col min="516" max="516" width="86.28515625" style="55" customWidth="1"/>
    <col min="517" max="768" width="9.140625" style="55"/>
    <col min="769" max="769" width="66.85546875" style="55" customWidth="1"/>
    <col min="770" max="770" width="30.28515625" style="55" customWidth="1"/>
    <col min="771" max="771" width="18.28515625" style="55" customWidth="1"/>
    <col min="772" max="772" width="86.28515625" style="55" customWidth="1"/>
    <col min="773" max="1024" width="9.140625" style="55"/>
    <col min="1025" max="1025" width="66.85546875" style="55" customWidth="1"/>
    <col min="1026" max="1026" width="30.28515625" style="55" customWidth="1"/>
    <col min="1027" max="1027" width="18.28515625" style="55" customWidth="1"/>
    <col min="1028" max="1028" width="86.28515625" style="55" customWidth="1"/>
    <col min="1029" max="1280" width="9.140625" style="55"/>
    <col min="1281" max="1281" width="66.85546875" style="55" customWidth="1"/>
    <col min="1282" max="1282" width="30.28515625" style="55" customWidth="1"/>
    <col min="1283" max="1283" width="18.28515625" style="55" customWidth="1"/>
    <col min="1284" max="1284" width="86.28515625" style="55" customWidth="1"/>
    <col min="1285" max="1536" width="9.140625" style="55"/>
    <col min="1537" max="1537" width="66.85546875" style="55" customWidth="1"/>
    <col min="1538" max="1538" width="30.28515625" style="55" customWidth="1"/>
    <col min="1539" max="1539" width="18.28515625" style="55" customWidth="1"/>
    <col min="1540" max="1540" width="86.28515625" style="55" customWidth="1"/>
    <col min="1541" max="1792" width="9.140625" style="55"/>
    <col min="1793" max="1793" width="66.85546875" style="55" customWidth="1"/>
    <col min="1794" max="1794" width="30.28515625" style="55" customWidth="1"/>
    <col min="1795" max="1795" width="18.28515625" style="55" customWidth="1"/>
    <col min="1796" max="1796" width="86.28515625" style="55" customWidth="1"/>
    <col min="1797" max="2048" width="9.140625" style="55"/>
    <col min="2049" max="2049" width="66.85546875" style="55" customWidth="1"/>
    <col min="2050" max="2050" width="30.28515625" style="55" customWidth="1"/>
    <col min="2051" max="2051" width="18.28515625" style="55" customWidth="1"/>
    <col min="2052" max="2052" width="86.28515625" style="55" customWidth="1"/>
    <col min="2053" max="2304" width="9.140625" style="55"/>
    <col min="2305" max="2305" width="66.85546875" style="55" customWidth="1"/>
    <col min="2306" max="2306" width="30.28515625" style="55" customWidth="1"/>
    <col min="2307" max="2307" width="18.28515625" style="55" customWidth="1"/>
    <col min="2308" max="2308" width="86.28515625" style="55" customWidth="1"/>
    <col min="2309" max="2560" width="9.140625" style="55"/>
    <col min="2561" max="2561" width="66.85546875" style="55" customWidth="1"/>
    <col min="2562" max="2562" width="30.28515625" style="55" customWidth="1"/>
    <col min="2563" max="2563" width="18.28515625" style="55" customWidth="1"/>
    <col min="2564" max="2564" width="86.28515625" style="55" customWidth="1"/>
    <col min="2565" max="2816" width="9.140625" style="55"/>
    <col min="2817" max="2817" width="66.85546875" style="55" customWidth="1"/>
    <col min="2818" max="2818" width="30.28515625" style="55" customWidth="1"/>
    <col min="2819" max="2819" width="18.28515625" style="55" customWidth="1"/>
    <col min="2820" max="2820" width="86.28515625" style="55" customWidth="1"/>
    <col min="2821" max="3072" width="9.140625" style="55"/>
    <col min="3073" max="3073" width="66.85546875" style="55" customWidth="1"/>
    <col min="3074" max="3074" width="30.28515625" style="55" customWidth="1"/>
    <col min="3075" max="3075" width="18.28515625" style="55" customWidth="1"/>
    <col min="3076" max="3076" width="86.28515625" style="55" customWidth="1"/>
    <col min="3077" max="3328" width="9.140625" style="55"/>
    <col min="3329" max="3329" width="66.85546875" style="55" customWidth="1"/>
    <col min="3330" max="3330" width="30.28515625" style="55" customWidth="1"/>
    <col min="3331" max="3331" width="18.28515625" style="55" customWidth="1"/>
    <col min="3332" max="3332" width="86.28515625" style="55" customWidth="1"/>
    <col min="3333" max="3584" width="9.140625" style="55"/>
    <col min="3585" max="3585" width="66.85546875" style="55" customWidth="1"/>
    <col min="3586" max="3586" width="30.28515625" style="55" customWidth="1"/>
    <col min="3587" max="3587" width="18.28515625" style="55" customWidth="1"/>
    <col min="3588" max="3588" width="86.28515625" style="55" customWidth="1"/>
    <col min="3589" max="3840" width="9.140625" style="55"/>
    <col min="3841" max="3841" width="66.85546875" style="55" customWidth="1"/>
    <col min="3842" max="3842" width="30.28515625" style="55" customWidth="1"/>
    <col min="3843" max="3843" width="18.28515625" style="55" customWidth="1"/>
    <col min="3844" max="3844" width="86.28515625" style="55" customWidth="1"/>
    <col min="3845" max="4096" width="9.140625" style="55"/>
    <col min="4097" max="4097" width="66.85546875" style="55" customWidth="1"/>
    <col min="4098" max="4098" width="30.28515625" style="55" customWidth="1"/>
    <col min="4099" max="4099" width="18.28515625" style="55" customWidth="1"/>
    <col min="4100" max="4100" width="86.28515625" style="55" customWidth="1"/>
    <col min="4101" max="4352" width="9.140625" style="55"/>
    <col min="4353" max="4353" width="66.85546875" style="55" customWidth="1"/>
    <col min="4354" max="4354" width="30.28515625" style="55" customWidth="1"/>
    <col min="4355" max="4355" width="18.28515625" style="55" customWidth="1"/>
    <col min="4356" max="4356" width="86.28515625" style="55" customWidth="1"/>
    <col min="4357" max="4608" width="9.140625" style="55"/>
    <col min="4609" max="4609" width="66.85546875" style="55" customWidth="1"/>
    <col min="4610" max="4610" width="30.28515625" style="55" customWidth="1"/>
    <col min="4611" max="4611" width="18.28515625" style="55" customWidth="1"/>
    <col min="4612" max="4612" width="86.28515625" style="55" customWidth="1"/>
    <col min="4613" max="4864" width="9.140625" style="55"/>
    <col min="4865" max="4865" width="66.85546875" style="55" customWidth="1"/>
    <col min="4866" max="4866" width="30.28515625" style="55" customWidth="1"/>
    <col min="4867" max="4867" width="18.28515625" style="55" customWidth="1"/>
    <col min="4868" max="4868" width="86.28515625" style="55" customWidth="1"/>
    <col min="4869" max="5120" width="9.140625" style="55"/>
    <col min="5121" max="5121" width="66.85546875" style="55" customWidth="1"/>
    <col min="5122" max="5122" width="30.28515625" style="55" customWidth="1"/>
    <col min="5123" max="5123" width="18.28515625" style="55" customWidth="1"/>
    <col min="5124" max="5124" width="86.28515625" style="55" customWidth="1"/>
    <col min="5125" max="5376" width="9.140625" style="55"/>
    <col min="5377" max="5377" width="66.85546875" style="55" customWidth="1"/>
    <col min="5378" max="5378" width="30.28515625" style="55" customWidth="1"/>
    <col min="5379" max="5379" width="18.28515625" style="55" customWidth="1"/>
    <col min="5380" max="5380" width="86.28515625" style="55" customWidth="1"/>
    <col min="5381" max="5632" width="9.140625" style="55"/>
    <col min="5633" max="5633" width="66.85546875" style="55" customWidth="1"/>
    <col min="5634" max="5634" width="30.28515625" style="55" customWidth="1"/>
    <col min="5635" max="5635" width="18.28515625" style="55" customWidth="1"/>
    <col min="5636" max="5636" width="86.28515625" style="55" customWidth="1"/>
    <col min="5637" max="5888" width="9.140625" style="55"/>
    <col min="5889" max="5889" width="66.85546875" style="55" customWidth="1"/>
    <col min="5890" max="5890" width="30.28515625" style="55" customWidth="1"/>
    <col min="5891" max="5891" width="18.28515625" style="55" customWidth="1"/>
    <col min="5892" max="5892" width="86.28515625" style="55" customWidth="1"/>
    <col min="5893" max="6144" width="9.140625" style="55"/>
    <col min="6145" max="6145" width="66.85546875" style="55" customWidth="1"/>
    <col min="6146" max="6146" width="30.28515625" style="55" customWidth="1"/>
    <col min="6147" max="6147" width="18.28515625" style="55" customWidth="1"/>
    <col min="6148" max="6148" width="86.28515625" style="55" customWidth="1"/>
    <col min="6149" max="6400" width="9.140625" style="55"/>
    <col min="6401" max="6401" width="66.85546875" style="55" customWidth="1"/>
    <col min="6402" max="6402" width="30.28515625" style="55" customWidth="1"/>
    <col min="6403" max="6403" width="18.28515625" style="55" customWidth="1"/>
    <col min="6404" max="6404" width="86.28515625" style="55" customWidth="1"/>
    <col min="6405" max="6656" width="9.140625" style="55"/>
    <col min="6657" max="6657" width="66.85546875" style="55" customWidth="1"/>
    <col min="6658" max="6658" width="30.28515625" style="55" customWidth="1"/>
    <col min="6659" max="6659" width="18.28515625" style="55" customWidth="1"/>
    <col min="6660" max="6660" width="86.28515625" style="55" customWidth="1"/>
    <col min="6661" max="6912" width="9.140625" style="55"/>
    <col min="6913" max="6913" width="66.85546875" style="55" customWidth="1"/>
    <col min="6914" max="6914" width="30.28515625" style="55" customWidth="1"/>
    <col min="6915" max="6915" width="18.28515625" style="55" customWidth="1"/>
    <col min="6916" max="6916" width="86.28515625" style="55" customWidth="1"/>
    <col min="6917" max="7168" width="9.140625" style="55"/>
    <col min="7169" max="7169" width="66.85546875" style="55" customWidth="1"/>
    <col min="7170" max="7170" width="30.28515625" style="55" customWidth="1"/>
    <col min="7171" max="7171" width="18.28515625" style="55" customWidth="1"/>
    <col min="7172" max="7172" width="86.28515625" style="55" customWidth="1"/>
    <col min="7173" max="7424" width="9.140625" style="55"/>
    <col min="7425" max="7425" width="66.85546875" style="55" customWidth="1"/>
    <col min="7426" max="7426" width="30.28515625" style="55" customWidth="1"/>
    <col min="7427" max="7427" width="18.28515625" style="55" customWidth="1"/>
    <col min="7428" max="7428" width="86.28515625" style="55" customWidth="1"/>
    <col min="7429" max="7680" width="9.140625" style="55"/>
    <col min="7681" max="7681" width="66.85546875" style="55" customWidth="1"/>
    <col min="7682" max="7682" width="30.28515625" style="55" customWidth="1"/>
    <col min="7683" max="7683" width="18.28515625" style="55" customWidth="1"/>
    <col min="7684" max="7684" width="86.28515625" style="55" customWidth="1"/>
    <col min="7685" max="7936" width="9.140625" style="55"/>
    <col min="7937" max="7937" width="66.85546875" style="55" customWidth="1"/>
    <col min="7938" max="7938" width="30.28515625" style="55" customWidth="1"/>
    <col min="7939" max="7939" width="18.28515625" style="55" customWidth="1"/>
    <col min="7940" max="7940" width="86.28515625" style="55" customWidth="1"/>
    <col min="7941" max="8192" width="9.140625" style="55"/>
    <col min="8193" max="8193" width="66.85546875" style="55" customWidth="1"/>
    <col min="8194" max="8194" width="30.28515625" style="55" customWidth="1"/>
    <col min="8195" max="8195" width="18.28515625" style="55" customWidth="1"/>
    <col min="8196" max="8196" width="86.28515625" style="55" customWidth="1"/>
    <col min="8197" max="8448" width="9.140625" style="55"/>
    <col min="8449" max="8449" width="66.85546875" style="55" customWidth="1"/>
    <col min="8450" max="8450" width="30.28515625" style="55" customWidth="1"/>
    <col min="8451" max="8451" width="18.28515625" style="55" customWidth="1"/>
    <col min="8452" max="8452" width="86.28515625" style="55" customWidth="1"/>
    <col min="8453" max="8704" width="9.140625" style="55"/>
    <col min="8705" max="8705" width="66.85546875" style="55" customWidth="1"/>
    <col min="8706" max="8706" width="30.28515625" style="55" customWidth="1"/>
    <col min="8707" max="8707" width="18.28515625" style="55" customWidth="1"/>
    <col min="8708" max="8708" width="86.28515625" style="55" customWidth="1"/>
    <col min="8709" max="8960" width="9.140625" style="55"/>
    <col min="8961" max="8961" width="66.85546875" style="55" customWidth="1"/>
    <col min="8962" max="8962" width="30.28515625" style="55" customWidth="1"/>
    <col min="8963" max="8963" width="18.28515625" style="55" customWidth="1"/>
    <col min="8964" max="8964" width="86.28515625" style="55" customWidth="1"/>
    <col min="8965" max="9216" width="9.140625" style="55"/>
    <col min="9217" max="9217" width="66.85546875" style="55" customWidth="1"/>
    <col min="9218" max="9218" width="30.28515625" style="55" customWidth="1"/>
    <col min="9219" max="9219" width="18.28515625" style="55" customWidth="1"/>
    <col min="9220" max="9220" width="86.28515625" style="55" customWidth="1"/>
    <col min="9221" max="9472" width="9.140625" style="55"/>
    <col min="9473" max="9473" width="66.85546875" style="55" customWidth="1"/>
    <col min="9474" max="9474" width="30.28515625" style="55" customWidth="1"/>
    <col min="9475" max="9475" width="18.28515625" style="55" customWidth="1"/>
    <col min="9476" max="9476" width="86.28515625" style="55" customWidth="1"/>
    <col min="9477" max="9728" width="9.140625" style="55"/>
    <col min="9729" max="9729" width="66.85546875" style="55" customWidth="1"/>
    <col min="9730" max="9730" width="30.28515625" style="55" customWidth="1"/>
    <col min="9731" max="9731" width="18.28515625" style="55" customWidth="1"/>
    <col min="9732" max="9732" width="86.28515625" style="55" customWidth="1"/>
    <col min="9733" max="9984" width="9.140625" style="55"/>
    <col min="9985" max="9985" width="66.85546875" style="55" customWidth="1"/>
    <col min="9986" max="9986" width="30.28515625" style="55" customWidth="1"/>
    <col min="9987" max="9987" width="18.28515625" style="55" customWidth="1"/>
    <col min="9988" max="9988" width="86.28515625" style="55" customWidth="1"/>
    <col min="9989" max="10240" width="9.140625" style="55"/>
    <col min="10241" max="10241" width="66.85546875" style="55" customWidth="1"/>
    <col min="10242" max="10242" width="30.28515625" style="55" customWidth="1"/>
    <col min="10243" max="10243" width="18.28515625" style="55" customWidth="1"/>
    <col min="10244" max="10244" width="86.28515625" style="55" customWidth="1"/>
    <col min="10245" max="10496" width="9.140625" style="55"/>
    <col min="10497" max="10497" width="66.85546875" style="55" customWidth="1"/>
    <col min="10498" max="10498" width="30.28515625" style="55" customWidth="1"/>
    <col min="10499" max="10499" width="18.28515625" style="55" customWidth="1"/>
    <col min="10500" max="10500" width="86.28515625" style="55" customWidth="1"/>
    <col min="10501" max="10752" width="9.140625" style="55"/>
    <col min="10753" max="10753" width="66.85546875" style="55" customWidth="1"/>
    <col min="10754" max="10754" width="30.28515625" style="55" customWidth="1"/>
    <col min="10755" max="10755" width="18.28515625" style="55" customWidth="1"/>
    <col min="10756" max="10756" width="86.28515625" style="55" customWidth="1"/>
    <col min="10757" max="11008" width="9.140625" style="55"/>
    <col min="11009" max="11009" width="66.85546875" style="55" customWidth="1"/>
    <col min="11010" max="11010" width="30.28515625" style="55" customWidth="1"/>
    <col min="11011" max="11011" width="18.28515625" style="55" customWidth="1"/>
    <col min="11012" max="11012" width="86.28515625" style="55" customWidth="1"/>
    <col min="11013" max="11264" width="9.140625" style="55"/>
    <col min="11265" max="11265" width="66.85546875" style="55" customWidth="1"/>
    <col min="11266" max="11266" width="30.28515625" style="55" customWidth="1"/>
    <col min="11267" max="11267" width="18.28515625" style="55" customWidth="1"/>
    <col min="11268" max="11268" width="86.28515625" style="55" customWidth="1"/>
    <col min="11269" max="11520" width="9.140625" style="55"/>
    <col min="11521" max="11521" width="66.85546875" style="55" customWidth="1"/>
    <col min="11522" max="11522" width="30.28515625" style="55" customWidth="1"/>
    <col min="11523" max="11523" width="18.28515625" style="55" customWidth="1"/>
    <col min="11524" max="11524" width="86.28515625" style="55" customWidth="1"/>
    <col min="11525" max="11776" width="9.140625" style="55"/>
    <col min="11777" max="11777" width="66.85546875" style="55" customWidth="1"/>
    <col min="11778" max="11778" width="30.28515625" style="55" customWidth="1"/>
    <col min="11779" max="11779" width="18.28515625" style="55" customWidth="1"/>
    <col min="11780" max="11780" width="86.28515625" style="55" customWidth="1"/>
    <col min="11781" max="12032" width="9.140625" style="55"/>
    <col min="12033" max="12033" width="66.85546875" style="55" customWidth="1"/>
    <col min="12034" max="12034" width="30.28515625" style="55" customWidth="1"/>
    <col min="12035" max="12035" width="18.28515625" style="55" customWidth="1"/>
    <col min="12036" max="12036" width="86.28515625" style="55" customWidth="1"/>
    <col min="12037" max="12288" width="9.140625" style="55"/>
    <col min="12289" max="12289" width="66.85546875" style="55" customWidth="1"/>
    <col min="12290" max="12290" width="30.28515625" style="55" customWidth="1"/>
    <col min="12291" max="12291" width="18.28515625" style="55" customWidth="1"/>
    <col min="12292" max="12292" width="86.28515625" style="55" customWidth="1"/>
    <col min="12293" max="12544" width="9.140625" style="55"/>
    <col min="12545" max="12545" width="66.85546875" style="55" customWidth="1"/>
    <col min="12546" max="12546" width="30.28515625" style="55" customWidth="1"/>
    <col min="12547" max="12547" width="18.28515625" style="55" customWidth="1"/>
    <col min="12548" max="12548" width="86.28515625" style="55" customWidth="1"/>
    <col min="12549" max="12800" width="9.140625" style="55"/>
    <col min="12801" max="12801" width="66.85546875" style="55" customWidth="1"/>
    <col min="12802" max="12802" width="30.28515625" style="55" customWidth="1"/>
    <col min="12803" max="12803" width="18.28515625" style="55" customWidth="1"/>
    <col min="12804" max="12804" width="86.28515625" style="55" customWidth="1"/>
    <col min="12805" max="13056" width="9.140625" style="55"/>
    <col min="13057" max="13057" width="66.85546875" style="55" customWidth="1"/>
    <col min="13058" max="13058" width="30.28515625" style="55" customWidth="1"/>
    <col min="13059" max="13059" width="18.28515625" style="55" customWidth="1"/>
    <col min="13060" max="13060" width="86.28515625" style="55" customWidth="1"/>
    <col min="13061" max="13312" width="9.140625" style="55"/>
    <col min="13313" max="13313" width="66.85546875" style="55" customWidth="1"/>
    <col min="13314" max="13314" width="30.28515625" style="55" customWidth="1"/>
    <col min="13315" max="13315" width="18.28515625" style="55" customWidth="1"/>
    <col min="13316" max="13316" width="86.28515625" style="55" customWidth="1"/>
    <col min="13317" max="13568" width="9.140625" style="55"/>
    <col min="13569" max="13569" width="66.85546875" style="55" customWidth="1"/>
    <col min="13570" max="13570" width="30.28515625" style="55" customWidth="1"/>
    <col min="13571" max="13571" width="18.28515625" style="55" customWidth="1"/>
    <col min="13572" max="13572" width="86.28515625" style="55" customWidth="1"/>
    <col min="13573" max="13824" width="9.140625" style="55"/>
    <col min="13825" max="13825" width="66.85546875" style="55" customWidth="1"/>
    <col min="13826" max="13826" width="30.28515625" style="55" customWidth="1"/>
    <col min="13827" max="13827" width="18.28515625" style="55" customWidth="1"/>
    <col min="13828" max="13828" width="86.28515625" style="55" customWidth="1"/>
    <col min="13829" max="14080" width="9.140625" style="55"/>
    <col min="14081" max="14081" width="66.85546875" style="55" customWidth="1"/>
    <col min="14082" max="14082" width="30.28515625" style="55" customWidth="1"/>
    <col min="14083" max="14083" width="18.28515625" style="55" customWidth="1"/>
    <col min="14084" max="14084" width="86.28515625" style="55" customWidth="1"/>
    <col min="14085" max="14336" width="9.140625" style="55"/>
    <col min="14337" max="14337" width="66.85546875" style="55" customWidth="1"/>
    <col min="14338" max="14338" width="30.28515625" style="55" customWidth="1"/>
    <col min="14339" max="14339" width="18.28515625" style="55" customWidth="1"/>
    <col min="14340" max="14340" width="86.28515625" style="55" customWidth="1"/>
    <col min="14341" max="14592" width="9.140625" style="55"/>
    <col min="14593" max="14593" width="66.85546875" style="55" customWidth="1"/>
    <col min="14594" max="14594" width="30.28515625" style="55" customWidth="1"/>
    <col min="14595" max="14595" width="18.28515625" style="55" customWidth="1"/>
    <col min="14596" max="14596" width="86.28515625" style="55" customWidth="1"/>
    <col min="14597" max="14848" width="9.140625" style="55"/>
    <col min="14849" max="14849" width="66.85546875" style="55" customWidth="1"/>
    <col min="14850" max="14850" width="30.28515625" style="55" customWidth="1"/>
    <col min="14851" max="14851" width="18.28515625" style="55" customWidth="1"/>
    <col min="14852" max="14852" width="86.28515625" style="55" customWidth="1"/>
    <col min="14853" max="15104" width="9.140625" style="55"/>
    <col min="15105" max="15105" width="66.85546875" style="55" customWidth="1"/>
    <col min="15106" max="15106" width="30.28515625" style="55" customWidth="1"/>
    <col min="15107" max="15107" width="18.28515625" style="55" customWidth="1"/>
    <col min="15108" max="15108" width="86.28515625" style="55" customWidth="1"/>
    <col min="15109" max="15360" width="9.140625" style="55"/>
    <col min="15361" max="15361" width="66.85546875" style="55" customWidth="1"/>
    <col min="15362" max="15362" width="30.28515625" style="55" customWidth="1"/>
    <col min="15363" max="15363" width="18.28515625" style="55" customWidth="1"/>
    <col min="15364" max="15364" width="86.28515625" style="55" customWidth="1"/>
    <col min="15365" max="15616" width="9.140625" style="55"/>
    <col min="15617" max="15617" width="66.85546875" style="55" customWidth="1"/>
    <col min="15618" max="15618" width="30.28515625" style="55" customWidth="1"/>
    <col min="15619" max="15619" width="18.28515625" style="55" customWidth="1"/>
    <col min="15620" max="15620" width="86.28515625" style="55" customWidth="1"/>
    <col min="15621" max="15872" width="9.140625" style="55"/>
    <col min="15873" max="15873" width="66.85546875" style="55" customWidth="1"/>
    <col min="15874" max="15874" width="30.28515625" style="55" customWidth="1"/>
    <col min="15875" max="15875" width="18.28515625" style="55" customWidth="1"/>
    <col min="15876" max="15876" width="86.28515625" style="55" customWidth="1"/>
    <col min="15877" max="16128" width="9.140625" style="55"/>
    <col min="16129" max="16129" width="66.85546875" style="55" customWidth="1"/>
    <col min="16130" max="16130" width="30.28515625" style="55" customWidth="1"/>
    <col min="16131" max="16131" width="18.28515625" style="55" customWidth="1"/>
    <col min="16132" max="16132" width="86.28515625" style="55" customWidth="1"/>
    <col min="16133" max="16384" width="9.140625" style="55"/>
  </cols>
  <sheetData>
    <row r="1" spans="1:4" ht="19.5" customHeight="1">
      <c r="A1" s="119" t="s">
        <v>69</v>
      </c>
      <c r="B1" s="119"/>
      <c r="C1" s="120"/>
      <c r="D1" s="121"/>
    </row>
    <row r="2" spans="1:4" ht="9.75" customHeight="1">
      <c r="A2" s="82"/>
      <c r="B2" s="82"/>
      <c r="C2" s="83"/>
      <c r="D2" s="84"/>
    </row>
    <row r="3" spans="1:4" s="56" customFormat="1" ht="15.75">
      <c r="A3" s="122" t="s">
        <v>54</v>
      </c>
      <c r="B3" s="122"/>
      <c r="C3" s="122"/>
      <c r="D3" s="123"/>
    </row>
    <row r="4" spans="1:4" s="56" customFormat="1" ht="11.25" customHeight="1">
      <c r="A4" s="85"/>
      <c r="B4" s="85"/>
      <c r="C4" s="85"/>
      <c r="D4" s="86"/>
    </row>
    <row r="5" spans="1:4" s="56" customFormat="1" ht="25.5" customHeight="1">
      <c r="A5" s="85"/>
      <c r="B5" s="85"/>
      <c r="C5" s="57"/>
      <c r="D5" s="79" t="s">
        <v>4</v>
      </c>
    </row>
    <row r="6" spans="1:4" ht="57" customHeight="1">
      <c r="A6" s="78" t="s">
        <v>55</v>
      </c>
      <c r="B6" s="78" t="s">
        <v>56</v>
      </c>
      <c r="C6" s="58" t="s">
        <v>96</v>
      </c>
      <c r="D6" s="59" t="s">
        <v>57</v>
      </c>
    </row>
    <row r="7" spans="1:4" ht="15.75">
      <c r="A7" s="87">
        <v>1</v>
      </c>
      <c r="B7" s="87">
        <v>2</v>
      </c>
      <c r="C7" s="88">
        <v>3</v>
      </c>
      <c r="D7" s="88">
        <v>4</v>
      </c>
    </row>
    <row r="8" spans="1:4" ht="31.5" customHeight="1">
      <c r="A8" s="69" t="s">
        <v>97</v>
      </c>
      <c r="B8" s="63" t="s">
        <v>98</v>
      </c>
      <c r="C8" s="89">
        <f>C10+C17+C24+C38+C45+C54+C65+C68</f>
        <v>-25589.300000000003</v>
      </c>
      <c r="D8" s="59"/>
    </row>
    <row r="9" spans="1:4" ht="31.5" customHeight="1">
      <c r="A9" s="69" t="s">
        <v>99</v>
      </c>
      <c r="B9" s="63"/>
      <c r="C9" s="89">
        <f>C10+C17</f>
        <v>-16020.7</v>
      </c>
      <c r="D9" s="59"/>
    </row>
    <row r="10" spans="1:4" ht="21" customHeight="1">
      <c r="A10" s="60" t="s">
        <v>100</v>
      </c>
      <c r="B10" s="63" t="s">
        <v>101</v>
      </c>
      <c r="C10" s="89">
        <f>C11+C13+C15</f>
        <v>-7170.7</v>
      </c>
      <c r="D10" s="59"/>
    </row>
    <row r="11" spans="1:4" ht="34.5" customHeight="1">
      <c r="A11" s="60" t="s">
        <v>102</v>
      </c>
      <c r="B11" s="63" t="s">
        <v>103</v>
      </c>
      <c r="C11" s="89">
        <f>C12</f>
        <v>-5168.8999999999996</v>
      </c>
      <c r="D11" s="117" t="s">
        <v>238</v>
      </c>
    </row>
    <row r="12" spans="1:4" ht="31.5">
      <c r="A12" s="65" t="s">
        <v>104</v>
      </c>
      <c r="B12" s="66" t="s">
        <v>105</v>
      </c>
      <c r="C12" s="90">
        <v>-5168.8999999999996</v>
      </c>
      <c r="D12" s="124"/>
    </row>
    <row r="13" spans="1:4" ht="21" customHeight="1">
      <c r="A13" s="91" t="s">
        <v>106</v>
      </c>
      <c r="B13" s="92" t="s">
        <v>107</v>
      </c>
      <c r="C13" s="89">
        <f>C14</f>
        <v>-1.8</v>
      </c>
      <c r="D13" s="124"/>
    </row>
    <row r="14" spans="1:4" ht="34.5" customHeight="1">
      <c r="A14" s="93" t="s">
        <v>106</v>
      </c>
      <c r="B14" s="94" t="s">
        <v>108</v>
      </c>
      <c r="C14" s="90">
        <v>-1.8</v>
      </c>
      <c r="D14" s="124"/>
    </row>
    <row r="15" spans="1:4" ht="34.5" customHeight="1">
      <c r="A15" s="91" t="s">
        <v>109</v>
      </c>
      <c r="B15" s="92" t="s">
        <v>110</v>
      </c>
      <c r="C15" s="89">
        <f>C16</f>
        <v>-2000</v>
      </c>
      <c r="D15" s="124"/>
    </row>
    <row r="16" spans="1:4" ht="38.25" customHeight="1">
      <c r="A16" s="93" t="s">
        <v>111</v>
      </c>
      <c r="B16" s="94" t="s">
        <v>112</v>
      </c>
      <c r="C16" s="90">
        <v>-2000</v>
      </c>
      <c r="D16" s="124"/>
    </row>
    <row r="17" spans="1:4" ht="21" customHeight="1">
      <c r="A17" s="60" t="s">
        <v>113</v>
      </c>
      <c r="B17" s="63" t="s">
        <v>114</v>
      </c>
      <c r="C17" s="89">
        <f>C18+C20</f>
        <v>-8850</v>
      </c>
      <c r="D17" s="124"/>
    </row>
    <row r="18" spans="1:4" ht="15.75">
      <c r="A18" s="60" t="s">
        <v>115</v>
      </c>
      <c r="B18" s="63" t="s">
        <v>116</v>
      </c>
      <c r="C18" s="89">
        <f>C19</f>
        <v>-7525.2</v>
      </c>
      <c r="D18" s="124"/>
    </row>
    <row r="19" spans="1:4" ht="59.25" customHeight="1">
      <c r="A19" s="65" t="s">
        <v>117</v>
      </c>
      <c r="B19" s="66" t="s">
        <v>118</v>
      </c>
      <c r="C19" s="90">
        <v>-7525.2</v>
      </c>
      <c r="D19" s="124"/>
    </row>
    <row r="20" spans="1:4" ht="26.25" customHeight="1">
      <c r="A20" s="60" t="s">
        <v>119</v>
      </c>
      <c r="B20" s="63" t="s">
        <v>120</v>
      </c>
      <c r="C20" s="89">
        <f>C21</f>
        <v>-1324.8</v>
      </c>
      <c r="D20" s="124"/>
    </row>
    <row r="21" spans="1:4" ht="18.75" customHeight="1">
      <c r="A21" s="65" t="s">
        <v>121</v>
      </c>
      <c r="B21" s="66" t="s">
        <v>122</v>
      </c>
      <c r="C21" s="90">
        <f>C22</f>
        <v>-1324.8</v>
      </c>
      <c r="D21" s="124"/>
    </row>
    <row r="22" spans="1:4" ht="43.5" customHeight="1">
      <c r="A22" s="95" t="s">
        <v>123</v>
      </c>
      <c r="B22" s="96" t="s">
        <v>124</v>
      </c>
      <c r="C22" s="90">
        <v>-1324.8</v>
      </c>
      <c r="D22" s="118"/>
    </row>
    <row r="23" spans="1:4" s="98" customFormat="1" ht="15.75">
      <c r="A23" s="60" t="s">
        <v>125</v>
      </c>
      <c r="B23" s="63"/>
      <c r="C23" s="89">
        <f>C24+C38+C45+C54+C65+C68</f>
        <v>-9568.6</v>
      </c>
      <c r="D23" s="97"/>
    </row>
    <row r="24" spans="1:4" ht="49.5" customHeight="1">
      <c r="A24" s="60" t="s">
        <v>126</v>
      </c>
      <c r="B24" s="63" t="s">
        <v>127</v>
      </c>
      <c r="C24" s="89">
        <f>SUM(C27+C35+C25)</f>
        <v>1595.3999999999996</v>
      </c>
      <c r="D24" s="59"/>
    </row>
    <row r="25" spans="1:4" ht="93" customHeight="1">
      <c r="A25" s="65" t="s">
        <v>128</v>
      </c>
      <c r="B25" s="99" t="s">
        <v>129</v>
      </c>
      <c r="C25" s="90">
        <f>C26</f>
        <v>-383</v>
      </c>
      <c r="D25" s="117" t="s">
        <v>130</v>
      </c>
    </row>
    <row r="26" spans="1:4" ht="54.75" customHeight="1">
      <c r="A26" s="95" t="s">
        <v>131</v>
      </c>
      <c r="B26" s="100" t="s">
        <v>132</v>
      </c>
      <c r="C26" s="101">
        <v>-383</v>
      </c>
      <c r="D26" s="118"/>
    </row>
    <row r="27" spans="1:4" ht="101.25" customHeight="1">
      <c r="A27" s="65" t="s">
        <v>133</v>
      </c>
      <c r="B27" s="66" t="s">
        <v>134</v>
      </c>
      <c r="C27" s="90">
        <f>SUM(C28+C30+C32)</f>
        <v>2866.4999999999995</v>
      </c>
      <c r="D27" s="59"/>
    </row>
    <row r="28" spans="1:4" ht="81" customHeight="1">
      <c r="A28" s="65" t="s">
        <v>135</v>
      </c>
      <c r="B28" s="66" t="s">
        <v>136</v>
      </c>
      <c r="C28" s="90">
        <f>SUM(C29)</f>
        <v>3082.2</v>
      </c>
      <c r="D28" s="117" t="s">
        <v>137</v>
      </c>
    </row>
    <row r="29" spans="1:4" ht="94.5" customHeight="1">
      <c r="A29" s="95" t="s">
        <v>138</v>
      </c>
      <c r="B29" s="96" t="s">
        <v>139</v>
      </c>
      <c r="C29" s="101">
        <v>3082.2</v>
      </c>
      <c r="D29" s="118"/>
    </row>
    <row r="30" spans="1:4" ht="88.5" customHeight="1">
      <c r="A30" s="65" t="s">
        <v>140</v>
      </c>
      <c r="B30" s="66" t="s">
        <v>141</v>
      </c>
      <c r="C30" s="90">
        <f>C31</f>
        <v>-216.8</v>
      </c>
      <c r="D30" s="117" t="s">
        <v>142</v>
      </c>
    </row>
    <row r="31" spans="1:4" ht="86.25" customHeight="1">
      <c r="A31" s="102" t="s">
        <v>143</v>
      </c>
      <c r="B31" s="96" t="s">
        <v>144</v>
      </c>
      <c r="C31" s="101">
        <v>-216.8</v>
      </c>
      <c r="D31" s="118"/>
    </row>
    <row r="32" spans="1:4" ht="63">
      <c r="A32" s="103" t="s">
        <v>145</v>
      </c>
      <c r="B32" s="104" t="s">
        <v>146</v>
      </c>
      <c r="C32" s="105">
        <f>C33</f>
        <v>1.1000000000000001</v>
      </c>
      <c r="D32" s="117" t="s">
        <v>147</v>
      </c>
    </row>
    <row r="33" spans="1:4" ht="57.75" customHeight="1">
      <c r="A33" s="103" t="s">
        <v>148</v>
      </c>
      <c r="B33" s="106" t="s">
        <v>149</v>
      </c>
      <c r="C33" s="105">
        <f>C34</f>
        <v>1.1000000000000001</v>
      </c>
      <c r="D33" s="124"/>
    </row>
    <row r="34" spans="1:4" ht="96" customHeight="1">
      <c r="A34" s="102" t="s">
        <v>150</v>
      </c>
      <c r="B34" s="106" t="s">
        <v>151</v>
      </c>
      <c r="C34" s="107">
        <v>1.1000000000000001</v>
      </c>
      <c r="D34" s="118"/>
    </row>
    <row r="35" spans="1:4" ht="96" customHeight="1">
      <c r="A35" s="65" t="s">
        <v>152</v>
      </c>
      <c r="B35" s="66" t="s">
        <v>153</v>
      </c>
      <c r="C35" s="90">
        <f>C36</f>
        <v>-888.1</v>
      </c>
      <c r="D35" s="117" t="s">
        <v>154</v>
      </c>
    </row>
    <row r="36" spans="1:4" ht="96.75" customHeight="1">
      <c r="A36" s="65" t="s">
        <v>155</v>
      </c>
      <c r="B36" s="66" t="s">
        <v>156</v>
      </c>
      <c r="C36" s="90">
        <f>C37</f>
        <v>-888.1</v>
      </c>
      <c r="D36" s="124"/>
    </row>
    <row r="37" spans="1:4" ht="102" customHeight="1">
      <c r="A37" s="95" t="s">
        <v>157</v>
      </c>
      <c r="B37" s="96" t="s">
        <v>158</v>
      </c>
      <c r="C37" s="101">
        <v>-888.1</v>
      </c>
      <c r="D37" s="118"/>
    </row>
    <row r="38" spans="1:4" ht="34.5" customHeight="1">
      <c r="A38" s="60" t="s">
        <v>159</v>
      </c>
      <c r="B38" s="63" t="s">
        <v>160</v>
      </c>
      <c r="C38" s="89">
        <f>C39</f>
        <v>-1096</v>
      </c>
      <c r="D38" s="117" t="s">
        <v>161</v>
      </c>
    </row>
    <row r="39" spans="1:4" ht="34.5" customHeight="1">
      <c r="A39" s="65" t="s">
        <v>162</v>
      </c>
      <c r="B39" s="66" t="s">
        <v>163</v>
      </c>
      <c r="C39" s="90">
        <f>C40+C41+C42</f>
        <v>-1096</v>
      </c>
      <c r="D39" s="124"/>
    </row>
    <row r="40" spans="1:4" ht="34.5" customHeight="1">
      <c r="A40" s="95" t="s">
        <v>164</v>
      </c>
      <c r="B40" s="96" t="s">
        <v>165</v>
      </c>
      <c r="C40" s="101">
        <v>-188.1</v>
      </c>
      <c r="D40" s="124"/>
    </row>
    <row r="41" spans="1:4" ht="34.5" customHeight="1">
      <c r="A41" s="95" t="s">
        <v>166</v>
      </c>
      <c r="B41" s="96" t="s">
        <v>167</v>
      </c>
      <c r="C41" s="101">
        <v>-922.1</v>
      </c>
      <c r="D41" s="124"/>
    </row>
    <row r="42" spans="1:4" ht="34.5" customHeight="1">
      <c r="A42" s="65" t="s">
        <v>168</v>
      </c>
      <c r="B42" s="66" t="s">
        <v>169</v>
      </c>
      <c r="C42" s="90">
        <f>C43+C44</f>
        <v>14.199999999999989</v>
      </c>
      <c r="D42" s="124"/>
    </row>
    <row r="43" spans="1:4" ht="34.5" customHeight="1">
      <c r="A43" s="95" t="s">
        <v>170</v>
      </c>
      <c r="B43" s="96" t="s">
        <v>171</v>
      </c>
      <c r="C43" s="101">
        <v>164.2</v>
      </c>
      <c r="D43" s="124"/>
    </row>
    <row r="44" spans="1:4" ht="34.5" customHeight="1">
      <c r="A44" s="95" t="s">
        <v>172</v>
      </c>
      <c r="B44" s="96" t="s">
        <v>173</v>
      </c>
      <c r="C44" s="101">
        <v>-150</v>
      </c>
      <c r="D44" s="118"/>
    </row>
    <row r="45" spans="1:4" ht="34.5" customHeight="1">
      <c r="A45" s="60" t="s">
        <v>174</v>
      </c>
      <c r="B45" s="63" t="s">
        <v>175</v>
      </c>
      <c r="C45" s="89">
        <f>C46+C49</f>
        <v>737.3</v>
      </c>
      <c r="D45" s="59"/>
    </row>
    <row r="46" spans="1:4" ht="15.75">
      <c r="A46" s="65" t="s">
        <v>176</v>
      </c>
      <c r="B46" s="66" t="s">
        <v>177</v>
      </c>
      <c r="C46" s="90">
        <f>C47</f>
        <v>-47.7</v>
      </c>
      <c r="D46" s="125" t="s">
        <v>178</v>
      </c>
    </row>
    <row r="47" spans="1:4" ht="26.25" customHeight="1">
      <c r="A47" s="65" t="s">
        <v>179</v>
      </c>
      <c r="B47" s="66" t="s">
        <v>180</v>
      </c>
      <c r="C47" s="90">
        <f>C48</f>
        <v>-47.7</v>
      </c>
      <c r="D47" s="126"/>
    </row>
    <row r="48" spans="1:4" ht="35.25" customHeight="1">
      <c r="A48" s="95" t="s">
        <v>181</v>
      </c>
      <c r="B48" s="96" t="s">
        <v>182</v>
      </c>
      <c r="C48" s="101">
        <v>-47.7</v>
      </c>
      <c r="D48" s="127"/>
    </row>
    <row r="49" spans="1:4" ht="34.5" customHeight="1">
      <c r="A49" s="65" t="s">
        <v>183</v>
      </c>
      <c r="B49" s="66" t="s">
        <v>184</v>
      </c>
      <c r="C49" s="90">
        <f>C50+C52</f>
        <v>785</v>
      </c>
      <c r="D49" s="117" t="s">
        <v>185</v>
      </c>
    </row>
    <row r="50" spans="1:4" ht="40.5" customHeight="1">
      <c r="A50" s="73" t="s">
        <v>186</v>
      </c>
      <c r="B50" s="66" t="s">
        <v>187</v>
      </c>
      <c r="C50" s="90">
        <f>C51</f>
        <v>660</v>
      </c>
      <c r="D50" s="124"/>
    </row>
    <row r="51" spans="1:4" ht="47.25">
      <c r="A51" s="95" t="s">
        <v>188</v>
      </c>
      <c r="B51" s="108" t="s">
        <v>189</v>
      </c>
      <c r="C51" s="101">
        <v>660</v>
      </c>
      <c r="D51" s="124"/>
    </row>
    <row r="52" spans="1:4" ht="34.5" customHeight="1">
      <c r="A52" s="65" t="s">
        <v>190</v>
      </c>
      <c r="B52" s="66" t="s">
        <v>191</v>
      </c>
      <c r="C52" s="90">
        <f>SUM(C53)</f>
        <v>125</v>
      </c>
      <c r="D52" s="124"/>
    </row>
    <row r="53" spans="1:4" ht="36" customHeight="1">
      <c r="A53" s="95" t="s">
        <v>192</v>
      </c>
      <c r="B53" s="96" t="s">
        <v>193</v>
      </c>
      <c r="C53" s="101">
        <v>125</v>
      </c>
      <c r="D53" s="118"/>
    </row>
    <row r="54" spans="1:4" ht="34.5" customHeight="1">
      <c r="A54" s="60" t="s">
        <v>194</v>
      </c>
      <c r="B54" s="63" t="s">
        <v>195</v>
      </c>
      <c r="C54" s="89">
        <f>C55+C60</f>
        <v>-11880.3</v>
      </c>
      <c r="D54" s="59"/>
    </row>
    <row r="55" spans="1:4" ht="67.5" customHeight="1">
      <c r="A55" s="65" t="s">
        <v>196</v>
      </c>
      <c r="B55" s="66" t="s">
        <v>197</v>
      </c>
      <c r="C55" s="90">
        <f>C56</f>
        <v>-14444.4</v>
      </c>
      <c r="D55" s="59"/>
    </row>
    <row r="56" spans="1:4" ht="111.75" customHeight="1">
      <c r="A56" s="65" t="s">
        <v>198</v>
      </c>
      <c r="B56" s="66" t="s">
        <v>199</v>
      </c>
      <c r="C56" s="90">
        <f>C57</f>
        <v>-14444.4</v>
      </c>
      <c r="D56" s="59"/>
    </row>
    <row r="57" spans="1:4" ht="118.5" customHeight="1">
      <c r="A57" s="95" t="s">
        <v>200</v>
      </c>
      <c r="B57" s="96" t="s">
        <v>201</v>
      </c>
      <c r="C57" s="101">
        <v>-14444.4</v>
      </c>
      <c r="D57" s="59"/>
    </row>
    <row r="58" spans="1:4" ht="85.5" customHeight="1">
      <c r="A58" s="95" t="s">
        <v>202</v>
      </c>
      <c r="B58" s="96" t="s">
        <v>203</v>
      </c>
      <c r="C58" s="101">
        <v>5499</v>
      </c>
      <c r="D58" s="109" t="s">
        <v>204</v>
      </c>
    </row>
    <row r="59" spans="1:4" ht="90.75" customHeight="1">
      <c r="A59" s="95" t="s">
        <v>205</v>
      </c>
      <c r="B59" s="96" t="s">
        <v>206</v>
      </c>
      <c r="C59" s="101">
        <v>-19943.400000000001</v>
      </c>
      <c r="D59" s="109" t="s">
        <v>207</v>
      </c>
    </row>
    <row r="60" spans="1:4" ht="68.25" customHeight="1">
      <c r="A60" s="65" t="s">
        <v>208</v>
      </c>
      <c r="B60" s="66" t="s">
        <v>209</v>
      </c>
      <c r="C60" s="90">
        <f>C61+C63</f>
        <v>2564.1</v>
      </c>
      <c r="D60" s="59"/>
    </row>
    <row r="61" spans="1:4" ht="31.5">
      <c r="A61" s="65" t="s">
        <v>210</v>
      </c>
      <c r="B61" s="66" t="s">
        <v>211</v>
      </c>
      <c r="C61" s="90">
        <f>C62</f>
        <v>2669.6</v>
      </c>
      <c r="D61" s="125" t="s">
        <v>212</v>
      </c>
    </row>
    <row r="62" spans="1:4" ht="63">
      <c r="A62" s="95" t="s">
        <v>213</v>
      </c>
      <c r="B62" s="96" t="s">
        <v>214</v>
      </c>
      <c r="C62" s="101">
        <v>2669.6</v>
      </c>
      <c r="D62" s="127"/>
    </row>
    <row r="63" spans="1:4" ht="85.5" customHeight="1">
      <c r="A63" s="65" t="s">
        <v>215</v>
      </c>
      <c r="B63" s="66" t="s">
        <v>216</v>
      </c>
      <c r="C63" s="90">
        <f>C64</f>
        <v>-105.5</v>
      </c>
      <c r="D63" s="117" t="s">
        <v>217</v>
      </c>
    </row>
    <row r="64" spans="1:4" ht="95.25" customHeight="1">
      <c r="A64" s="95" t="s">
        <v>218</v>
      </c>
      <c r="B64" s="96" t="s">
        <v>219</v>
      </c>
      <c r="C64" s="101">
        <v>-105.5</v>
      </c>
      <c r="D64" s="118"/>
    </row>
    <row r="65" spans="1:4" ht="31.5" customHeight="1">
      <c r="A65" s="60" t="s">
        <v>220</v>
      </c>
      <c r="B65" s="110" t="s">
        <v>221</v>
      </c>
      <c r="C65" s="89">
        <f>C66</f>
        <v>1000</v>
      </c>
      <c r="D65" s="117" t="s">
        <v>222</v>
      </c>
    </row>
    <row r="66" spans="1:4" ht="63">
      <c r="A66" s="65" t="s">
        <v>223</v>
      </c>
      <c r="B66" s="111" t="s">
        <v>224</v>
      </c>
      <c r="C66" s="90">
        <f>C67</f>
        <v>1000</v>
      </c>
      <c r="D66" s="124"/>
    </row>
    <row r="67" spans="1:4" ht="94.5">
      <c r="A67" s="95" t="s">
        <v>225</v>
      </c>
      <c r="B67" s="112" t="s">
        <v>226</v>
      </c>
      <c r="C67" s="101">
        <v>1000</v>
      </c>
      <c r="D67" s="118"/>
    </row>
    <row r="68" spans="1:4" ht="38.25" customHeight="1">
      <c r="A68" s="60" t="s">
        <v>227</v>
      </c>
      <c r="B68" s="113" t="s">
        <v>228</v>
      </c>
      <c r="C68" s="89">
        <f>C69</f>
        <v>75</v>
      </c>
      <c r="D68" s="117" t="s">
        <v>229</v>
      </c>
    </row>
    <row r="69" spans="1:4" ht="62.25" customHeight="1">
      <c r="A69" s="65" t="s">
        <v>230</v>
      </c>
      <c r="B69" s="99" t="s">
        <v>231</v>
      </c>
      <c r="C69" s="90">
        <f>C70</f>
        <v>75</v>
      </c>
      <c r="D69" s="124"/>
    </row>
    <row r="70" spans="1:4" ht="71.25" customHeight="1">
      <c r="A70" s="102" t="s">
        <v>232</v>
      </c>
      <c r="B70" s="100" t="s">
        <v>233</v>
      </c>
      <c r="C70" s="101">
        <v>75</v>
      </c>
      <c r="D70" s="118"/>
    </row>
    <row r="71" spans="1:4" ht="33.75" customHeight="1">
      <c r="A71" s="69" t="s">
        <v>58</v>
      </c>
      <c r="B71" s="63" t="s">
        <v>59</v>
      </c>
      <c r="C71" s="89">
        <f>C72</f>
        <v>51003.899999999994</v>
      </c>
      <c r="D71" s="59"/>
    </row>
    <row r="72" spans="1:4" ht="31.5">
      <c r="A72" s="65" t="s">
        <v>60</v>
      </c>
      <c r="B72" s="66" t="s">
        <v>61</v>
      </c>
      <c r="C72" s="90">
        <f>C73</f>
        <v>51003.899999999994</v>
      </c>
      <c r="D72" s="59"/>
    </row>
    <row r="73" spans="1:4" ht="31.5">
      <c r="A73" s="60" t="s">
        <v>62</v>
      </c>
      <c r="B73" s="63" t="s">
        <v>63</v>
      </c>
      <c r="C73" s="62">
        <f>C74</f>
        <v>51003.899999999994</v>
      </c>
      <c r="D73" s="64"/>
    </row>
    <row r="74" spans="1:4" ht="84.75" customHeight="1">
      <c r="A74" s="65" t="s">
        <v>64</v>
      </c>
      <c r="B74" s="66" t="s">
        <v>65</v>
      </c>
      <c r="C74" s="67">
        <f>32456.6+18547.3</f>
        <v>51003.899999999994</v>
      </c>
      <c r="D74" s="68" t="s">
        <v>234</v>
      </c>
    </row>
    <row r="75" spans="1:4" ht="15.75">
      <c r="A75" s="69" t="s">
        <v>66</v>
      </c>
      <c r="B75" s="61"/>
      <c r="C75" s="62">
        <f>C8+C71</f>
        <v>25414.599999999991</v>
      </c>
      <c r="D75" s="70"/>
    </row>
    <row r="76" spans="1:4" ht="41.25" customHeight="1">
      <c r="A76" s="69" t="s">
        <v>67</v>
      </c>
      <c r="B76" s="69"/>
      <c r="C76" s="58">
        <v>3382002</v>
      </c>
      <c r="D76" s="71"/>
    </row>
    <row r="77" spans="1:4" ht="30.75" customHeight="1">
      <c r="A77" s="69" t="s">
        <v>68</v>
      </c>
      <c r="B77" s="69"/>
      <c r="C77" s="114">
        <f>C76+C75</f>
        <v>3407416.6</v>
      </c>
      <c r="D77" s="72"/>
    </row>
    <row r="78" spans="1:4" ht="48" customHeight="1">
      <c r="B78" s="74"/>
    </row>
    <row r="79" spans="1:4" ht="48" customHeight="1">
      <c r="B79" s="74"/>
    </row>
    <row r="80" spans="1:4" ht="48" customHeight="1">
      <c r="B80" s="74"/>
    </row>
    <row r="81" spans="2:2" ht="48" customHeight="1">
      <c r="B81" s="74"/>
    </row>
    <row r="82" spans="2:2" ht="48" customHeight="1">
      <c r="B82" s="74"/>
    </row>
    <row r="83" spans="2:2" ht="48" customHeight="1">
      <c r="B83" s="74"/>
    </row>
    <row r="84" spans="2:2" ht="48" customHeight="1">
      <c r="B84" s="74"/>
    </row>
    <row r="85" spans="2:2" ht="48" customHeight="1">
      <c r="B85" s="74"/>
    </row>
  </sheetData>
  <mergeCells count="15">
    <mergeCell ref="D63:D64"/>
    <mergeCell ref="D65:D67"/>
    <mergeCell ref="D68:D70"/>
    <mergeCell ref="D32:D34"/>
    <mergeCell ref="D35:D37"/>
    <mergeCell ref="D38:D44"/>
    <mergeCell ref="D46:D48"/>
    <mergeCell ref="D49:D53"/>
    <mergeCell ref="D61:D62"/>
    <mergeCell ref="D30:D31"/>
    <mergeCell ref="A1:D1"/>
    <mergeCell ref="A3:D3"/>
    <mergeCell ref="D11:D22"/>
    <mergeCell ref="D25:D26"/>
    <mergeCell ref="D28:D29"/>
  </mergeCells>
  <pageMargins left="0.39370078740157483" right="0.31496062992125984" top="0.39370078740157483" bottom="0.19685039370078741" header="0.31496062992125984" footer="0.31496062992125984"/>
  <pageSetup paperSize="9" scale="55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80" zoomScaleNormal="80" workbookViewId="0">
      <pane xSplit="2" ySplit="7" topLeftCell="C56" activePane="bottomRight" state="frozen"/>
      <selection pane="topRight" activeCell="E1" sqref="E1"/>
      <selection pane="bottomLeft" activeCell="A8" sqref="A8"/>
      <selection pane="bottomRight" activeCell="D65" sqref="D65:F65"/>
    </sheetView>
  </sheetViews>
  <sheetFormatPr defaultRowHeight="15.75"/>
  <cols>
    <col min="1" max="1" width="7.28515625" style="11" customWidth="1"/>
    <col min="2" max="2" width="18.5703125" style="11" customWidth="1"/>
    <col min="3" max="3" width="96.7109375" style="12" customWidth="1"/>
    <col min="4" max="5" width="17.28515625" style="11" customWidth="1"/>
    <col min="6" max="6" width="26" style="11" customWidth="1"/>
    <col min="7" max="7" width="32.28515625" style="12" customWidth="1"/>
    <col min="8" max="16384" width="9.140625" style="12"/>
  </cols>
  <sheetData>
    <row r="1" spans="1:6" ht="26.25" customHeight="1">
      <c r="A1" s="1"/>
      <c r="B1" s="1"/>
      <c r="C1" s="2"/>
      <c r="D1" s="1"/>
      <c r="E1" s="1"/>
      <c r="F1" s="3" t="s">
        <v>15</v>
      </c>
    </row>
    <row r="2" spans="1:6">
      <c r="A2" s="1"/>
      <c r="B2" s="1"/>
      <c r="C2" s="2"/>
      <c r="D2" s="1"/>
      <c r="E2" s="1"/>
      <c r="F2" s="1"/>
    </row>
    <row r="3" spans="1:6" ht="39" customHeight="1">
      <c r="A3" s="132" t="s">
        <v>16</v>
      </c>
      <c r="B3" s="132"/>
      <c r="C3" s="132"/>
      <c r="D3" s="132"/>
      <c r="E3" s="132"/>
      <c r="F3" s="132"/>
    </row>
    <row r="4" spans="1:6">
      <c r="A4" s="1"/>
      <c r="B4" s="1"/>
      <c r="C4" s="4"/>
      <c r="D4" s="1"/>
      <c r="E4" s="1"/>
      <c r="F4" s="3" t="s">
        <v>4</v>
      </c>
    </row>
    <row r="5" spans="1:6" ht="18.75" customHeight="1">
      <c r="A5" s="128" t="s">
        <v>0</v>
      </c>
      <c r="B5" s="128" t="s">
        <v>94</v>
      </c>
      <c r="C5" s="130" t="s">
        <v>1</v>
      </c>
      <c r="D5" s="133" t="s">
        <v>70</v>
      </c>
      <c r="E5" s="133"/>
      <c r="F5" s="134"/>
    </row>
    <row r="6" spans="1:6" ht="64.5" customHeight="1">
      <c r="A6" s="129"/>
      <c r="B6" s="129"/>
      <c r="C6" s="131"/>
      <c r="D6" s="5" t="s">
        <v>2</v>
      </c>
      <c r="E6" s="5" t="s">
        <v>37</v>
      </c>
      <c r="F6" s="5" t="s">
        <v>22</v>
      </c>
    </row>
    <row r="7" spans="1:6">
      <c r="A7" s="6">
        <v>1</v>
      </c>
      <c r="B7" s="7">
        <v>2</v>
      </c>
      <c r="C7" s="8">
        <v>3</v>
      </c>
      <c r="D7" s="9">
        <v>4</v>
      </c>
      <c r="E7" s="9">
        <v>5</v>
      </c>
      <c r="F7" s="10">
        <v>6</v>
      </c>
    </row>
    <row r="8" spans="1:6" s="1" customFormat="1" ht="31.5">
      <c r="A8" s="14" t="s">
        <v>10</v>
      </c>
      <c r="B8" s="15">
        <f>SUM(B9:B23)</f>
        <v>-26649.199999999997</v>
      </c>
      <c r="C8" s="35" t="s">
        <v>20</v>
      </c>
      <c r="D8" s="36">
        <f>SUM(D9:D23)</f>
        <v>-719.90000000000009</v>
      </c>
      <c r="E8" s="36">
        <f t="shared" ref="E8:F8" si="0">SUM(E9:E23)</f>
        <v>0</v>
      </c>
      <c r="F8" s="36">
        <f t="shared" si="0"/>
        <v>-25929.299999999996</v>
      </c>
    </row>
    <row r="9" spans="1:6" s="1" customFormat="1" ht="47.25">
      <c r="A9" s="10"/>
      <c r="B9" s="16">
        <f t="shared" ref="B9:B19" si="1">D9+F9</f>
        <v>-8658.6</v>
      </c>
      <c r="C9" s="37" t="s">
        <v>77</v>
      </c>
      <c r="D9" s="38"/>
      <c r="E9" s="38"/>
      <c r="F9" s="48">
        <f>-2324-6334.6</f>
        <v>-8658.6</v>
      </c>
    </row>
    <row r="10" spans="1:6" s="1" customFormat="1" ht="47.25">
      <c r="A10" s="10"/>
      <c r="B10" s="16">
        <f t="shared" si="1"/>
        <v>-7021.1</v>
      </c>
      <c r="C10" s="37" t="s">
        <v>78</v>
      </c>
      <c r="D10" s="38"/>
      <c r="E10" s="38"/>
      <c r="F10" s="48">
        <f>-7021.1</f>
        <v>-7021.1</v>
      </c>
    </row>
    <row r="11" spans="1:6" s="1" customFormat="1" ht="31.5">
      <c r="A11" s="10"/>
      <c r="B11" s="16">
        <f t="shared" si="1"/>
        <v>-690.8</v>
      </c>
      <c r="C11" s="37" t="s">
        <v>79</v>
      </c>
      <c r="D11" s="38"/>
      <c r="E11" s="38"/>
      <c r="F11" s="48">
        <v>-690.8</v>
      </c>
    </row>
    <row r="12" spans="1:6" s="1" customFormat="1" ht="31.5">
      <c r="A12" s="10"/>
      <c r="B12" s="16">
        <f t="shared" si="1"/>
        <v>-3152.1</v>
      </c>
      <c r="C12" s="81" t="s">
        <v>80</v>
      </c>
      <c r="D12" s="38"/>
      <c r="E12" s="38"/>
      <c r="F12" s="48">
        <f>-3152.1</f>
        <v>-3152.1</v>
      </c>
    </row>
    <row r="13" spans="1:6" s="1" customFormat="1">
      <c r="A13" s="10"/>
      <c r="B13" s="16">
        <f t="shared" si="1"/>
        <v>-1069.5999999999999</v>
      </c>
      <c r="C13" s="37" t="s">
        <v>40</v>
      </c>
      <c r="D13" s="38"/>
      <c r="E13" s="38"/>
      <c r="F13" s="48">
        <v>-1069.5999999999999</v>
      </c>
    </row>
    <row r="14" spans="1:6" s="1" customFormat="1" ht="47.25">
      <c r="A14" s="10"/>
      <c r="B14" s="16">
        <f t="shared" si="1"/>
        <v>-867.5</v>
      </c>
      <c r="C14" s="37" t="s">
        <v>92</v>
      </c>
      <c r="D14" s="38"/>
      <c r="E14" s="38"/>
      <c r="F14" s="48">
        <f>-679.2-188.3</f>
        <v>-867.5</v>
      </c>
    </row>
    <row r="15" spans="1:6" s="1" customFormat="1">
      <c r="A15" s="10"/>
      <c r="B15" s="16">
        <f t="shared" si="1"/>
        <v>1739.7</v>
      </c>
      <c r="C15" s="37" t="s">
        <v>93</v>
      </c>
      <c r="D15" s="17">
        <v>1739.7</v>
      </c>
      <c r="E15" s="17"/>
      <c r="F15" s="48"/>
    </row>
    <row r="16" spans="1:6" s="1" customFormat="1">
      <c r="A16" s="10"/>
      <c r="B16" s="16">
        <f t="shared" si="1"/>
        <v>-149.69999999999999</v>
      </c>
      <c r="C16" s="39" t="s">
        <v>81</v>
      </c>
      <c r="D16" s="17"/>
      <c r="E16" s="17"/>
      <c r="F16" s="48">
        <f>-149.7</f>
        <v>-149.69999999999999</v>
      </c>
    </row>
    <row r="17" spans="1:6" s="1" customFormat="1" ht="31.5">
      <c r="A17" s="10"/>
      <c r="B17" s="16">
        <f t="shared" si="1"/>
        <v>-565.19999999999993</v>
      </c>
      <c r="C17" s="39" t="s">
        <v>34</v>
      </c>
      <c r="D17" s="17"/>
      <c r="E17" s="17"/>
      <c r="F17" s="48">
        <f>-113.1-152.8-66.8-24.8-70-0.4-11.5-31.5-94.3</f>
        <v>-565.19999999999993</v>
      </c>
    </row>
    <row r="18" spans="1:6" s="1" customFormat="1">
      <c r="A18" s="10"/>
      <c r="B18" s="16">
        <f t="shared" si="1"/>
        <v>-2476</v>
      </c>
      <c r="C18" s="39" t="s">
        <v>82</v>
      </c>
      <c r="D18" s="17"/>
      <c r="E18" s="17"/>
      <c r="F18" s="49">
        <v>-2476</v>
      </c>
    </row>
    <row r="19" spans="1:6" s="1" customFormat="1" ht="31.5">
      <c r="A19" s="10"/>
      <c r="B19" s="16">
        <f t="shared" si="1"/>
        <v>-3095</v>
      </c>
      <c r="C19" s="39" t="s">
        <v>83</v>
      </c>
      <c r="D19" s="17">
        <v>-1674.4</v>
      </c>
      <c r="E19" s="17"/>
      <c r="F19" s="49">
        <f>-1402.8-207.8+190</f>
        <v>-1420.6</v>
      </c>
    </row>
    <row r="20" spans="1:6" s="1" customFormat="1" ht="31.5">
      <c r="A20" s="10"/>
      <c r="B20" s="16">
        <f t="shared" ref="B20:B23" si="2">D20+F20</f>
        <v>29</v>
      </c>
      <c r="C20" s="39" t="s">
        <v>84</v>
      </c>
      <c r="D20" s="17"/>
      <c r="E20" s="17"/>
      <c r="F20" s="49">
        <v>29</v>
      </c>
    </row>
    <row r="21" spans="1:6" s="1" customFormat="1">
      <c r="A21" s="10"/>
      <c r="B21" s="16">
        <f t="shared" si="2"/>
        <v>21.9</v>
      </c>
      <c r="C21" s="39" t="s">
        <v>85</v>
      </c>
      <c r="D21" s="17"/>
      <c r="E21" s="17"/>
      <c r="F21" s="49">
        <v>21.9</v>
      </c>
    </row>
    <row r="22" spans="1:6" s="1" customFormat="1" ht="31.5">
      <c r="A22" s="10"/>
      <c r="B22" s="16">
        <f t="shared" si="2"/>
        <v>91</v>
      </c>
      <c r="C22" s="39" t="s">
        <v>86</v>
      </c>
      <c r="D22" s="17"/>
      <c r="E22" s="17"/>
      <c r="F22" s="49">
        <v>91</v>
      </c>
    </row>
    <row r="23" spans="1:6" s="1" customFormat="1" ht="31.5">
      <c r="A23" s="10"/>
      <c r="B23" s="16">
        <f t="shared" si="2"/>
        <v>-785.2</v>
      </c>
      <c r="C23" s="80" t="s">
        <v>74</v>
      </c>
      <c r="D23" s="17">
        <f>-785.2</f>
        <v>-785.2</v>
      </c>
      <c r="E23" s="17"/>
      <c r="F23" s="49"/>
    </row>
    <row r="24" spans="1:6" s="1" customFormat="1" ht="31.5">
      <c r="A24" s="14" t="s">
        <v>11</v>
      </c>
      <c r="B24" s="15">
        <f>SUM(B25:B27)</f>
        <v>-20139.099999999999</v>
      </c>
      <c r="C24" s="50" t="s">
        <v>42</v>
      </c>
      <c r="D24" s="18">
        <f>SUM(D25:D27)</f>
        <v>-20139.099999999999</v>
      </c>
      <c r="E24" s="18"/>
      <c r="F24" s="51"/>
    </row>
    <row r="25" spans="1:6" s="1" customFormat="1">
      <c r="A25" s="10"/>
      <c r="B25" s="16">
        <f>D25+E25+F25</f>
        <v>-19441.099999999999</v>
      </c>
      <c r="C25" s="39" t="s">
        <v>87</v>
      </c>
      <c r="D25" s="17">
        <f>-19441.1</f>
        <v>-19441.099999999999</v>
      </c>
      <c r="E25" s="17"/>
      <c r="F25" s="49"/>
    </row>
    <row r="26" spans="1:6" s="1" customFormat="1">
      <c r="A26" s="10"/>
      <c r="B26" s="16">
        <f>D26+E26+F26</f>
        <v>-413</v>
      </c>
      <c r="C26" s="39" t="s">
        <v>43</v>
      </c>
      <c r="D26" s="17">
        <v>-413</v>
      </c>
      <c r="E26" s="17"/>
      <c r="F26" s="49"/>
    </row>
    <row r="27" spans="1:6" s="1" customFormat="1" ht="31.5">
      <c r="A27" s="10"/>
      <c r="B27" s="16">
        <f>D27+E27+F27</f>
        <v>-285</v>
      </c>
      <c r="C27" s="39" t="s">
        <v>88</v>
      </c>
      <c r="D27" s="17">
        <v>-285</v>
      </c>
      <c r="E27" s="17"/>
      <c r="F27" s="49"/>
    </row>
    <row r="28" spans="1:6" s="1" customFormat="1">
      <c r="A28" s="14" t="s">
        <v>12</v>
      </c>
      <c r="B28" s="15">
        <f>SUM(B29:B30)</f>
        <v>-1640.7</v>
      </c>
      <c r="C28" s="41" t="s">
        <v>28</v>
      </c>
      <c r="D28" s="18">
        <f>SUM(D29:D30)</f>
        <v>-1640.7</v>
      </c>
      <c r="E28" s="18"/>
      <c r="F28" s="42"/>
    </row>
    <row r="29" spans="1:6" s="1" customFormat="1">
      <c r="A29" s="10"/>
      <c r="B29" s="16">
        <f>D29+F29</f>
        <v>-864.7</v>
      </c>
      <c r="C29" s="37" t="s">
        <v>44</v>
      </c>
      <c r="D29" s="17">
        <v>-864.7</v>
      </c>
      <c r="E29" s="17"/>
      <c r="F29" s="40"/>
    </row>
    <row r="30" spans="1:6" s="1" customFormat="1">
      <c r="A30" s="10"/>
      <c r="B30" s="16">
        <f>D30+F30</f>
        <v>-776</v>
      </c>
      <c r="C30" s="37" t="s">
        <v>90</v>
      </c>
      <c r="D30" s="17">
        <v>-776</v>
      </c>
      <c r="E30" s="17"/>
      <c r="F30" s="40"/>
    </row>
    <row r="31" spans="1:6" s="1" customFormat="1" ht="31.5">
      <c r="A31" s="14" t="s">
        <v>13</v>
      </c>
      <c r="B31" s="15">
        <f>SUM(B32:B34)</f>
        <v>11972.5</v>
      </c>
      <c r="C31" s="23" t="s">
        <v>23</v>
      </c>
      <c r="D31" s="18">
        <f>SUM(D32:D34)</f>
        <v>11972.5</v>
      </c>
      <c r="E31" s="18"/>
      <c r="F31" s="24"/>
    </row>
    <row r="32" spans="1:6" s="1" customFormat="1">
      <c r="A32" s="10"/>
      <c r="B32" s="16">
        <f>SUM(D32+F32)</f>
        <v>2342.9</v>
      </c>
      <c r="C32" s="25" t="s">
        <v>27</v>
      </c>
      <c r="D32" s="17">
        <v>2342.9</v>
      </c>
      <c r="E32" s="17"/>
      <c r="F32" s="20"/>
    </row>
    <row r="33" spans="1:6" s="1" customFormat="1">
      <c r="A33" s="10"/>
      <c r="B33" s="16">
        <f>SUM(D33+F33)</f>
        <v>9689</v>
      </c>
      <c r="C33" s="25" t="s">
        <v>41</v>
      </c>
      <c r="D33" s="17">
        <v>9689</v>
      </c>
      <c r="E33" s="17"/>
      <c r="F33" s="20"/>
    </row>
    <row r="34" spans="1:6" s="1" customFormat="1" ht="30">
      <c r="A34" s="10"/>
      <c r="B34" s="16">
        <f>SUM(D34+F34)</f>
        <v>-59.4</v>
      </c>
      <c r="C34" s="25" t="s">
        <v>89</v>
      </c>
      <c r="D34" s="17">
        <f>-59.4</f>
        <v>-59.4</v>
      </c>
      <c r="E34" s="17"/>
      <c r="F34" s="20"/>
    </row>
    <row r="35" spans="1:6" s="1" customFormat="1" ht="47.25">
      <c r="A35" s="14" t="s">
        <v>14</v>
      </c>
      <c r="B35" s="15">
        <f>SUM(B36:B38)</f>
        <v>475.9</v>
      </c>
      <c r="C35" s="19" t="s">
        <v>7</v>
      </c>
      <c r="D35" s="18">
        <f>SUM(D36:D38)</f>
        <v>475.9</v>
      </c>
      <c r="E35" s="18"/>
      <c r="F35" s="20"/>
    </row>
    <row r="36" spans="1:6" s="1" customFormat="1" ht="31.5">
      <c r="A36" s="10"/>
      <c r="B36" s="16">
        <f>D36+F36</f>
        <v>-24</v>
      </c>
      <c r="C36" s="21" t="s">
        <v>24</v>
      </c>
      <c r="D36" s="17">
        <v>-24</v>
      </c>
      <c r="E36" s="17"/>
      <c r="F36" s="20"/>
    </row>
    <row r="37" spans="1:6" s="1" customFormat="1" ht="31.5">
      <c r="A37" s="10"/>
      <c r="B37" s="16">
        <f>D37+F37</f>
        <v>531.5</v>
      </c>
      <c r="C37" s="21" t="s">
        <v>235</v>
      </c>
      <c r="D37" s="17">
        <v>531.5</v>
      </c>
      <c r="E37" s="17"/>
      <c r="F37" s="20"/>
    </row>
    <row r="38" spans="1:6" s="1" customFormat="1" ht="31.5">
      <c r="A38" s="10"/>
      <c r="B38" s="16">
        <f>D38+F38</f>
        <v>-31.6</v>
      </c>
      <c r="C38" s="21" t="s">
        <v>71</v>
      </c>
      <c r="D38" s="17">
        <v>-31.6</v>
      </c>
      <c r="E38" s="17"/>
      <c r="F38" s="20"/>
    </row>
    <row r="39" spans="1:6" s="1" customFormat="1" ht="31.5">
      <c r="A39" s="14" t="s">
        <v>17</v>
      </c>
      <c r="B39" s="15">
        <f>SUM(B40:B41)</f>
        <v>498</v>
      </c>
      <c r="C39" s="29" t="s">
        <v>31</v>
      </c>
      <c r="D39" s="18">
        <f>SUM(D40:D41)</f>
        <v>498</v>
      </c>
      <c r="E39" s="18"/>
      <c r="F39" s="24"/>
    </row>
    <row r="40" spans="1:6" s="1" customFormat="1" ht="31.5">
      <c r="A40" s="14"/>
      <c r="B40" s="16">
        <f>D40+F40</f>
        <v>468</v>
      </c>
      <c r="C40" s="22" t="s">
        <v>236</v>
      </c>
      <c r="D40" s="17">
        <f>468</f>
        <v>468</v>
      </c>
      <c r="E40" s="17"/>
      <c r="F40" s="20"/>
    </row>
    <row r="41" spans="1:6" s="1" customFormat="1">
      <c r="A41" s="14"/>
      <c r="B41" s="16">
        <f>D41+F41</f>
        <v>30</v>
      </c>
      <c r="C41" s="22" t="s">
        <v>53</v>
      </c>
      <c r="D41" s="17">
        <v>30</v>
      </c>
      <c r="E41" s="17"/>
      <c r="F41" s="20"/>
    </row>
    <row r="42" spans="1:6" s="1" customFormat="1" ht="31.5">
      <c r="A42" s="14" t="s">
        <v>18</v>
      </c>
      <c r="B42" s="15">
        <f>B43</f>
        <v>-60</v>
      </c>
      <c r="C42" s="29" t="s">
        <v>46</v>
      </c>
      <c r="D42" s="18">
        <f>D43</f>
        <v>-60</v>
      </c>
      <c r="E42" s="18"/>
      <c r="F42" s="24"/>
    </row>
    <row r="43" spans="1:6" s="1" customFormat="1">
      <c r="A43" s="14"/>
      <c r="B43" s="16">
        <f>D43+E43+F43</f>
        <v>-60</v>
      </c>
      <c r="C43" s="22" t="s">
        <v>47</v>
      </c>
      <c r="D43" s="17">
        <v>-60</v>
      </c>
      <c r="E43" s="17"/>
      <c r="F43" s="20"/>
    </row>
    <row r="44" spans="1:6" s="1" customFormat="1" ht="29.25">
      <c r="A44" s="14" t="s">
        <v>19</v>
      </c>
      <c r="B44" s="15">
        <f>SUM(B45:B46)</f>
        <v>2098</v>
      </c>
      <c r="C44" s="28" t="s">
        <v>9</v>
      </c>
      <c r="D44" s="18">
        <f>SUM(D45:D46)</f>
        <v>2098</v>
      </c>
      <c r="E44" s="18"/>
      <c r="F44" s="20"/>
    </row>
    <row r="45" spans="1:6" s="1" customFormat="1" ht="47.25">
      <c r="A45" s="10"/>
      <c r="B45" s="16">
        <f>D45+F45</f>
        <v>-1040.5999999999999</v>
      </c>
      <c r="C45" s="22" t="s">
        <v>30</v>
      </c>
      <c r="D45" s="17">
        <f>-1004-36.6</f>
        <v>-1040.5999999999999</v>
      </c>
      <c r="E45" s="17"/>
      <c r="F45" s="20"/>
    </row>
    <row r="46" spans="1:6" s="1" customFormat="1" ht="31.5">
      <c r="A46" s="10"/>
      <c r="B46" s="16">
        <f>D46+F46</f>
        <v>3138.6</v>
      </c>
      <c r="C46" s="22" t="s">
        <v>75</v>
      </c>
      <c r="D46" s="17">
        <v>3138.6</v>
      </c>
      <c r="E46" s="17"/>
      <c r="F46" s="20"/>
    </row>
    <row r="47" spans="1:6" s="1" customFormat="1" ht="31.5">
      <c r="A47" s="14" t="s">
        <v>21</v>
      </c>
      <c r="B47" s="15">
        <f>B48</f>
        <v>-60</v>
      </c>
      <c r="C47" s="53" t="s">
        <v>51</v>
      </c>
      <c r="D47" s="18">
        <f>D48</f>
        <v>-60</v>
      </c>
      <c r="E47" s="18"/>
      <c r="F47" s="24"/>
    </row>
    <row r="48" spans="1:6" s="1" customFormat="1" ht="31.5">
      <c r="A48" s="10"/>
      <c r="B48" s="16">
        <f>D48+E48+F48</f>
        <v>-60</v>
      </c>
      <c r="C48" s="22" t="s">
        <v>52</v>
      </c>
      <c r="D48" s="17">
        <v>-60</v>
      </c>
      <c r="E48" s="17"/>
      <c r="F48" s="20"/>
    </row>
    <row r="49" spans="1:7" s="1" customFormat="1" ht="63">
      <c r="A49" s="14" t="s">
        <v>95</v>
      </c>
      <c r="B49" s="15">
        <f>B50</f>
        <v>-4044.5</v>
      </c>
      <c r="C49" s="53" t="s">
        <v>38</v>
      </c>
      <c r="D49" s="18">
        <f>SUM(D50:D51)</f>
        <v>84.2</v>
      </c>
      <c r="E49" s="18">
        <f t="shared" ref="E49:F49" si="3">SUM(E50:E51)</f>
        <v>-4128.7</v>
      </c>
      <c r="F49" s="18">
        <f t="shared" si="3"/>
        <v>0</v>
      </c>
    </row>
    <row r="50" spans="1:7" s="1" customFormat="1" ht="31.5">
      <c r="A50" s="10"/>
      <c r="B50" s="16">
        <f>D50+E50+F50</f>
        <v>-4044.5</v>
      </c>
      <c r="C50" s="54" t="s">
        <v>48</v>
      </c>
      <c r="D50" s="17"/>
      <c r="E50" s="17">
        <v>-4044.5</v>
      </c>
      <c r="F50" s="20"/>
    </row>
    <row r="51" spans="1:7" s="1" customFormat="1">
      <c r="A51" s="14"/>
      <c r="B51" s="16">
        <f>D51+E51+F51</f>
        <v>0</v>
      </c>
      <c r="C51" s="22" t="s">
        <v>39</v>
      </c>
      <c r="D51" s="17">
        <f>84.2</f>
        <v>84.2</v>
      </c>
      <c r="E51" s="17">
        <f>-84.2</f>
        <v>-84.2</v>
      </c>
      <c r="F51" s="20"/>
    </row>
    <row r="52" spans="1:7" s="1" customFormat="1" ht="31.5">
      <c r="A52" s="14" t="s">
        <v>49</v>
      </c>
      <c r="B52" s="15">
        <f>SUM(B53:B58)</f>
        <v>-5026.5999999999995</v>
      </c>
      <c r="C52" s="43" t="s">
        <v>5</v>
      </c>
      <c r="D52" s="18">
        <f>SUM(D53:D58)</f>
        <v>-5026.5999999999995</v>
      </c>
      <c r="E52" s="18"/>
      <c r="F52" s="20"/>
    </row>
    <row r="53" spans="1:7" s="1" customFormat="1" ht="31.5">
      <c r="A53" s="10"/>
      <c r="B53" s="16">
        <f>D53+E53+F53</f>
        <v>-733.5</v>
      </c>
      <c r="C53" s="52" t="s">
        <v>45</v>
      </c>
      <c r="D53" s="17">
        <f>-733.5</f>
        <v>-733.5</v>
      </c>
      <c r="E53" s="17"/>
      <c r="F53" s="20"/>
    </row>
    <row r="54" spans="1:7" s="1" customFormat="1" ht="63">
      <c r="A54" s="10"/>
      <c r="B54" s="16">
        <f>D54+F54</f>
        <v>-30</v>
      </c>
      <c r="C54" s="22" t="s">
        <v>25</v>
      </c>
      <c r="D54" s="17">
        <f>-30</f>
        <v>-30</v>
      </c>
      <c r="E54" s="17"/>
      <c r="F54" s="20"/>
    </row>
    <row r="55" spans="1:7" s="1" customFormat="1" ht="31.5">
      <c r="A55" s="10"/>
      <c r="B55" s="16">
        <f>D55+F55</f>
        <v>-6582.4</v>
      </c>
      <c r="C55" s="22" t="s">
        <v>76</v>
      </c>
      <c r="D55" s="17">
        <f>-6582.4</f>
        <v>-6582.4</v>
      </c>
      <c r="E55" s="17"/>
      <c r="F55" s="20"/>
    </row>
    <row r="56" spans="1:7" s="1" customFormat="1">
      <c r="A56" s="10"/>
      <c r="B56" s="16">
        <f>D56+F56</f>
        <v>1774.3</v>
      </c>
      <c r="C56" s="44" t="s">
        <v>26</v>
      </c>
      <c r="D56" s="17">
        <f>2010.1-235.8</f>
        <v>1774.3</v>
      </c>
      <c r="E56" s="17"/>
      <c r="F56" s="20"/>
    </row>
    <row r="57" spans="1:7" s="1" customFormat="1">
      <c r="A57" s="10"/>
      <c r="B57" s="16">
        <f>D57+F57</f>
        <v>559.20000000000005</v>
      </c>
      <c r="C57" s="44" t="s">
        <v>32</v>
      </c>
      <c r="D57" s="17">
        <f>346+213.2</f>
        <v>559.20000000000005</v>
      </c>
      <c r="E57" s="17"/>
      <c r="F57" s="20"/>
    </row>
    <row r="58" spans="1:7" s="1" customFormat="1">
      <c r="A58" s="10"/>
      <c r="B58" s="16">
        <f>D58+F58</f>
        <v>-14.2</v>
      </c>
      <c r="C58" s="44" t="s">
        <v>36</v>
      </c>
      <c r="D58" s="17">
        <v>-14.2</v>
      </c>
      <c r="E58" s="17"/>
      <c r="F58" s="20"/>
    </row>
    <row r="59" spans="1:7" s="1" customFormat="1" ht="31.5">
      <c r="A59" s="14" t="s">
        <v>50</v>
      </c>
      <c r="B59" s="15">
        <f>SUM(B60:B62)</f>
        <v>-3901.8000000000015</v>
      </c>
      <c r="C59" s="19" t="s">
        <v>8</v>
      </c>
      <c r="D59" s="18">
        <f>SUM(D60:D62)</f>
        <v>-3901.8000000000015</v>
      </c>
      <c r="E59" s="18"/>
      <c r="F59" s="20"/>
    </row>
    <row r="60" spans="1:7" s="1" customFormat="1" ht="31.5">
      <c r="A60" s="14"/>
      <c r="B60" s="16">
        <f>D60+F60</f>
        <v>1071.5999999999999</v>
      </c>
      <c r="C60" s="116" t="s">
        <v>237</v>
      </c>
      <c r="D60" s="17">
        <v>1071.5999999999999</v>
      </c>
      <c r="E60" s="17"/>
      <c r="F60" s="20"/>
      <c r="G60" s="115"/>
    </row>
    <row r="61" spans="1:7" s="1" customFormat="1" ht="31.5">
      <c r="A61" s="14"/>
      <c r="B61" s="16">
        <f>D61+F61</f>
        <v>-4882.6000000000013</v>
      </c>
      <c r="C61" s="22" t="s">
        <v>33</v>
      </c>
      <c r="D61" s="17">
        <f>-5515+129.4+244.7+190.4+67.9</f>
        <v>-4882.6000000000013</v>
      </c>
      <c r="E61" s="17"/>
      <c r="F61" s="20"/>
    </row>
    <row r="62" spans="1:7" s="1" customFormat="1" ht="30">
      <c r="A62" s="10"/>
      <c r="B62" s="16">
        <f>D62+E62+F62</f>
        <v>-90.8</v>
      </c>
      <c r="C62" s="25" t="s">
        <v>72</v>
      </c>
      <c r="D62" s="17">
        <f>-90.8</f>
        <v>-90.8</v>
      </c>
      <c r="E62" s="17"/>
      <c r="F62" s="20"/>
    </row>
    <row r="63" spans="1:7" s="27" customFormat="1" ht="28.5">
      <c r="A63" s="14" t="s">
        <v>73</v>
      </c>
      <c r="B63" s="15">
        <f>SUM(B64:B64)</f>
        <v>-5383.7999999999993</v>
      </c>
      <c r="C63" s="26" t="s">
        <v>29</v>
      </c>
      <c r="D63" s="18">
        <f>SUM(D64:D64)</f>
        <v>-5383.7999999999993</v>
      </c>
      <c r="E63" s="18"/>
      <c r="F63" s="24"/>
    </row>
    <row r="64" spans="1:7" s="1" customFormat="1" ht="66.75" customHeight="1">
      <c r="A64" s="10"/>
      <c r="B64" s="16">
        <f>D64+F64</f>
        <v>-5383.7999999999993</v>
      </c>
      <c r="C64" s="25" t="s">
        <v>91</v>
      </c>
      <c r="D64" s="17">
        <f>-4944.2-64.4-367-8.2</f>
        <v>-5383.7999999999993</v>
      </c>
      <c r="E64" s="17"/>
      <c r="F64" s="20"/>
    </row>
    <row r="65" spans="1:6" ht="27.75" customHeight="1">
      <c r="A65" s="8"/>
      <c r="B65" s="30">
        <f>B8+B24+B28+B31+B35+B39+B42+B44+B47+B49+B52+B59+B63</f>
        <v>-51861.299999999988</v>
      </c>
      <c r="C65" s="31" t="s">
        <v>3</v>
      </c>
      <c r="D65" s="30">
        <f>D8+D24+D28+D31+D35+D39+D42+D44+D47+D49+D52+D59+D63</f>
        <v>-21803.300000000003</v>
      </c>
      <c r="E65" s="30">
        <f t="shared" ref="E65:F65" si="4">E8+E24+E28+E31+E35+E39+E42+E44+E47+E49+E52+E59+E63</f>
        <v>-4128.7</v>
      </c>
      <c r="F65" s="30">
        <f t="shared" si="4"/>
        <v>-25929.299999999996</v>
      </c>
    </row>
    <row r="66" spans="1:6" s="34" customFormat="1" ht="16.5" customHeight="1">
      <c r="A66" s="24"/>
      <c r="B66" s="32">
        <v>3633638.3</v>
      </c>
      <c r="C66" s="33" t="s">
        <v>35</v>
      </c>
      <c r="D66" s="15"/>
      <c r="E66" s="15"/>
      <c r="F66" s="24"/>
    </row>
    <row r="67" spans="1:6" s="27" customFormat="1" ht="23.25" customHeight="1">
      <c r="A67" s="24"/>
      <c r="B67" s="32">
        <f>B66+B65</f>
        <v>3581777</v>
      </c>
      <c r="C67" s="24" t="s">
        <v>6</v>
      </c>
      <c r="D67" s="15"/>
      <c r="E67" s="15"/>
      <c r="F67" s="24"/>
    </row>
    <row r="68" spans="1:6" s="27" customFormat="1" ht="23.25" customHeight="1">
      <c r="A68" s="45"/>
      <c r="B68" s="46"/>
      <c r="C68" s="45"/>
      <c r="D68" s="47"/>
      <c r="E68" s="47"/>
      <c r="F68" s="45"/>
    </row>
    <row r="69" spans="1:6">
      <c r="B69" s="13"/>
      <c r="D69" s="13"/>
      <c r="E69" s="13"/>
    </row>
    <row r="70" spans="1:6">
      <c r="B70" s="13"/>
    </row>
    <row r="71" spans="1:6">
      <c r="B71" s="13"/>
    </row>
  </sheetData>
  <mergeCells count="5">
    <mergeCell ref="A5:A6"/>
    <mergeCell ref="C5:C6"/>
    <mergeCell ref="A3:F3"/>
    <mergeCell ref="D5:F5"/>
    <mergeCell ref="B5:B6"/>
  </mergeCells>
  <pageMargins left="0.31496062992125984" right="0.31496062992125984" top="0.35433070866141736" bottom="0.15748031496062992" header="0.31496062992125984" footer="0.31496062992125984"/>
  <pageSetup paperSize="9" scale="5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 1</vt:lpstr>
      <vt:lpstr>таблица 2</vt:lpstr>
      <vt:lpstr>'таблица 1'!Заголовки_для_печати</vt:lpstr>
      <vt:lpstr>'таблица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Васильевна Зорина</cp:lastModifiedBy>
  <cp:lastPrinted>2020-11-24T10:42:48Z</cp:lastPrinted>
  <dcterms:created xsi:type="dcterms:W3CDTF">1996-10-08T23:32:33Z</dcterms:created>
  <dcterms:modified xsi:type="dcterms:W3CDTF">2020-11-24T10:42:54Z</dcterms:modified>
</cp:coreProperties>
</file>