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360" windowWidth="9720" windowHeight="7080" activeTab="1"/>
  </bookViews>
  <sheets>
    <sheet name="таблица 1" sheetId="53" r:id="rId1"/>
    <sheet name="таблица 2" sheetId="57" r:id="rId2"/>
    <sheet name="таблица 3" sheetId="49" r:id="rId3"/>
  </sheets>
  <definedNames>
    <definedName name="_xlnm.Print_Titles" localSheetId="0">'таблица 1'!$4:$5</definedName>
    <definedName name="_xlnm.Print_Titles" localSheetId="1">'таблица 2'!$5:$7</definedName>
    <definedName name="_xlnm.Print_Titles" localSheetId="2">'таблица 3'!$6:$7</definedName>
  </definedNames>
  <calcPr calcId="125725"/>
</workbook>
</file>

<file path=xl/calcChain.xml><?xml version="1.0" encoding="utf-8"?>
<calcChain xmlns="http://schemas.openxmlformats.org/spreadsheetml/2006/main">
  <c r="D38" i="57"/>
  <c r="E38" i="49"/>
  <c r="D72" i="57"/>
  <c r="B105"/>
  <c r="D105"/>
  <c r="E87"/>
  <c r="D87"/>
  <c r="B96"/>
  <c r="D44"/>
  <c r="B83"/>
  <c r="D83"/>
  <c r="B86"/>
  <c r="D86"/>
  <c r="E40"/>
  <c r="D40"/>
  <c r="D29"/>
  <c r="D24" s="1"/>
  <c r="B25"/>
  <c r="D25"/>
  <c r="D108" l="1"/>
  <c r="B108" s="1"/>
  <c r="D82"/>
  <c r="B82" s="1"/>
  <c r="B81"/>
  <c r="D32"/>
  <c r="D28"/>
  <c r="B28" s="1"/>
  <c r="B27" s="1"/>
  <c r="D14" i="49"/>
  <c r="B44" i="57"/>
  <c r="D51"/>
  <c r="B56"/>
  <c r="B95"/>
  <c r="D49"/>
  <c r="D88"/>
  <c r="D27" l="1"/>
  <c r="B61"/>
  <c r="B107"/>
  <c r="B106"/>
  <c r="B104"/>
  <c r="B103"/>
  <c r="B102"/>
  <c r="B101"/>
  <c r="B100"/>
  <c r="B99"/>
  <c r="D98"/>
  <c r="B98" s="1"/>
  <c r="B94"/>
  <c r="B93"/>
  <c r="D92"/>
  <c r="B92" s="1"/>
  <c r="B91"/>
  <c r="B90"/>
  <c r="B89"/>
  <c r="B88"/>
  <c r="B85"/>
  <c r="B84"/>
  <c r="D80"/>
  <c r="B80" s="1"/>
  <c r="B79"/>
  <c r="B78"/>
  <c r="B72" s="1"/>
  <c r="B77"/>
  <c r="B76"/>
  <c r="D75"/>
  <c r="B75" s="1"/>
  <c r="B74"/>
  <c r="B73"/>
  <c r="B71"/>
  <c r="B70" s="1"/>
  <c r="D70"/>
  <c r="B69"/>
  <c r="B68"/>
  <c r="B67"/>
  <c r="D66"/>
  <c r="B65"/>
  <c r="D64"/>
  <c r="B64"/>
  <c r="B63"/>
  <c r="B62"/>
  <c r="B60"/>
  <c r="B58"/>
  <c r="D57"/>
  <c r="B57"/>
  <c r="B55"/>
  <c r="B54"/>
  <c r="B53"/>
  <c r="B52"/>
  <c r="D50"/>
  <c r="B50" s="1"/>
  <c r="B49"/>
  <c r="B48"/>
  <c r="B47"/>
  <c r="B46"/>
  <c r="B43"/>
  <c r="B42"/>
  <c r="E41"/>
  <c r="B38"/>
  <c r="B37" s="1"/>
  <c r="D36"/>
  <c r="B36" s="1"/>
  <c r="B35" s="1"/>
  <c r="B34"/>
  <c r="B33"/>
  <c r="E31"/>
  <c r="B30"/>
  <c r="B29" s="1"/>
  <c r="B24" s="1"/>
  <c r="B23"/>
  <c r="D22"/>
  <c r="B22"/>
  <c r="B21" s="1"/>
  <c r="D21"/>
  <c r="B20"/>
  <c r="B19" s="1"/>
  <c r="E19"/>
  <c r="D19"/>
  <c r="B18"/>
  <c r="B17" s="1"/>
  <c r="E17"/>
  <c r="D17"/>
  <c r="B16"/>
  <c r="B15"/>
  <c r="E14"/>
  <c r="E13" s="1"/>
  <c r="D14"/>
  <c r="B12"/>
  <c r="B11"/>
  <c r="D10"/>
  <c r="D9" s="1"/>
  <c r="D8" s="1"/>
  <c r="B32" l="1"/>
  <c r="B41"/>
  <c r="B40" s="1"/>
  <c r="E39"/>
  <c r="B87"/>
  <c r="D13"/>
  <c r="D35"/>
  <c r="B51"/>
  <c r="D97"/>
  <c r="D37"/>
  <c r="B66"/>
  <c r="B14"/>
  <c r="B13" s="1"/>
  <c r="B97"/>
  <c r="B59"/>
  <c r="D59"/>
  <c r="B10"/>
  <c r="B9" s="1"/>
  <c r="B8" s="1"/>
  <c r="B45"/>
  <c r="D45"/>
  <c r="D39" l="1"/>
  <c r="D31" s="1"/>
  <c r="B39"/>
  <c r="B31" l="1"/>
  <c r="C17" i="53"/>
  <c r="C16"/>
  <c r="C15" s="1"/>
  <c r="C11" s="1"/>
  <c r="C12"/>
  <c r="C8"/>
  <c r="C7" s="1"/>
  <c r="C6" s="1"/>
  <c r="C28" l="1"/>
  <c r="C30" s="1"/>
  <c r="E34" i="49" l="1"/>
  <c r="D15"/>
  <c r="D28"/>
  <c r="E28"/>
  <c r="D8"/>
  <c r="E8"/>
  <c r="C9"/>
  <c r="C10"/>
  <c r="C11"/>
  <c r="C12"/>
  <c r="E13"/>
  <c r="C14"/>
  <c r="C16"/>
  <c r="C17"/>
  <c r="C18"/>
  <c r="C19"/>
  <c r="C20"/>
  <c r="C21"/>
  <c r="C22"/>
  <c r="C23"/>
  <c r="C24"/>
  <c r="C25"/>
  <c r="C26"/>
  <c r="C27"/>
  <c r="C29"/>
  <c r="C30"/>
  <c r="D31"/>
  <c r="E32"/>
  <c r="E31" s="1"/>
  <c r="C33"/>
  <c r="D34"/>
  <c r="C34" s="1"/>
  <c r="C35"/>
  <c r="C36"/>
  <c r="D37"/>
  <c r="C39"/>
  <c r="E40"/>
  <c r="C40" s="1"/>
  <c r="D13"/>
  <c r="C38"/>
  <c r="E37"/>
  <c r="C37" s="1"/>
  <c r="C8" l="1"/>
  <c r="D41"/>
  <c r="C28"/>
  <c r="C31"/>
  <c r="C32"/>
  <c r="C13"/>
  <c r="C15"/>
  <c r="E15"/>
  <c r="E41" l="1"/>
  <c r="C41" s="1"/>
  <c r="B111" i="57" s="1"/>
  <c r="B26" l="1"/>
  <c r="B109"/>
  <c r="B112" s="1"/>
</calcChain>
</file>

<file path=xl/sharedStrings.xml><?xml version="1.0" encoding="utf-8"?>
<sst xmlns="http://schemas.openxmlformats.org/spreadsheetml/2006/main" count="273" uniqueCount="244">
  <si>
    <t>№ п/п</t>
  </si>
  <si>
    <t>На какие цели</t>
  </si>
  <si>
    <t>Администрация города Урай</t>
  </si>
  <si>
    <t>1.</t>
  </si>
  <si>
    <t>2.</t>
  </si>
  <si>
    <t>Примечание</t>
  </si>
  <si>
    <t>Наименование программы, объекта, мероприятий</t>
  </si>
  <si>
    <t>Всего</t>
  </si>
  <si>
    <t>3.</t>
  </si>
  <si>
    <t>6.</t>
  </si>
  <si>
    <t>Итого расходов</t>
  </si>
  <si>
    <t>4.</t>
  </si>
  <si>
    <t>1.1.</t>
  </si>
  <si>
    <t>Муниципальная программа "Улучшение жилищных условий граждан, проживающих на территории муниципального образования город Урай" на 2016-2018 годы</t>
  </si>
  <si>
    <t>4.2.</t>
  </si>
  <si>
    <t>5.</t>
  </si>
  <si>
    <t>5.1.</t>
  </si>
  <si>
    <t>ГРБС</t>
  </si>
  <si>
    <t>3.1.</t>
  </si>
  <si>
    <t>№ п.п.</t>
  </si>
  <si>
    <t>1.2.</t>
  </si>
  <si>
    <t>Кадастровые работы</t>
  </si>
  <si>
    <t>6.2.</t>
  </si>
  <si>
    <t>ВСЕГО расходов</t>
  </si>
  <si>
    <t xml:space="preserve">Сумма корректировки  </t>
  </si>
  <si>
    <t>Муниципальная программа " Культура города Урай" на 2017-2021 годы</t>
  </si>
  <si>
    <t>2.1.</t>
  </si>
  <si>
    <t>4.1.</t>
  </si>
  <si>
    <t>5.2.</t>
  </si>
  <si>
    <t xml:space="preserve">Муниципальная программа "Формирование современной городской среды муниципального образования город Урай" на 2018-2022 годы" </t>
  </si>
  <si>
    <t>6.1.</t>
  </si>
  <si>
    <t>таблица 2 к пояснительной записке</t>
  </si>
  <si>
    <t xml:space="preserve">Муниципальная программа "Совершенствование и развитие муниципального управления в городе Урай" на 2018-2030 годы </t>
  </si>
  <si>
    <t>1.3.</t>
  </si>
  <si>
    <t>Муниципальная программа "Развитие жилищно-коммунального комплекса и повышение энергетической эффективности в городе Урай" на 2019-2030 годы</t>
  </si>
  <si>
    <t>Муниципальная программа "Развитие образования и молодежной политики в городе Урай" на 2019-2030 годы</t>
  </si>
  <si>
    <t>Муниципальная программа "Обеспечение градостроительной деятельности на территории города Урай" на 2018-2030 годы</t>
  </si>
  <si>
    <t>Муниципальная программа "Проектирование и строительство инженерных сетей коммунальной инфраструктуры в городе Урай" на 2014-2020 годы</t>
  </si>
  <si>
    <t>доля софинансирования местного бюджета на переселение граждан из непригодного для проживания жилищного фонда и создание наемных домов социального использования (приобретение жилья, в целях реализации муниципальным образованием полномочий в области жилищных отношений, установленных законодательством РФ)</t>
  </si>
  <si>
    <t xml:space="preserve"> таблица 3 к пояснительной записке</t>
  </si>
  <si>
    <t>ПАО "Нефтяная компания "Лукойл"</t>
  </si>
  <si>
    <t>местный бюджет</t>
  </si>
  <si>
    <t xml:space="preserve">Остатки неиспользованных средств, в том числе </t>
  </si>
  <si>
    <t>Управление образования и молодежной политики администрации города Урай</t>
  </si>
  <si>
    <t>(тыс.рублей)</t>
  </si>
  <si>
    <t>Корректировка расходов бюджета городского округа город Урай  на 2020 год и на плановый период 2021 и 2022 годов</t>
  </si>
  <si>
    <t>Финансирование мероприятий на 2020 год в рамках Соглашения о сотрудничестве между Правительством Ханты-Мансийского автономного округа –Югры и ПАО «Нефтяная компания «ЛУКОЙЛ»</t>
  </si>
  <si>
    <t>Корректировка расходов на сумму неиспользованных в 2019 году остатков средств на счете местного бюджета, находящихся под обязательствами</t>
  </si>
  <si>
    <t>строительство внутриквартальных проездов, площадок  в микрорайонах города и общественных территорий</t>
  </si>
  <si>
    <t>капитальный ремонт муниципального бюджетного общеобразовательного учреждения "Средняя общеобразовательная школа с углубленным изучением отдельных предметов №6"</t>
  </si>
  <si>
    <t>приобретение оборудования для киноконцертного циркового комплекса "Юность Шаима"</t>
  </si>
  <si>
    <t>установка гранитного бордюра</t>
  </si>
  <si>
    <t>Оказание услуг физической охраны посредствм пропускного режима</t>
  </si>
  <si>
    <t>Выполнение работ по ремонту "Площади первооткрывателей", "Мемориал Памяти"</t>
  </si>
  <si>
    <t>Организация сноса жилых домов, расположенных по адресам: мкр.1A, дома 1,3,4</t>
  </si>
  <si>
    <t xml:space="preserve">Благоустройство дворовой территории жилых домов №4,7 мкр.1 (выполнение проектно – изыскательских работ) </t>
  </si>
  <si>
    <t>Благоустройство территории жилого дома №43/1 мкр.2А (техприсоединение)</t>
  </si>
  <si>
    <t>Модернизация участков автомобильных дорог города Урай  на регулируемых перекрестках: ул.Ленина - ул.Космонавтов;
ул.Узбекистанская - ул.Космонавтов;
ул.Нефтяников - ул.Строителей;
ул.Нефтяников - ул.50 лет ВЛКСМ (выполнение проектных работ на объекте)</t>
  </si>
  <si>
    <t>Реконструкция нежилого здания детской поликлиники под жилой дом в городе Урай (СМР, благоустройство,  выполнение кадастровых работ по изготовлению технических планов)</t>
  </si>
  <si>
    <t>1.5.</t>
  </si>
  <si>
    <t>Капитальный ремонт МБУ ДО "ЦМДО" (выполнение проектно – изыскательских работ)</t>
  </si>
  <si>
    <t>Выполнение работ по ремонту центрального крыльца здания МБУ ДО "ЦМДО"</t>
  </si>
  <si>
    <t>Реконструкция площади "Планета звезд"(выполнение кадастровых работ по изготовлению технических планов наружных сетей водоснабжения и канализации по объекту)</t>
  </si>
  <si>
    <t>Автостоянка по ул.Шевченко в районе здания №25, мкр.1А (выполнение кадастровых работ по изготовлению технических планов)</t>
  </si>
  <si>
    <t xml:space="preserve">Кладбище 2 «А»(устройство проездов),  </t>
  </si>
  <si>
    <t>Обустройство кладбища №2 (выполнение проектно – изыскательских работ )</t>
  </si>
  <si>
    <t>Обустройство кладбища №3 (выполнение проектно – изыскательских работ)</t>
  </si>
  <si>
    <t>Водоотведение в районе жилого дома №71 микрорайона 1 «Д» (выполнение кадастровых работ по изготовлению технических планов)</t>
  </si>
  <si>
    <t>Инженерные сети по улице Брусничная в г. Урай (выполнение кадастровых работ по изготовлению технических планов,  выполнение работ по наращиванию колодца на объекте)</t>
  </si>
  <si>
    <t>Инженерные сети микрорайона 1 А, г. Урай (СМР, корректировка ПСД)</t>
  </si>
  <si>
    <t>Выполнение кадастровых работ</t>
  </si>
  <si>
    <t xml:space="preserve">Выполнение работ по разработке проектов нормативно-правовых актов о внесении изменений в документы градорегулирования города Урай (внесение изменений в Правила землепользования и застройки, и Положение о порядке подготовки документации по планировке) </t>
  </si>
  <si>
    <t>7.</t>
  </si>
  <si>
    <t>7.1.</t>
  </si>
  <si>
    <t>7.2.</t>
  </si>
  <si>
    <t>Муниципальная программа «Развитие физической культуры, спорта и туризма в городе Урай» на 2019-2030 годы</t>
  </si>
  <si>
    <t>2.2.</t>
  </si>
  <si>
    <t xml:space="preserve">на выплату выкупной стоимости за изымаемые жилые помещения </t>
  </si>
  <si>
    <t>2.3.</t>
  </si>
  <si>
    <t>Муниципальная программа Развитие малого и среднего предпринимательства, потребительского рынка и сельскохозяйственных товаропроизводителей города Урай" на 2016-2020 годы</t>
  </si>
  <si>
    <t>Муниципальная программа «Культура города Урай» на 2017-2021 годы</t>
  </si>
  <si>
    <t>Муниципальная программа «Развитие транспортной системы города Урай» на 2016-2020 годы</t>
  </si>
  <si>
    <t>Муниципальная программа «Обеспечение градостроительной деятельности на территории города Урай» на  2018-2030 годы</t>
  </si>
  <si>
    <t>Муниципальная программа «Совершенствование и развитие муниципального управления в городе Урай» на 2018-2030 годы</t>
  </si>
  <si>
    <t>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</si>
  <si>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Муниципальная программа «Проектирование и строительство инженерных систем коммунальной инфраструктуры в городе Урай» на 2014-2020 годы</t>
  </si>
  <si>
    <t>LCD панель 65" (замена боковых панелей в большом зале здания администрации города)</t>
  </si>
  <si>
    <t>Замена жилого помещения по договорам социального найма муниципального жилого фонда (инвалиды)</t>
  </si>
  <si>
    <t>Муниципальная программа «Защита населения и территории от чрезвычайных ситуаций, совершенствование гражданской обороны и обеспечение первичных мер пожарной безопасности" на 2019-2030 годы» на 2018-2030 годы</t>
  </si>
  <si>
    <t>Благотворительная помощь (ООО "ЛУКОЙЛ-Западная Сибирь")</t>
  </si>
  <si>
    <t xml:space="preserve">Муниципальная программа  "Улучшение жилищных условий жителей, проживающих на территории муниципального образования город Урай" на 2019-2030 годы </t>
  </si>
  <si>
    <t>федеральный бюджет</t>
  </si>
  <si>
    <t>окружной бюджет</t>
  </si>
  <si>
    <t xml:space="preserve">Местный бюджет </t>
  </si>
  <si>
    <t>устранение предписаний надзорных органов</t>
  </si>
  <si>
    <t>5.3.</t>
  </si>
  <si>
    <t>приобретение средств защиты в рамках антитеррористических мероприятий для МАУ ДО ДЮСШ "Звезды Югры"</t>
  </si>
  <si>
    <t>6.3.</t>
  </si>
  <si>
    <t>пиротехническое новогоднее шоу 2020-2021 годов</t>
  </si>
  <si>
    <t>организация и проведение мероприятий, посвященных празднованию 75-ой годовщины Победы в Великой Отечественной войне 1941-1945гг.</t>
  </si>
  <si>
    <t>организация и проведение мероприятий, посвященных празднованию 55-летия со дня образования города Урай</t>
  </si>
  <si>
    <t>6.4.</t>
  </si>
  <si>
    <t>6.5.</t>
  </si>
  <si>
    <t>6.6.</t>
  </si>
  <si>
    <t>выполнение работ по изменению месторасположения пешеходного перехода в районе ул.Космонавтов напротив жилого дома №38 мкр-на 1Г</t>
  </si>
  <si>
    <t>приобретение средств информационно-телекоммуникационой инфраструктуры (система видеоконференцсвязи,  система внутреннего оповещения, прибор радиационного контроля)</t>
  </si>
  <si>
    <t>6.7.</t>
  </si>
  <si>
    <t>6.8.</t>
  </si>
  <si>
    <t xml:space="preserve">выполнение услуг по подготовке конкурсной работы на Всероссийский конкурс лучших проектов создания комфортной городской среды в 2020 году </t>
  </si>
  <si>
    <t>выполнение комплекса планировочных работ мкр. 1А для строительства школы на 1125 мест</t>
  </si>
  <si>
    <t>содержание МКУ УГЗиП г.Урай (запчасти к плоттеру, приобретение картриджей)</t>
  </si>
  <si>
    <t>выполнение геодезических изысканий на территории набережной для подготовки конкурсной работы на Всероссийский конкурс лучших проектов создания комфортной городской среды в 2020году</t>
  </si>
  <si>
    <t>благоустройство территории мкр.1 вдоль улицы Ленина "Бульвар Содружества"</t>
  </si>
  <si>
    <t>демонтаж ограждения на перекрестке ул.Ленина-Северная</t>
  </si>
  <si>
    <t xml:space="preserve">демонтаж ограждения нежилого здания детской поликлиники под жилой дом в городе Урай </t>
  </si>
  <si>
    <t>устройство (демонтаж) спортивной площадки «Воркаут» в р-не "Олимп"</t>
  </si>
  <si>
    <t>высвобождение средств местного бюджета по выполнению работ по устройству вентиляции в здании, замена покрытия беговой дорожки на стадионе "Нефтяник"  (замена на дотацию)</t>
  </si>
  <si>
    <t>Муниципальная программа "Поддержка социально ориентированных некоммерческих организаций в городе Урай" на 2018-2030 годы</t>
  </si>
  <si>
    <t>изготовление именных табличек для проведения акции "Память жива" в рамках организации и проведения мероприятий, посвященных празднованию 75-ой годовщины Победы в Великой Отечественной войне 1941-1945гг.</t>
  </si>
  <si>
    <t>6.9.</t>
  </si>
  <si>
    <t>6.10.</t>
  </si>
  <si>
    <t>6.10.1.</t>
  </si>
  <si>
    <t>6.10.2.</t>
  </si>
  <si>
    <t>6.11.</t>
  </si>
  <si>
    <t>6.12.</t>
  </si>
  <si>
    <t xml:space="preserve">выполнение работ по демонтажу и монтажу 5 остановочных комплексов по ул.Ленина </t>
  </si>
  <si>
    <t>выполнение работ по ремонту светофоров на регулируемых перекрестках ул.Ленина – Стоматология, ул.Узбекистанская - ул.40 лет Победы, ул.Узбекистанская – ул.Космонавтов, ул.Космонавтов – 50 лет ВЛКСМ</t>
  </si>
  <si>
    <t xml:space="preserve">выполнение работ по ремонту тротуаров объемом 149 м2 </t>
  </si>
  <si>
    <t>выполнения работ по установке стационарного биотуалета и подключение к инженерным сетям (вода, стоки, э/энергия)</t>
  </si>
  <si>
    <t xml:space="preserve">выполнение работ по обустройству ливневой канализации с целью отвода дождевых и талых вод по ул.Энтузиастов </t>
  </si>
  <si>
    <t>выполнение работ по переносу щита управления уличным освещением в районе стадиона «Нефтяник»</t>
  </si>
  <si>
    <t>6.13.</t>
  </si>
  <si>
    <t>выполнение работ по наружным сетям электроснабжения на объекте МБОУ СОШ № 12 (проектные работы, СМР)</t>
  </si>
  <si>
    <t>Решение Думы от 12.12.2019 №93</t>
  </si>
  <si>
    <r>
      <t xml:space="preserve">капитальный ремонт кровли МБОУ Гимназия имени А.И.Яковлева </t>
    </r>
    <r>
      <rPr>
        <b/>
        <sz val="12"/>
        <color theme="1"/>
        <rFont val="Times New Roman"/>
        <family val="1"/>
        <charset val="204"/>
      </rPr>
      <t>(Региональный проект "Современная школа")</t>
    </r>
  </si>
  <si>
    <t>Корректировка по доходам к проекту решения Думы города Урай "О внесении изменений в бюджет городского округа город Урай на 2020 год и плановый период 2021 и 2022 годов"</t>
  </si>
  <si>
    <t xml:space="preserve">Наименование </t>
  </si>
  <si>
    <t>Код бюджетной классификации</t>
  </si>
  <si>
    <t>НАЛОГОВЫЕ И НЕНАЛОГОВЫЕ ДОХОДЫ</t>
  </si>
  <si>
    <t>000 1 00 00000 00 0000 000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</si>
  <si>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</si>
  <si>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</si>
  <si>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</si>
  <si>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</si>
  <si>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</si>
  <si>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000 1 16 01193 01 0000 140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</si>
  <si>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
</t>
  </si>
  <si>
    <t>000 1 16 01194 01 0000 140</t>
  </si>
  <si>
    <t>БЕЗВОЗМЕЗДНЫЕ ПОСТУПЛЕНИЯ</t>
  </si>
  <si>
    <t>000 2 00 00000 00 0000 000</t>
  </si>
  <si>
    <t xml:space="preserve">СУБСИДИИ БЮДЖЕТАМ БЮДЖЕТНОЙ СИСТЕМЫ РОССИЙСКОЙ ФЕДЕРАЦИИ (МЕЖБЮДЖЕТНЫЕ СУБСИДИИ)               </t>
  </si>
  <si>
    <t>000 2 02 20000 00 0000 150</t>
  </si>
  <si>
    <t xml:space="preserve"> Субсидии на реализацию мероприятий по обеспечению жильем молодых семей (окружной бюджет)</t>
  </si>
  <si>
    <t>000 2 02 25497 04 0000 150</t>
  </si>
  <si>
    <t xml:space="preserve"> Субсидии на реализацию мероприятий по обеспечению жильем молодых семей (федеральный бюджет)</t>
  </si>
  <si>
    <t>ПРОЧИЕ БЕЗВОЗМЕЗДНЫЕ ПОСТУПЛЕНИЯ</t>
  </si>
  <si>
    <t>000 2 07 00000 00 0000 150</t>
  </si>
  <si>
    <t xml:space="preserve"> -прочие безвозмездные поступления в бюджеты городских округов</t>
  </si>
  <si>
    <t>000 2 07 04050 04 0000 150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</si>
  <si>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</si>
  <si>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 xml:space="preserve">000 2 19 00000 00 0000 000
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</si>
  <si>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</si>
  <si>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</si>
  <si>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>ИТОГО ДОХОДОВ</t>
  </si>
  <si>
    <t>Решение Думы от 12.12.2019 года №93</t>
  </si>
  <si>
    <t xml:space="preserve">Сумма корректировки на 2020 год             </t>
  </si>
  <si>
    <t xml:space="preserve">Приказ Департамента строительства ХМАО-Югры №4-п от 16.01.2020  </t>
  </si>
  <si>
    <t xml:space="preserve"> - предоставление жилых помещений детям-сиротам по договорам найма специализированных жилых помещений в сумме "-58,3" тыс.рублей;</t>
  </si>
  <si>
    <t xml:space="preserve"> -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в сумме "-2,3" тыс.рублей;</t>
  </si>
  <si>
    <t xml:space="preserve"> - социальная поддержка отдельных категорий обучающихся в муниципальных общеобразовательных организациях, осуществляющих образовательную деятельность по имеющим государственную аккредитацию программ в сумме "-8,1" тыс.рублей;</t>
  </si>
  <si>
    <t xml:space="preserve"> - осуществление полномочий по образованию и организации деятельности комиссий по делам несовершеннолетних и защите их прав в сумме "-218,1" тыс.рублей;</t>
  </si>
  <si>
    <t xml:space="preserve"> - осуществление деятельности по опеке и попечительству в сумме "-15,7" тыс.рублей;</t>
  </si>
  <si>
    <t xml:space="preserve"> - 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 (возмещение затрат) в сумме "-16,1" тыс.рублей;</t>
  </si>
  <si>
    <t xml:space="preserve"> -  осуществление отдельных государственных полномочий в сфере трудовых отношений и государственного управления охраной труда в сумме "-58,1" тыс.рублей;</t>
  </si>
  <si>
    <r>
      <rPr>
        <b/>
        <sz val="12"/>
        <rFont val="Times New Roman"/>
        <family val="1"/>
        <charset val="204"/>
      </rPr>
      <t xml:space="preserve">иные межбюджетные трансферты: </t>
    </r>
    <r>
      <rPr>
        <sz val="12"/>
        <rFont val="Times New Roman"/>
        <family val="1"/>
        <charset val="204"/>
      </rPr>
      <t>за счет средств резервного фонда Правительства округа в сумме "- 1 683,9" тыс. рублей.</t>
    </r>
  </si>
  <si>
    <t>Итого доходы с учетом корректировки на февраль 2020 года</t>
  </si>
  <si>
    <t>Возврат остатков субвенций, иных межбюджетных трансфертов имеющих целевое назначение прошлых лет, в том числе:</t>
  </si>
  <si>
    <t xml:space="preserve">субвенции в сумме "-386,6" тыс.рублей, в том числе: </t>
  </si>
  <si>
    <t>Таблица 1 к пояснительной записке</t>
  </si>
  <si>
    <t>подметально-уборочная машина (для уборки территории МАУ ЦДО ДЮСШ "Звезды Югры)</t>
  </si>
  <si>
    <t xml:space="preserve">уточнение исполнителя мероприятий (организация отдыха детей, проживающих в городе Урай, в каникулярный период, исполнители учреждения спорта, СОНКО и МБУ ДО ДШИ) </t>
  </si>
  <si>
    <t>работы по асфальтированию съезда с ул.Южная до ГСК "Нефтяник" (обращение граждан)</t>
  </si>
  <si>
    <t>проведение профилактических измерений и испытаний силовых и осветительных сетей, а также замеров металлосвязи и измерения сопротивления заземляющих устройств</t>
  </si>
  <si>
    <t>разработка проектной документации и монтажу двухвводного вводно-распределительного устройства и автоматического ввода резерва</t>
  </si>
  <si>
    <t>выполнение работ по ремонту фасада и входной группы здания администрации города Урай</t>
  </si>
  <si>
    <t>Субсидии ФБ,ОБ всего, в том числе:</t>
  </si>
  <si>
    <t>увеличение ассигнований на реализацию мероприятий по обеспечению жильем молодых семей в рамках мероприятий государственной программы "Развитие жилищной сферы" подпрограммы "Обеспечение мерами государственной поддержки по улучшению жилищных условий отдельных категорий граждан" (уточнение списка получателей (семей с большим составом) предоставление субсидий молодым семьям)</t>
  </si>
  <si>
    <t>доля софинансирования местного бюджета (уточнение списка получателей (семей с большим составом) предоставление субсидии молодым семьям)</t>
  </si>
  <si>
    <t xml:space="preserve">За счет остатков прошлых лет в рамках Соглашения о сотрудничестве между Правительством Ханты-Мансийского автономного округа –Югры и ПАО «Нефтяная компания «ЛУКОЙЛ» </t>
  </si>
  <si>
    <t>Конференция "Противодействие идеологии терроризма и экстремизма в образовательной среде и молодежной среде" (услуги модератора по участию в Конференции)</t>
  </si>
  <si>
    <t xml:space="preserve"> - реализация подпрограммы "Развитие прочего животноводства" государственной программы "Развитие АПК" в сумме "-9,9" тыс.рублей;</t>
  </si>
  <si>
    <t>Местный бюджет (дотация на поощрение)</t>
  </si>
  <si>
    <t>приобретение экипировки для волонтеров, форма "Юнармия" (организация мероприятий посвященных празднованию 75-ой годовщине Победы в ВОВ 1941-1945)</t>
  </si>
  <si>
    <t>участие воспитанников МАУ ДО ДЮСШ "Старт" в выездных спортивных мероприятиях (окружного и межрегионального  уровня)</t>
  </si>
  <si>
    <t>проведение гос.экспертизы о достоверности определения сметной стоимости объекта "Благоустройство территории жилого дома №43/1 мкр.2А"</t>
  </si>
  <si>
    <t>изготовление праздничных открыток и пригласительных на торжественное мероприятие и праздничную программу, посвященных  празднованию 75-ой годовщины Победы в Великой Отечественной войне 1941-1945 гг., выполнение работ по ремонту доски почёта в рамках мероприятий, посвященных празднованию 55-летия со дня образования города Урай</t>
  </si>
  <si>
    <t>перераспределение средств в результате конкурсных процедур по содержанию объектов внешнего благоустройства</t>
  </si>
  <si>
    <t>выполнение работ согласно заключенного МК №8 от 19.03.2019 (СМР) на объекте "Инженерные сети микрорайон 1А, г.Урай"</t>
  </si>
  <si>
    <t xml:space="preserve">организация транспортного обслуживания населения на дачных и городских автобусных маршрутах ( (№5 "Новинка-Авиатор-Новинка", №6 "Пристань-Северный-Пристань", №7 "Новинка-Рябинушка-Новинка", №8 "Дачный-Кольцевой", №9 "Пристань-Сухой Бор-Пристань"), городских автобусных маршрутах (№17 "Звезды Югры-Солнечный-Звёзды Югры", №2 "Микрорайон 3- Профилакторий") </t>
  </si>
  <si>
    <t>проведение спортивных мероприятий в рамках организация и проведения мероприятий, посвященных празднованию 75-ой годовщины Победы в Великой Отечественной войне 1941-1945гг., 55-летия со дня образования города Урай</t>
  </si>
  <si>
    <t xml:space="preserve">приобретение оборудования для обеспечения рабочих мест в администрации и Думе города Урай </t>
  </si>
  <si>
    <t xml:space="preserve">БО 2019 года под контрактами </t>
  </si>
  <si>
    <t>Уточнение кодов доходов, в соответствии с исполнением бюджетных полномочий отделом муниципального контроля администрации города Урай главного администратора доходов - администрация города Урай.</t>
  </si>
  <si>
    <t>Итого расходы бюджета города с учетом корректировки</t>
  </si>
  <si>
    <t>приобретение мебели для администрации города и Думы города Урай</t>
  </si>
  <si>
    <t xml:space="preserve">приобретение, монтаж и установка рекламных щитов в целях размещения социальной рекламы на улицах города  </t>
  </si>
  <si>
    <r>
      <t xml:space="preserve">благоустройство территорий города Урай </t>
    </r>
    <r>
      <rPr>
        <b/>
        <sz val="12"/>
        <color theme="1"/>
        <rFont val="Times New Roman"/>
        <family val="1"/>
        <charset val="204"/>
      </rPr>
      <t>(региональный проект "Формирование комфортной городской среды")</t>
    </r>
    <r>
      <rPr>
        <sz val="12"/>
        <color theme="1"/>
        <rFont val="Times New Roman"/>
        <family val="1"/>
        <charset val="204"/>
      </rPr>
      <t xml:space="preserve"> (благоустройство территории мкр.1 вдоль улицы Ленина "Бульвар Содружества", благоустройство территории в микрорайоне «Солнечный» (устройство пешеходных тротуаров, устройство детской игровой площадки "Воркаут", выполнение работ по монтажу двух остановочных комплексов в микрорайоне Солнечный, устройство остановочных карманов, площадок под остановочные павильоны и установка дорожных знаков); обустройство парковой зоны , установка опор освещения в районе ДС «Звезды Югры»; выполнение работ по ремонту площади в районе Коллонады, гравировка надписей, изготовление флагов с древками (в рамках подготовки и проведения праздничных мероприятий, приуроченных к 75-летию Победы в Великой Отечественной войне 1941-1945 годы и 55-летию Дня города Урай), благоустройство территории в районе ж/домов №91,91а мкр. 1Б, проезды по ул.Островского, Маяковского в г.Урай, )</t>
    </r>
  </si>
  <si>
    <t>приобретение сувенирной продукции (в рамках проведения событийных мероприятий, посвящённых 55-летию со дня образования города Урай)</t>
  </si>
  <si>
    <t>Капитальный ремонт МБОУ СОШ №6 ПСД (выполнение проектно – изыскательских работ)</t>
  </si>
  <si>
    <t>выполнение работ на объекте "Реконструкция нежилого здания детской поликлиники под жилой дом в городе Урай" (дополнительные работы в рамках МК в пределах 10% на  - СМР, благоустройство)</t>
  </si>
  <si>
    <t>Благоустройство дворовой территории жилых домов №4,7 мкр.1 (выполнение проектно – изыскательских работ,техприсоед)</t>
  </si>
  <si>
    <t>выполнение работ по корректировке проекта наружное освещение по объекту "Благоустройство территории в районе пересечения ул.Узбекистанская, ул.Космонавтов, граничащая с жилыми домами №№71,72 мкр. 1А "</t>
  </si>
  <si>
    <t>Благоустройство территории в районе пересечения ул.Узбекистанская, ул.Космонавтов, граничащая с жилыми домами №№71,72 мкр. 1А (выполнение кадастровых работ по изготовлению технических планов)</t>
  </si>
  <si>
    <t>Выполнение проектных работ по объекту "Скульптурная композиция "Солнечная система" на площади "Планета звезд"</t>
  </si>
  <si>
    <t>проведение экспертизы по объекту "Благоустройство дворовой территории жилых домов №4,7 мкр.1"</t>
  </si>
  <si>
    <t>Устройство проездов объект "Инженерные сети  и проезды по улицам микрорайона "Южный" (район Орбиты)  в г. Урай"</t>
  </si>
  <si>
    <t>поставка скульптурной композиции "Солнечная система на площадь "Планета Звезд"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</si>
  <si>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</si>
  <si>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</si>
  <si>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</si>
  <si>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</si>
  <si>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</si>
  <si>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</si>
  <si>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</si>
  <si>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</si>
  <si>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</si>
  <si>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</si>
  <si>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</si>
  <si>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7.3.</t>
  </si>
  <si>
    <t>организация содержания и обустройство объектов благоустройства города</t>
  </si>
  <si>
    <t xml:space="preserve">выполнение работ по благоустройству общественных территорий города </t>
  </si>
  <si>
    <t>4.3.</t>
  </si>
  <si>
    <t xml:space="preserve">капитальный ремонт кровли МБУ ДО "ЦМДО" </t>
  </si>
  <si>
    <t xml:space="preserve">капитальный ремонт кровли здания Дворца спорта "Старт", устройство вентиляции в здании, замена покрытия беговой дорожки на стадионе "Нефтяник" </t>
  </si>
  <si>
    <t>замена деревянных оконных блоков на пластиковые стеклопакеты в здании МБУ ДО "ДШИ"</t>
  </si>
  <si>
    <t>6.10.3.</t>
  </si>
  <si>
    <t>перераспределение средств в результате экономии (текущее содержание МКУ "УКС")</t>
  </si>
  <si>
    <t xml:space="preserve">выполнение гос.экспертизы проекта ПСД и инженерных изысканий объекта "Капитальный ремонт МБОУ СОШ №6" </t>
  </si>
  <si>
    <t>уточнение исполнителя мероприятий (организация временного трудоустройства несовершеннолетних граждан от 14 до 18 лет)</t>
  </si>
  <si>
    <t>выполнение работ по устройству съезда объект "Инженерные сети  и проезды по улицам микрорайона "Южный" (район Орбиты)  в г. Урай"</t>
  </si>
  <si>
    <t>Муниципальная программа "Формирование современной городской среды муниципального образования город Урай" на 2018-2022 годы</t>
  </si>
  <si>
    <r>
      <t xml:space="preserve">доля софинансирования местного бюджета на реализацию </t>
    </r>
    <r>
      <rPr>
        <b/>
        <sz val="12"/>
        <color theme="1"/>
        <rFont val="Times New Roman"/>
        <family val="1"/>
        <charset val="204"/>
      </rPr>
      <t>регионального проекта "Популяризация предпринимательства"</t>
    </r>
  </si>
  <si>
    <t>высвобождение средств местного бюджета по выполнению работ по благоустройству территории мкр.1 вдоль улицы Ленина "Бульвар Содружества"(региональный проект "Формирование комфортной городской среды" замена на дотацию)</t>
  </si>
  <si>
    <t>Увеличение плановых назначений связано с доведением объемов финансирования: 1) в рамках заключенного Соглашения о сотрудничестве между Правительством Ханты-Мансийского автономного округа -Югры и ПАО "Нефтяная компания "ЛУКОЙЛ" на 2020 год в сумме 116 770,0 тыс.рублей; 2) на реализацию Проекта по изготовлению и установке детской игровой площадки "Нефтеград" в городе Урай  в сумме 54 790,8 тыс.рублей.</t>
  </si>
</sst>
</file>

<file path=xl/styles.xml><?xml version="1.0" encoding="utf-8"?>
<styleSheet xmlns="http://schemas.openxmlformats.org/spreadsheetml/2006/main">
  <numFmts count="7">
    <numFmt numFmtId="164" formatCode="_(* #,##0.00_);_(* \(#,##0.00\);_(* &quot;-&quot;??_);_(@_)"/>
    <numFmt numFmtId="165" formatCode="#,##0.0"/>
    <numFmt numFmtId="166" formatCode="000\.00\.000\.0"/>
    <numFmt numFmtId="167" formatCode="0000000000"/>
    <numFmt numFmtId="168" formatCode="00\.00\.00"/>
    <numFmt numFmtId="169" formatCode="_(* #,##0.0_);_(* \(#,##0.0\);_(* &quot;-&quot;??_);_(@_)"/>
    <numFmt numFmtId="170" formatCode="&quot;+&quot;\ #,##0.0;&quot;-&quot;\ #,##0.0;&quot;&quot;\ 0.0"/>
  </numFmts>
  <fonts count="2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name val="Arial"/>
      <family val="2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Arial Cyr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2" borderId="1">
      <alignment horizontal="left" vertical="top" wrapText="1"/>
    </xf>
  </cellStyleXfs>
  <cellXfs count="193">
    <xf numFmtId="0" fontId="0" fillId="0" borderId="0" xfId="0"/>
    <xf numFmtId="0" fontId="5" fillId="3" borderId="2" xfId="0" applyFont="1" applyFill="1" applyBorder="1" applyAlignment="1">
      <alignment wrapText="1"/>
    </xf>
    <xf numFmtId="0" fontId="6" fillId="3" borderId="2" xfId="0" applyNumberFormat="1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left" wrapText="1"/>
    </xf>
    <xf numFmtId="0" fontId="8" fillId="3" borderId="0" xfId="0" applyFont="1" applyFill="1"/>
    <xf numFmtId="0" fontId="9" fillId="3" borderId="0" xfId="0" applyFont="1" applyFill="1"/>
    <xf numFmtId="165" fontId="8" fillId="3" borderId="0" xfId="0" applyNumberFormat="1" applyFont="1" applyFill="1"/>
    <xf numFmtId="0" fontId="7" fillId="3" borderId="4" xfId="0" applyFont="1" applyFill="1" applyBorder="1" applyAlignment="1">
      <alignment horizontal="center" wrapText="1"/>
    </xf>
    <xf numFmtId="0" fontId="7" fillId="3" borderId="0" xfId="0" applyFont="1" applyFill="1"/>
    <xf numFmtId="0" fontId="7" fillId="3" borderId="2" xfId="0" applyNumberFormat="1" applyFont="1" applyFill="1" applyBorder="1" applyAlignment="1">
      <alignment horizontal="left" wrapText="1"/>
    </xf>
    <xf numFmtId="0" fontId="6" fillId="3" borderId="3" xfId="0" applyNumberFormat="1" applyFont="1" applyFill="1" applyBorder="1" applyAlignment="1">
      <alignment horizontal="left" wrapText="1"/>
    </xf>
    <xf numFmtId="166" fontId="7" fillId="3" borderId="3" xfId="3" applyNumberFormat="1" applyFont="1" applyFill="1" applyBorder="1" applyAlignment="1" applyProtection="1">
      <alignment wrapText="1"/>
      <protection hidden="1"/>
    </xf>
    <xf numFmtId="166" fontId="7" fillId="3" borderId="2" xfId="1" applyNumberFormat="1" applyFont="1" applyFill="1" applyBorder="1" applyAlignment="1" applyProtection="1">
      <alignment horizontal="left" vertical="center" wrapText="1"/>
      <protection hidden="1"/>
    </xf>
    <xf numFmtId="0" fontId="6" fillId="3" borderId="0" xfId="0" applyFont="1" applyFill="1"/>
    <xf numFmtId="0" fontId="7" fillId="3" borderId="0" xfId="0" applyFont="1" applyFill="1" applyAlignment="1">
      <alignment horizontal="right"/>
    </xf>
    <xf numFmtId="0" fontId="6" fillId="3" borderId="0" xfId="0" applyFont="1" applyFill="1" applyAlignment="1">
      <alignment horizontal="right"/>
    </xf>
    <xf numFmtId="0" fontId="10" fillId="3" borderId="0" xfId="0" applyFont="1" applyFill="1"/>
    <xf numFmtId="0" fontId="7" fillId="3" borderId="5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/>
    </xf>
    <xf numFmtId="0" fontId="7" fillId="3" borderId="6" xfId="0" applyNumberFormat="1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/>
    </xf>
    <xf numFmtId="0" fontId="6" fillId="3" borderId="6" xfId="0" applyNumberFormat="1" applyFont="1" applyFill="1" applyBorder="1" applyAlignment="1">
      <alignment horizontal="left" vertical="center" wrapText="1"/>
    </xf>
    <xf numFmtId="165" fontId="7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65" fontId="5" fillId="3" borderId="2" xfId="0" applyNumberFormat="1" applyFont="1" applyFill="1" applyBorder="1" applyAlignment="1"/>
    <xf numFmtId="0" fontId="13" fillId="3" borderId="0" xfId="0" applyFont="1" applyFill="1" applyAlignment="1">
      <alignment horizontal="center"/>
    </xf>
    <xf numFmtId="0" fontId="13" fillId="3" borderId="2" xfId="0" applyFont="1" applyFill="1" applyBorder="1" applyAlignment="1">
      <alignment horizontal="center"/>
    </xf>
    <xf numFmtId="165" fontId="13" fillId="3" borderId="2" xfId="0" applyNumberFormat="1" applyFont="1" applyFill="1" applyBorder="1" applyAlignment="1"/>
    <xf numFmtId="165" fontId="6" fillId="3" borderId="2" xfId="0" applyNumberFormat="1" applyFont="1" applyFill="1" applyBorder="1" applyAlignment="1">
      <alignment horizontal="right"/>
    </xf>
    <xf numFmtId="0" fontId="6" fillId="3" borderId="2" xfId="0" applyFont="1" applyFill="1" applyBorder="1" applyAlignment="1">
      <alignment horizontal="left" wrapText="1"/>
    </xf>
    <xf numFmtId="0" fontId="14" fillId="3" borderId="2" xfId="0" applyFont="1" applyFill="1" applyBorder="1" applyAlignment="1">
      <alignment horizontal="left" vertical="center" wrapText="1"/>
    </xf>
    <xf numFmtId="165" fontId="5" fillId="3" borderId="2" xfId="0" applyNumberFormat="1" applyFont="1" applyFill="1" applyBorder="1" applyAlignment="1" applyProtection="1">
      <protection locked="0"/>
    </xf>
    <xf numFmtId="0" fontId="13" fillId="3" borderId="0" xfId="0" applyFont="1" applyFill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13" fillId="3" borderId="2" xfId="0" applyFont="1" applyFill="1" applyBorder="1" applyAlignment="1">
      <alignment wrapText="1"/>
    </xf>
    <xf numFmtId="0" fontId="5" fillId="3" borderId="2" xfId="0" applyFont="1" applyFill="1" applyBorder="1" applyAlignment="1">
      <alignment horizontal="center" wrapText="1"/>
    </xf>
    <xf numFmtId="165" fontId="7" fillId="3" borderId="2" xfId="0" applyNumberFormat="1" applyFont="1" applyFill="1" applyBorder="1" applyAlignment="1">
      <alignment horizontal="right"/>
    </xf>
    <xf numFmtId="0" fontId="13" fillId="3" borderId="2" xfId="0" applyFont="1" applyFill="1" applyBorder="1" applyAlignment="1">
      <alignment horizontal="center" wrapText="1"/>
    </xf>
    <xf numFmtId="165" fontId="13" fillId="3" borderId="2" xfId="0" applyNumberFormat="1" applyFont="1" applyFill="1" applyBorder="1" applyAlignment="1">
      <alignment wrapText="1"/>
    </xf>
    <xf numFmtId="0" fontId="6" fillId="3" borderId="2" xfId="0" applyFont="1" applyFill="1" applyBorder="1" applyAlignment="1">
      <alignment horizontal="center" wrapText="1"/>
    </xf>
    <xf numFmtId="165" fontId="6" fillId="3" borderId="2" xfId="0" applyNumberFormat="1" applyFont="1" applyFill="1" applyBorder="1" applyAlignment="1"/>
    <xf numFmtId="165" fontId="6" fillId="3" borderId="2" xfId="0" applyNumberFormat="1" applyFont="1" applyFill="1" applyBorder="1" applyAlignment="1">
      <alignment wrapText="1"/>
    </xf>
    <xf numFmtId="0" fontId="6" fillId="3" borderId="0" xfId="0" applyFont="1" applyFill="1" applyAlignment="1"/>
    <xf numFmtId="4" fontId="13" fillId="3" borderId="0" xfId="4" applyNumberFormat="1" applyFont="1" applyFill="1" applyAlignment="1">
      <alignment horizontal="center"/>
    </xf>
    <xf numFmtId="4" fontId="13" fillId="3" borderId="0" xfId="0" applyNumberFormat="1" applyFont="1" applyFill="1" applyAlignment="1">
      <alignment horizontal="right"/>
    </xf>
    <xf numFmtId="4" fontId="13" fillId="3" borderId="0" xfId="0" applyNumberFormat="1" applyFont="1" applyFill="1" applyAlignment="1">
      <alignment horizontal="center"/>
    </xf>
    <xf numFmtId="4" fontId="13" fillId="3" borderId="0" xfId="0" applyNumberFormat="1" applyFont="1" applyFill="1"/>
    <xf numFmtId="4" fontId="5" fillId="3" borderId="2" xfId="4" applyNumberFormat="1" applyFont="1" applyFill="1" applyBorder="1" applyAlignment="1">
      <alignment horizont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166" fontId="7" fillId="3" borderId="2" xfId="3" applyNumberFormat="1" applyFont="1" applyFill="1" applyBorder="1" applyAlignment="1" applyProtection="1">
      <alignment wrapText="1"/>
      <protection hidden="1"/>
    </xf>
    <xf numFmtId="165" fontId="5" fillId="3" borderId="2" xfId="0" applyNumberFormat="1" applyFont="1" applyFill="1" applyBorder="1" applyAlignment="1">
      <alignment horizontal="right" wrapText="1"/>
    </xf>
    <xf numFmtId="165" fontId="6" fillId="3" borderId="2" xfId="0" applyNumberFormat="1" applyFont="1" applyFill="1" applyBorder="1" applyAlignment="1">
      <alignment horizontal="right" wrapText="1"/>
    </xf>
    <xf numFmtId="0" fontId="6" fillId="3" borderId="0" xfId="0" applyFont="1" applyFill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left" wrapText="1"/>
    </xf>
    <xf numFmtId="165" fontId="6" fillId="3" borderId="2" xfId="0" applyNumberFormat="1" applyFont="1" applyFill="1" applyBorder="1" applyAlignment="1" applyProtection="1">
      <protection locked="0"/>
    </xf>
    <xf numFmtId="165" fontId="5" fillId="3" borderId="2" xfId="4" applyNumberFormat="1" applyFont="1" applyFill="1" applyBorder="1" applyAlignment="1"/>
    <xf numFmtId="0" fontId="6" fillId="3" borderId="4" xfId="0" applyFont="1" applyFill="1" applyBorder="1" applyAlignment="1">
      <alignment wrapText="1"/>
    </xf>
    <xf numFmtId="0" fontId="6" fillId="3" borderId="4" xfId="0" applyFont="1" applyFill="1" applyBorder="1" applyAlignment="1">
      <alignment vertical="center" wrapText="1"/>
    </xf>
    <xf numFmtId="0" fontId="15" fillId="3" borderId="2" xfId="0" applyFont="1" applyFill="1" applyBorder="1" applyAlignment="1"/>
    <xf numFmtId="167" fontId="6" fillId="3" borderId="2" xfId="1" applyNumberFormat="1" applyFont="1" applyFill="1" applyBorder="1" applyAlignment="1" applyProtection="1">
      <alignment vertical="center" wrapText="1"/>
      <protection hidden="1"/>
    </xf>
    <xf numFmtId="0" fontId="6" fillId="3" borderId="7" xfId="0" applyNumberFormat="1" applyFont="1" applyFill="1" applyBorder="1" applyAlignment="1">
      <alignment horizontal="left" wrapText="1"/>
    </xf>
    <xf numFmtId="0" fontId="6" fillId="3" borderId="2" xfId="0" applyFont="1" applyFill="1" applyBorder="1" applyAlignment="1">
      <alignment vertical="center" wrapText="1"/>
    </xf>
    <xf numFmtId="0" fontId="7" fillId="3" borderId="2" xfId="0" applyFont="1" applyFill="1" applyBorder="1"/>
    <xf numFmtId="0" fontId="6" fillId="3" borderId="2" xfId="0" applyFont="1" applyFill="1" applyBorder="1"/>
    <xf numFmtId="166" fontId="6" fillId="3" borderId="2" xfId="1" applyNumberFormat="1" applyFont="1" applyFill="1" applyBorder="1" applyAlignment="1" applyProtection="1">
      <alignment horizontal="left" vertical="center" wrapText="1"/>
      <protection hidden="1"/>
    </xf>
    <xf numFmtId="0" fontId="7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/>
    <xf numFmtId="164" fontId="17" fillId="3" borderId="0" xfId="4" applyFont="1" applyFill="1"/>
    <xf numFmtId="0" fontId="17" fillId="3" borderId="0" xfId="0" applyFont="1" applyFill="1"/>
    <xf numFmtId="164" fontId="12" fillId="3" borderId="0" xfId="4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8" fillId="3" borderId="0" xfId="0" applyFont="1" applyFill="1" applyAlignment="1">
      <alignment horizontal="center" vertical="center" wrapText="1"/>
    </xf>
    <xf numFmtId="165" fontId="18" fillId="3" borderId="0" xfId="0" applyNumberFormat="1" applyFont="1" applyFill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165" fontId="18" fillId="3" borderId="2" xfId="4" applyNumberFormat="1" applyFont="1" applyFill="1" applyBorder="1" applyAlignment="1">
      <alignment horizontal="center" vertical="center" wrapText="1"/>
    </xf>
    <xf numFmtId="164" fontId="18" fillId="3" borderId="2" xfId="4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vertical="center" wrapText="1"/>
    </xf>
    <xf numFmtId="164" fontId="22" fillId="3" borderId="0" xfId="4" applyFont="1" applyFill="1"/>
    <xf numFmtId="4" fontId="23" fillId="3" borderId="4" xfId="4" applyNumberFormat="1" applyFont="1" applyFill="1" applyBorder="1" applyAlignment="1">
      <alignment vertical="center" wrapText="1"/>
    </xf>
    <xf numFmtId="164" fontId="17" fillId="3" borderId="0" xfId="4" applyFont="1" applyFill="1" applyAlignment="1">
      <alignment vertical="center"/>
    </xf>
    <xf numFmtId="4" fontId="16" fillId="3" borderId="2" xfId="4" applyNumberFormat="1" applyFont="1" applyFill="1" applyBorder="1" applyAlignment="1">
      <alignment vertical="center" wrapText="1"/>
    </xf>
    <xf numFmtId="164" fontId="16" fillId="3" borderId="0" xfId="4" applyFont="1" applyFill="1" applyAlignment="1">
      <alignment horizontal="right" vertical="center"/>
    </xf>
    <xf numFmtId="0" fontId="18" fillId="3" borderId="2" xfId="0" applyFont="1" applyFill="1" applyBorder="1" applyAlignment="1">
      <alignment horizontal="left" vertical="center" wrapText="1"/>
    </xf>
    <xf numFmtId="165" fontId="18" fillId="3" borderId="2" xfId="4" applyNumberFormat="1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left" vertical="center" wrapText="1"/>
    </xf>
    <xf numFmtId="0" fontId="16" fillId="3" borderId="0" xfId="0" applyFont="1" applyFill="1" applyAlignment="1">
      <alignment wrapText="1"/>
    </xf>
    <xf numFmtId="0" fontId="16" fillId="3" borderId="0" xfId="0" applyFont="1" applyFill="1" applyAlignment="1">
      <alignment horizontal="center" wrapText="1"/>
    </xf>
    <xf numFmtId="165" fontId="16" fillId="3" borderId="0" xfId="4" applyNumberFormat="1" applyFont="1" applyFill="1" applyAlignment="1">
      <alignment horizontal="center" vertical="center"/>
    </xf>
    <xf numFmtId="0" fontId="17" fillId="3" borderId="0" xfId="0" applyFont="1" applyFill="1" applyAlignment="1">
      <alignment wrapText="1"/>
    </xf>
    <xf numFmtId="0" fontId="16" fillId="3" borderId="0" xfId="0" applyFont="1" applyFill="1" applyAlignment="1">
      <alignment horizontal="center"/>
    </xf>
    <xf numFmtId="0" fontId="24" fillId="3" borderId="0" xfId="0" applyFont="1" applyFill="1" applyAlignment="1">
      <alignment horizontal="right" vertical="center" wrapText="1"/>
    </xf>
    <xf numFmtId="0" fontId="19" fillId="3" borderId="2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vertical="center" wrapText="1"/>
    </xf>
    <xf numFmtId="0" fontId="20" fillId="3" borderId="2" xfId="0" applyFont="1" applyFill="1" applyBorder="1" applyAlignment="1">
      <alignment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vertical="center" wrapText="1"/>
    </xf>
    <xf numFmtId="0" fontId="18" fillId="3" borderId="2" xfId="0" applyFont="1" applyFill="1" applyBorder="1" applyAlignment="1">
      <alignment horizontal="center" vertical="center" wrapText="1"/>
    </xf>
    <xf numFmtId="169" fontId="18" fillId="3" borderId="2" xfId="4" applyNumberFormat="1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/>
    </xf>
    <xf numFmtId="165" fontId="8" fillId="3" borderId="2" xfId="4" applyNumberFormat="1" applyFont="1" applyFill="1" applyBorder="1" applyAlignment="1">
      <alignment vertical="center" wrapText="1"/>
    </xf>
    <xf numFmtId="0" fontId="21" fillId="3" borderId="2" xfId="0" applyFont="1" applyFill="1" applyBorder="1" applyAlignment="1">
      <alignment horizontal="center" vertical="center"/>
    </xf>
    <xf numFmtId="169" fontId="18" fillId="3" borderId="2" xfId="4" applyNumberFormat="1" applyFont="1" applyFill="1" applyBorder="1" applyAlignment="1">
      <alignment vertical="center" wrapText="1"/>
    </xf>
    <xf numFmtId="164" fontId="4" fillId="3" borderId="0" xfId="4" applyFont="1" applyFill="1"/>
    <xf numFmtId="0" fontId="4" fillId="3" borderId="0" xfId="0" applyFont="1" applyFill="1"/>
    <xf numFmtId="1" fontId="24" fillId="3" borderId="4" xfId="0" applyNumberFormat="1" applyFont="1" applyFill="1" applyBorder="1" applyAlignment="1">
      <alignment horizontal="center" vertical="center" wrapText="1"/>
    </xf>
    <xf numFmtId="1" fontId="24" fillId="3" borderId="2" xfId="4" applyNumberFormat="1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>
      <alignment horizontal="left" wrapText="1"/>
    </xf>
    <xf numFmtId="167" fontId="7" fillId="3" borderId="2" xfId="1" applyNumberFormat="1" applyFont="1" applyFill="1" applyBorder="1" applyAlignment="1" applyProtection="1">
      <alignment vertical="center" wrapText="1"/>
      <protection hidden="1"/>
    </xf>
    <xf numFmtId="0" fontId="7" fillId="3" borderId="7" xfId="0" applyNumberFormat="1" applyFont="1" applyFill="1" applyBorder="1" applyAlignment="1">
      <alignment horizontal="left" vertical="center" wrapText="1"/>
    </xf>
    <xf numFmtId="167" fontId="11" fillId="3" borderId="2" xfId="1" applyNumberFormat="1" applyFont="1" applyFill="1" applyBorder="1" applyAlignment="1" applyProtection="1">
      <alignment vertical="center" wrapText="1"/>
      <protection hidden="1"/>
    </xf>
    <xf numFmtId="167" fontId="11" fillId="3" borderId="2" xfId="1" applyNumberFormat="1" applyFont="1" applyFill="1" applyBorder="1" applyAlignment="1" applyProtection="1">
      <alignment wrapText="1"/>
      <protection hidden="1"/>
    </xf>
    <xf numFmtId="170" fontId="18" fillId="3" borderId="2" xfId="4" applyNumberFormat="1" applyFont="1" applyFill="1" applyBorder="1" applyAlignment="1">
      <alignment horizontal="center" vertical="center" wrapText="1"/>
    </xf>
    <xf numFmtId="170" fontId="16" fillId="3" borderId="2" xfId="4" applyNumberFormat="1" applyFont="1" applyFill="1" applyBorder="1" applyAlignment="1">
      <alignment horizontal="center" vertical="center" wrapText="1"/>
    </xf>
    <xf numFmtId="170" fontId="18" fillId="3" borderId="2" xfId="4" applyNumberFormat="1" applyFont="1" applyFill="1" applyBorder="1" applyAlignment="1">
      <alignment horizontal="center" vertical="center"/>
    </xf>
    <xf numFmtId="170" fontId="16" fillId="3" borderId="2" xfId="4" applyNumberFormat="1" applyFont="1" applyFill="1" applyBorder="1" applyAlignment="1">
      <alignment horizontal="center" vertical="center"/>
    </xf>
    <xf numFmtId="4" fontId="16" fillId="3" borderId="2" xfId="4" applyNumberFormat="1" applyFont="1" applyFill="1" applyBorder="1" applyAlignment="1">
      <alignment horizontal="left" vertical="center" wrapText="1"/>
    </xf>
    <xf numFmtId="170" fontId="7" fillId="3" borderId="2" xfId="0" applyNumberFormat="1" applyFont="1" applyFill="1" applyBorder="1" applyAlignment="1">
      <alignment horizontal="center" wrapText="1"/>
    </xf>
    <xf numFmtId="170" fontId="7" fillId="3" borderId="2" xfId="0" applyNumberFormat="1" applyFont="1" applyFill="1" applyBorder="1" applyAlignment="1">
      <alignment horizontal="center" vertical="top" wrapText="1"/>
    </xf>
    <xf numFmtId="170" fontId="6" fillId="3" borderId="2" xfId="0" applyNumberFormat="1" applyFont="1" applyFill="1" applyBorder="1" applyAlignment="1">
      <alignment horizontal="center" vertical="top" wrapText="1"/>
    </xf>
    <xf numFmtId="170" fontId="6" fillId="3" borderId="2" xfId="0" applyNumberFormat="1" applyFont="1" applyFill="1" applyBorder="1" applyAlignment="1">
      <alignment horizontal="center" wrapText="1"/>
    </xf>
    <xf numFmtId="170" fontId="7" fillId="3" borderId="2" xfId="0" applyNumberFormat="1" applyFont="1" applyFill="1" applyBorder="1" applyAlignment="1">
      <alignment horizontal="center" vertical="center"/>
    </xf>
    <xf numFmtId="170" fontId="6" fillId="3" borderId="2" xfId="0" applyNumberFormat="1" applyFont="1" applyFill="1" applyBorder="1" applyAlignment="1">
      <alignment horizontal="center" vertical="center"/>
    </xf>
    <xf numFmtId="170" fontId="6" fillId="3" borderId="2" xfId="0" applyNumberFormat="1" applyFont="1" applyFill="1" applyBorder="1" applyAlignment="1">
      <alignment horizontal="center"/>
    </xf>
    <xf numFmtId="170" fontId="7" fillId="3" borderId="2" xfId="0" applyNumberFormat="1" applyFont="1" applyFill="1" applyBorder="1" applyAlignment="1">
      <alignment horizontal="center"/>
    </xf>
    <xf numFmtId="170" fontId="6" fillId="3" borderId="2" xfId="1" applyNumberFormat="1" applyFont="1" applyFill="1" applyBorder="1" applyAlignment="1" applyProtection="1">
      <alignment horizontal="center" vertical="center"/>
      <protection hidden="1"/>
    </xf>
    <xf numFmtId="170" fontId="7" fillId="3" borderId="2" xfId="0" applyNumberFormat="1" applyFont="1" applyFill="1" applyBorder="1"/>
    <xf numFmtId="170" fontId="7" fillId="3" borderId="2" xfId="4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170" fontId="7" fillId="3" borderId="6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/>
    <xf numFmtId="170" fontId="7" fillId="3" borderId="6" xfId="0" applyNumberFormat="1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wrapText="1"/>
    </xf>
    <xf numFmtId="165" fontId="16" fillId="3" borderId="6" xfId="4" applyNumberFormat="1" applyFont="1" applyFill="1" applyBorder="1" applyAlignment="1">
      <alignment vertical="center" wrapText="1"/>
    </xf>
    <xf numFmtId="0" fontId="5" fillId="3" borderId="0" xfId="0" applyFont="1" applyFill="1" applyAlignment="1">
      <alignment horizontal="center" wrapText="1"/>
    </xf>
    <xf numFmtId="0" fontId="7" fillId="3" borderId="9" xfId="0" applyFont="1" applyFill="1" applyBorder="1" applyAlignment="1">
      <alignment horizontal="center"/>
    </xf>
    <xf numFmtId="170" fontId="7" fillId="3" borderId="6" xfId="0" applyNumberFormat="1" applyFont="1" applyFill="1" applyBorder="1" applyAlignment="1">
      <alignment horizontal="center"/>
    </xf>
    <xf numFmtId="170" fontId="7" fillId="3" borderId="6" xfId="0" applyNumberFormat="1" applyFont="1" applyFill="1" applyBorder="1" applyAlignment="1">
      <alignment horizontal="center" vertical="center"/>
    </xf>
    <xf numFmtId="0" fontId="6" fillId="3" borderId="6" xfId="0" applyNumberFormat="1" applyFont="1" applyFill="1" applyBorder="1" applyAlignment="1">
      <alignment horizontal="left" wrapText="1"/>
    </xf>
    <xf numFmtId="168" fontId="6" fillId="3" borderId="2" xfId="1" applyNumberFormat="1" applyFont="1" applyFill="1" applyBorder="1" applyAlignment="1" applyProtection="1">
      <alignment wrapText="1"/>
      <protection hidden="1"/>
    </xf>
    <xf numFmtId="0" fontId="7" fillId="3" borderId="2" xfId="0" applyFont="1" applyFill="1" applyBorder="1" applyAlignment="1">
      <alignment horizontal="center" wrapText="1"/>
    </xf>
    <xf numFmtId="0" fontId="16" fillId="3" borderId="2" xfId="0" applyFont="1" applyFill="1" applyBorder="1"/>
    <xf numFmtId="0" fontId="25" fillId="3" borderId="2" xfId="0" applyFont="1" applyFill="1" applyBorder="1" applyAlignment="1">
      <alignment wrapText="1"/>
    </xf>
    <xf numFmtId="0" fontId="6" fillId="3" borderId="2" xfId="0" applyFont="1" applyFill="1" applyBorder="1" applyAlignment="1">
      <alignment wrapText="1"/>
    </xf>
    <xf numFmtId="0" fontId="6" fillId="3" borderId="4" xfId="0" applyFont="1" applyFill="1" applyBorder="1"/>
    <xf numFmtId="168" fontId="6" fillId="3" borderId="2" xfId="1" applyNumberFormat="1" applyFont="1" applyFill="1" applyBorder="1" applyAlignment="1" applyProtection="1">
      <alignment vertical="center" wrapText="1"/>
      <protection hidden="1"/>
    </xf>
    <xf numFmtId="168" fontId="6" fillId="3" borderId="2" xfId="1" applyNumberFormat="1" applyFont="1" applyFill="1" applyBorder="1" applyAlignment="1" applyProtection="1">
      <protection hidden="1"/>
    </xf>
    <xf numFmtId="49" fontId="6" fillId="3" borderId="2" xfId="1" applyNumberFormat="1" applyFont="1" applyFill="1" applyBorder="1" applyAlignment="1" applyProtection="1">
      <alignment horizontal="left" wrapText="1"/>
      <protection hidden="1"/>
    </xf>
    <xf numFmtId="168" fontId="6" fillId="3" borderId="2" xfId="1" applyNumberFormat="1" applyFont="1" applyFill="1" applyBorder="1" applyAlignment="1" applyProtection="1">
      <alignment horizontal="left" vertical="center" wrapText="1"/>
      <protection hidden="1"/>
    </xf>
    <xf numFmtId="166" fontId="6" fillId="3" borderId="2" xfId="1" applyNumberFormat="1" applyFont="1" applyFill="1" applyBorder="1" applyAlignment="1" applyProtection="1">
      <alignment horizontal="left" wrapText="1"/>
      <protection hidden="1"/>
    </xf>
    <xf numFmtId="0" fontId="16" fillId="3" borderId="0" xfId="0" applyFont="1" applyFill="1" applyAlignment="1">
      <alignment horizontal="right"/>
    </xf>
    <xf numFmtId="169" fontId="16" fillId="3" borderId="0" xfId="4" applyNumberFormat="1" applyFont="1" applyFill="1" applyAlignment="1">
      <alignment horizontal="right" vertical="center"/>
    </xf>
    <xf numFmtId="0" fontId="17" fillId="3" borderId="0" xfId="0" applyFont="1" applyFill="1" applyAlignment="1">
      <alignment horizontal="right" wrapText="1"/>
    </xf>
    <xf numFmtId="0" fontId="18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vertical="center" wrapText="1"/>
    </xf>
    <xf numFmtId="4" fontId="16" fillId="3" borderId="4" xfId="4" applyNumberFormat="1" applyFont="1" applyFill="1" applyBorder="1" applyAlignment="1">
      <alignment horizontal="left" vertical="center" wrapText="1"/>
    </xf>
    <xf numFmtId="4" fontId="16" fillId="3" borderId="9" xfId="4" applyNumberFormat="1" applyFont="1" applyFill="1" applyBorder="1" applyAlignment="1">
      <alignment horizontal="left" vertical="center" wrapText="1"/>
    </xf>
    <xf numFmtId="4" fontId="16" fillId="3" borderId="6" xfId="4" applyNumberFormat="1" applyFont="1" applyFill="1" applyBorder="1" applyAlignment="1">
      <alignment horizontal="left" vertical="center" wrapText="1"/>
    </xf>
    <xf numFmtId="169" fontId="16" fillId="3" borderId="4" xfId="4" applyNumberFormat="1" applyFont="1" applyFill="1" applyBorder="1" applyAlignment="1">
      <alignment horizontal="left" vertical="center" wrapText="1"/>
    </xf>
    <xf numFmtId="169" fontId="16" fillId="3" borderId="6" xfId="4" applyNumberFormat="1" applyFont="1" applyFill="1" applyBorder="1" applyAlignment="1">
      <alignment horizontal="left" vertical="center" wrapText="1"/>
    </xf>
    <xf numFmtId="0" fontId="16" fillId="3" borderId="4" xfId="0" applyFont="1" applyFill="1" applyBorder="1" applyAlignment="1">
      <alignment horizontal="left" vertical="top" wrapText="1"/>
    </xf>
    <xf numFmtId="0" fontId="16" fillId="3" borderId="9" xfId="0" applyFont="1" applyFill="1" applyBorder="1" applyAlignment="1">
      <alignment horizontal="left" vertical="top" wrapText="1"/>
    </xf>
    <xf numFmtId="0" fontId="16" fillId="3" borderId="6" xfId="0" applyFont="1" applyFill="1" applyBorder="1" applyAlignment="1">
      <alignment horizontal="left" vertical="top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170" fontId="16" fillId="3" borderId="4" xfId="4" applyNumberFormat="1" applyFont="1" applyFill="1" applyBorder="1" applyAlignment="1">
      <alignment horizontal="center" vertical="center"/>
    </xf>
    <xf numFmtId="170" fontId="16" fillId="3" borderId="9" xfId="4" applyNumberFormat="1" applyFont="1" applyFill="1" applyBorder="1" applyAlignment="1">
      <alignment horizontal="center" vertical="center"/>
    </xf>
    <xf numFmtId="170" fontId="16" fillId="3" borderId="6" xfId="4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10" fillId="3" borderId="0" xfId="0" applyFont="1" applyFill="1" applyAlignment="1"/>
    <xf numFmtId="0" fontId="7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64" fontId="5" fillId="3" borderId="2" xfId="4" applyFont="1" applyFill="1" applyBorder="1" applyAlignment="1">
      <alignment horizontal="center"/>
    </xf>
    <xf numFmtId="0" fontId="5" fillId="3" borderId="0" xfId="0" applyFont="1" applyFill="1" applyAlignment="1">
      <alignment horizontal="center" wrapText="1"/>
    </xf>
    <xf numFmtId="165" fontId="6" fillId="3" borderId="0" xfId="0" applyNumberFormat="1" applyFont="1" applyFill="1"/>
  </cellXfs>
  <cellStyles count="8">
    <cellStyle name="Обычный" xfId="0" builtinId="0"/>
    <cellStyle name="Обычный 2" xfId="1"/>
    <cellStyle name="Обычный 3" xfId="2"/>
    <cellStyle name="Обычный_tmp" xfId="3"/>
    <cellStyle name="Финансовый" xfId="4" builtinId="3"/>
    <cellStyle name="Финансовый 2" xfId="5"/>
    <cellStyle name="Финансовый 3" xfId="6"/>
    <cellStyle name="Элементы осей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opLeftCell="A13" zoomScale="90" zoomScaleNormal="90" workbookViewId="0">
      <selection activeCell="D16" sqref="A1:D30"/>
    </sheetView>
  </sheetViews>
  <sheetFormatPr defaultRowHeight="48" customHeight="1"/>
  <cols>
    <col min="1" max="1" width="53.28515625" style="92" customWidth="1"/>
    <col min="2" max="2" width="28" style="96" customWidth="1"/>
    <col min="3" max="3" width="17.5703125" style="94" customWidth="1"/>
    <col min="4" max="4" width="52.28515625" style="95" customWidth="1"/>
    <col min="5" max="5" width="16.140625" style="74" bestFit="1" customWidth="1"/>
    <col min="6" max="251" width="9.140625" style="75"/>
    <col min="252" max="252" width="66.85546875" style="75" customWidth="1"/>
    <col min="253" max="253" width="29.42578125" style="75" customWidth="1"/>
    <col min="254" max="254" width="19.140625" style="75" customWidth="1"/>
    <col min="255" max="255" width="18.28515625" style="75" customWidth="1"/>
    <col min="256" max="256" width="18.85546875" style="75" customWidth="1"/>
    <col min="257" max="257" width="17.7109375" style="75" customWidth="1"/>
    <col min="258" max="258" width="20" style="75" customWidth="1"/>
    <col min="259" max="259" width="18.140625" style="75" customWidth="1"/>
    <col min="260" max="260" width="59.85546875" style="75" customWidth="1"/>
    <col min="261" max="261" width="16.140625" style="75" bestFit="1" customWidth="1"/>
    <col min="262" max="507" width="9.140625" style="75"/>
    <col min="508" max="508" width="66.85546875" style="75" customWidth="1"/>
    <col min="509" max="509" width="29.42578125" style="75" customWidth="1"/>
    <col min="510" max="510" width="19.140625" style="75" customWidth="1"/>
    <col min="511" max="511" width="18.28515625" style="75" customWidth="1"/>
    <col min="512" max="512" width="18.85546875" style="75" customWidth="1"/>
    <col min="513" max="513" width="17.7109375" style="75" customWidth="1"/>
    <col min="514" max="514" width="20" style="75" customWidth="1"/>
    <col min="515" max="515" width="18.140625" style="75" customWidth="1"/>
    <col min="516" max="516" width="59.85546875" style="75" customWidth="1"/>
    <col min="517" max="517" width="16.140625" style="75" bestFit="1" customWidth="1"/>
    <col min="518" max="763" width="9.140625" style="75"/>
    <col min="764" max="764" width="66.85546875" style="75" customWidth="1"/>
    <col min="765" max="765" width="29.42578125" style="75" customWidth="1"/>
    <col min="766" max="766" width="19.140625" style="75" customWidth="1"/>
    <col min="767" max="767" width="18.28515625" style="75" customWidth="1"/>
    <col min="768" max="768" width="18.85546875" style="75" customWidth="1"/>
    <col min="769" max="769" width="17.7109375" style="75" customWidth="1"/>
    <col min="770" max="770" width="20" style="75" customWidth="1"/>
    <col min="771" max="771" width="18.140625" style="75" customWidth="1"/>
    <col min="772" max="772" width="59.85546875" style="75" customWidth="1"/>
    <col min="773" max="773" width="16.140625" style="75" bestFit="1" customWidth="1"/>
    <col min="774" max="1019" width="9.140625" style="75"/>
    <col min="1020" max="1020" width="66.85546875" style="75" customWidth="1"/>
    <col min="1021" max="1021" width="29.42578125" style="75" customWidth="1"/>
    <col min="1022" max="1022" width="19.140625" style="75" customWidth="1"/>
    <col min="1023" max="1023" width="18.28515625" style="75" customWidth="1"/>
    <col min="1024" max="1024" width="18.85546875" style="75" customWidth="1"/>
    <col min="1025" max="1025" width="17.7109375" style="75" customWidth="1"/>
    <col min="1026" max="1026" width="20" style="75" customWidth="1"/>
    <col min="1027" max="1027" width="18.140625" style="75" customWidth="1"/>
    <col min="1028" max="1028" width="59.85546875" style="75" customWidth="1"/>
    <col min="1029" max="1029" width="16.140625" style="75" bestFit="1" customWidth="1"/>
    <col min="1030" max="1275" width="9.140625" style="75"/>
    <col min="1276" max="1276" width="66.85546875" style="75" customWidth="1"/>
    <col min="1277" max="1277" width="29.42578125" style="75" customWidth="1"/>
    <col min="1278" max="1278" width="19.140625" style="75" customWidth="1"/>
    <col min="1279" max="1279" width="18.28515625" style="75" customWidth="1"/>
    <col min="1280" max="1280" width="18.85546875" style="75" customWidth="1"/>
    <col min="1281" max="1281" width="17.7109375" style="75" customWidth="1"/>
    <col min="1282" max="1282" width="20" style="75" customWidth="1"/>
    <col min="1283" max="1283" width="18.140625" style="75" customWidth="1"/>
    <col min="1284" max="1284" width="59.85546875" style="75" customWidth="1"/>
    <col min="1285" max="1285" width="16.140625" style="75" bestFit="1" customWidth="1"/>
    <col min="1286" max="1531" width="9.140625" style="75"/>
    <col min="1532" max="1532" width="66.85546875" style="75" customWidth="1"/>
    <col min="1533" max="1533" width="29.42578125" style="75" customWidth="1"/>
    <col min="1534" max="1534" width="19.140625" style="75" customWidth="1"/>
    <col min="1535" max="1535" width="18.28515625" style="75" customWidth="1"/>
    <col min="1536" max="1536" width="18.85546875" style="75" customWidth="1"/>
    <col min="1537" max="1537" width="17.7109375" style="75" customWidth="1"/>
    <col min="1538" max="1538" width="20" style="75" customWidth="1"/>
    <col min="1539" max="1539" width="18.140625" style="75" customWidth="1"/>
    <col min="1540" max="1540" width="59.85546875" style="75" customWidth="1"/>
    <col min="1541" max="1541" width="16.140625" style="75" bestFit="1" customWidth="1"/>
    <col min="1542" max="1787" width="9.140625" style="75"/>
    <col min="1788" max="1788" width="66.85546875" style="75" customWidth="1"/>
    <col min="1789" max="1789" width="29.42578125" style="75" customWidth="1"/>
    <col min="1790" max="1790" width="19.140625" style="75" customWidth="1"/>
    <col min="1791" max="1791" width="18.28515625" style="75" customWidth="1"/>
    <col min="1792" max="1792" width="18.85546875" style="75" customWidth="1"/>
    <col min="1793" max="1793" width="17.7109375" style="75" customWidth="1"/>
    <col min="1794" max="1794" width="20" style="75" customWidth="1"/>
    <col min="1795" max="1795" width="18.140625" style="75" customWidth="1"/>
    <col min="1796" max="1796" width="59.85546875" style="75" customWidth="1"/>
    <col min="1797" max="1797" width="16.140625" style="75" bestFit="1" customWidth="1"/>
    <col min="1798" max="2043" width="9.140625" style="75"/>
    <col min="2044" max="2044" width="66.85546875" style="75" customWidth="1"/>
    <col min="2045" max="2045" width="29.42578125" style="75" customWidth="1"/>
    <col min="2046" max="2046" width="19.140625" style="75" customWidth="1"/>
    <col min="2047" max="2047" width="18.28515625" style="75" customWidth="1"/>
    <col min="2048" max="2048" width="18.85546875" style="75" customWidth="1"/>
    <col min="2049" max="2049" width="17.7109375" style="75" customWidth="1"/>
    <col min="2050" max="2050" width="20" style="75" customWidth="1"/>
    <col min="2051" max="2051" width="18.140625" style="75" customWidth="1"/>
    <col min="2052" max="2052" width="59.85546875" style="75" customWidth="1"/>
    <col min="2053" max="2053" width="16.140625" style="75" bestFit="1" customWidth="1"/>
    <col min="2054" max="2299" width="9.140625" style="75"/>
    <col min="2300" max="2300" width="66.85546875" style="75" customWidth="1"/>
    <col min="2301" max="2301" width="29.42578125" style="75" customWidth="1"/>
    <col min="2302" max="2302" width="19.140625" style="75" customWidth="1"/>
    <col min="2303" max="2303" width="18.28515625" style="75" customWidth="1"/>
    <col min="2304" max="2304" width="18.85546875" style="75" customWidth="1"/>
    <col min="2305" max="2305" width="17.7109375" style="75" customWidth="1"/>
    <col min="2306" max="2306" width="20" style="75" customWidth="1"/>
    <col min="2307" max="2307" width="18.140625" style="75" customWidth="1"/>
    <col min="2308" max="2308" width="59.85546875" style="75" customWidth="1"/>
    <col min="2309" max="2309" width="16.140625" style="75" bestFit="1" customWidth="1"/>
    <col min="2310" max="2555" width="9.140625" style="75"/>
    <col min="2556" max="2556" width="66.85546875" style="75" customWidth="1"/>
    <col min="2557" max="2557" width="29.42578125" style="75" customWidth="1"/>
    <col min="2558" max="2558" width="19.140625" style="75" customWidth="1"/>
    <col min="2559" max="2559" width="18.28515625" style="75" customWidth="1"/>
    <col min="2560" max="2560" width="18.85546875" style="75" customWidth="1"/>
    <col min="2561" max="2561" width="17.7109375" style="75" customWidth="1"/>
    <col min="2562" max="2562" width="20" style="75" customWidth="1"/>
    <col min="2563" max="2563" width="18.140625" style="75" customWidth="1"/>
    <col min="2564" max="2564" width="59.85546875" style="75" customWidth="1"/>
    <col min="2565" max="2565" width="16.140625" style="75" bestFit="1" customWidth="1"/>
    <col min="2566" max="2811" width="9.140625" style="75"/>
    <col min="2812" max="2812" width="66.85546875" style="75" customWidth="1"/>
    <col min="2813" max="2813" width="29.42578125" style="75" customWidth="1"/>
    <col min="2814" max="2814" width="19.140625" style="75" customWidth="1"/>
    <col min="2815" max="2815" width="18.28515625" style="75" customWidth="1"/>
    <col min="2816" max="2816" width="18.85546875" style="75" customWidth="1"/>
    <col min="2817" max="2817" width="17.7109375" style="75" customWidth="1"/>
    <col min="2818" max="2818" width="20" style="75" customWidth="1"/>
    <col min="2819" max="2819" width="18.140625" style="75" customWidth="1"/>
    <col min="2820" max="2820" width="59.85546875" style="75" customWidth="1"/>
    <col min="2821" max="2821" width="16.140625" style="75" bestFit="1" customWidth="1"/>
    <col min="2822" max="3067" width="9.140625" style="75"/>
    <col min="3068" max="3068" width="66.85546875" style="75" customWidth="1"/>
    <col min="3069" max="3069" width="29.42578125" style="75" customWidth="1"/>
    <col min="3070" max="3070" width="19.140625" style="75" customWidth="1"/>
    <col min="3071" max="3071" width="18.28515625" style="75" customWidth="1"/>
    <col min="3072" max="3072" width="18.85546875" style="75" customWidth="1"/>
    <col min="3073" max="3073" width="17.7109375" style="75" customWidth="1"/>
    <col min="3074" max="3074" width="20" style="75" customWidth="1"/>
    <col min="3075" max="3075" width="18.140625" style="75" customWidth="1"/>
    <col min="3076" max="3076" width="59.85546875" style="75" customWidth="1"/>
    <col min="3077" max="3077" width="16.140625" style="75" bestFit="1" customWidth="1"/>
    <col min="3078" max="3323" width="9.140625" style="75"/>
    <col min="3324" max="3324" width="66.85546875" style="75" customWidth="1"/>
    <col min="3325" max="3325" width="29.42578125" style="75" customWidth="1"/>
    <col min="3326" max="3326" width="19.140625" style="75" customWidth="1"/>
    <col min="3327" max="3327" width="18.28515625" style="75" customWidth="1"/>
    <col min="3328" max="3328" width="18.85546875" style="75" customWidth="1"/>
    <col min="3329" max="3329" width="17.7109375" style="75" customWidth="1"/>
    <col min="3330" max="3330" width="20" style="75" customWidth="1"/>
    <col min="3331" max="3331" width="18.140625" style="75" customWidth="1"/>
    <col min="3332" max="3332" width="59.85546875" style="75" customWidth="1"/>
    <col min="3333" max="3333" width="16.140625" style="75" bestFit="1" customWidth="1"/>
    <col min="3334" max="3579" width="9.140625" style="75"/>
    <col min="3580" max="3580" width="66.85546875" style="75" customWidth="1"/>
    <col min="3581" max="3581" width="29.42578125" style="75" customWidth="1"/>
    <col min="3582" max="3582" width="19.140625" style="75" customWidth="1"/>
    <col min="3583" max="3583" width="18.28515625" style="75" customWidth="1"/>
    <col min="3584" max="3584" width="18.85546875" style="75" customWidth="1"/>
    <col min="3585" max="3585" width="17.7109375" style="75" customWidth="1"/>
    <col min="3586" max="3586" width="20" style="75" customWidth="1"/>
    <col min="3587" max="3587" width="18.140625" style="75" customWidth="1"/>
    <col min="3588" max="3588" width="59.85546875" style="75" customWidth="1"/>
    <col min="3589" max="3589" width="16.140625" style="75" bestFit="1" customWidth="1"/>
    <col min="3590" max="3835" width="9.140625" style="75"/>
    <col min="3836" max="3836" width="66.85546875" style="75" customWidth="1"/>
    <col min="3837" max="3837" width="29.42578125" style="75" customWidth="1"/>
    <col min="3838" max="3838" width="19.140625" style="75" customWidth="1"/>
    <col min="3839" max="3839" width="18.28515625" style="75" customWidth="1"/>
    <col min="3840" max="3840" width="18.85546875" style="75" customWidth="1"/>
    <col min="3841" max="3841" width="17.7109375" style="75" customWidth="1"/>
    <col min="3842" max="3842" width="20" style="75" customWidth="1"/>
    <col min="3843" max="3843" width="18.140625" style="75" customWidth="1"/>
    <col min="3844" max="3844" width="59.85546875" style="75" customWidth="1"/>
    <col min="3845" max="3845" width="16.140625" style="75" bestFit="1" customWidth="1"/>
    <col min="3846" max="4091" width="9.140625" style="75"/>
    <col min="4092" max="4092" width="66.85546875" style="75" customWidth="1"/>
    <col min="4093" max="4093" width="29.42578125" style="75" customWidth="1"/>
    <col min="4094" max="4094" width="19.140625" style="75" customWidth="1"/>
    <col min="4095" max="4095" width="18.28515625" style="75" customWidth="1"/>
    <col min="4096" max="4096" width="18.85546875" style="75" customWidth="1"/>
    <col min="4097" max="4097" width="17.7109375" style="75" customWidth="1"/>
    <col min="4098" max="4098" width="20" style="75" customWidth="1"/>
    <col min="4099" max="4099" width="18.140625" style="75" customWidth="1"/>
    <col min="4100" max="4100" width="59.85546875" style="75" customWidth="1"/>
    <col min="4101" max="4101" width="16.140625" style="75" bestFit="1" customWidth="1"/>
    <col min="4102" max="4347" width="9.140625" style="75"/>
    <col min="4348" max="4348" width="66.85546875" style="75" customWidth="1"/>
    <col min="4349" max="4349" width="29.42578125" style="75" customWidth="1"/>
    <col min="4350" max="4350" width="19.140625" style="75" customWidth="1"/>
    <col min="4351" max="4351" width="18.28515625" style="75" customWidth="1"/>
    <col min="4352" max="4352" width="18.85546875" style="75" customWidth="1"/>
    <col min="4353" max="4353" width="17.7109375" style="75" customWidth="1"/>
    <col min="4354" max="4354" width="20" style="75" customWidth="1"/>
    <col min="4355" max="4355" width="18.140625" style="75" customWidth="1"/>
    <col min="4356" max="4356" width="59.85546875" style="75" customWidth="1"/>
    <col min="4357" max="4357" width="16.140625" style="75" bestFit="1" customWidth="1"/>
    <col min="4358" max="4603" width="9.140625" style="75"/>
    <col min="4604" max="4604" width="66.85546875" style="75" customWidth="1"/>
    <col min="4605" max="4605" width="29.42578125" style="75" customWidth="1"/>
    <col min="4606" max="4606" width="19.140625" style="75" customWidth="1"/>
    <col min="4607" max="4607" width="18.28515625" style="75" customWidth="1"/>
    <col min="4608" max="4608" width="18.85546875" style="75" customWidth="1"/>
    <col min="4609" max="4609" width="17.7109375" style="75" customWidth="1"/>
    <col min="4610" max="4610" width="20" style="75" customWidth="1"/>
    <col min="4611" max="4611" width="18.140625" style="75" customWidth="1"/>
    <col min="4612" max="4612" width="59.85546875" style="75" customWidth="1"/>
    <col min="4613" max="4613" width="16.140625" style="75" bestFit="1" customWidth="1"/>
    <col min="4614" max="4859" width="9.140625" style="75"/>
    <col min="4860" max="4860" width="66.85546875" style="75" customWidth="1"/>
    <col min="4861" max="4861" width="29.42578125" style="75" customWidth="1"/>
    <col min="4862" max="4862" width="19.140625" style="75" customWidth="1"/>
    <col min="4863" max="4863" width="18.28515625" style="75" customWidth="1"/>
    <col min="4864" max="4864" width="18.85546875" style="75" customWidth="1"/>
    <col min="4865" max="4865" width="17.7109375" style="75" customWidth="1"/>
    <col min="4866" max="4866" width="20" style="75" customWidth="1"/>
    <col min="4867" max="4867" width="18.140625" style="75" customWidth="1"/>
    <col min="4868" max="4868" width="59.85546875" style="75" customWidth="1"/>
    <col min="4869" max="4869" width="16.140625" style="75" bestFit="1" customWidth="1"/>
    <col min="4870" max="5115" width="9.140625" style="75"/>
    <col min="5116" max="5116" width="66.85546875" style="75" customWidth="1"/>
    <col min="5117" max="5117" width="29.42578125" style="75" customWidth="1"/>
    <col min="5118" max="5118" width="19.140625" style="75" customWidth="1"/>
    <col min="5119" max="5119" width="18.28515625" style="75" customWidth="1"/>
    <col min="5120" max="5120" width="18.85546875" style="75" customWidth="1"/>
    <col min="5121" max="5121" width="17.7109375" style="75" customWidth="1"/>
    <col min="5122" max="5122" width="20" style="75" customWidth="1"/>
    <col min="5123" max="5123" width="18.140625" style="75" customWidth="1"/>
    <col min="5124" max="5124" width="59.85546875" style="75" customWidth="1"/>
    <col min="5125" max="5125" width="16.140625" style="75" bestFit="1" customWidth="1"/>
    <col min="5126" max="5371" width="9.140625" style="75"/>
    <col min="5372" max="5372" width="66.85546875" style="75" customWidth="1"/>
    <col min="5373" max="5373" width="29.42578125" style="75" customWidth="1"/>
    <col min="5374" max="5374" width="19.140625" style="75" customWidth="1"/>
    <col min="5375" max="5375" width="18.28515625" style="75" customWidth="1"/>
    <col min="5376" max="5376" width="18.85546875" style="75" customWidth="1"/>
    <col min="5377" max="5377" width="17.7109375" style="75" customWidth="1"/>
    <col min="5378" max="5378" width="20" style="75" customWidth="1"/>
    <col min="5379" max="5379" width="18.140625" style="75" customWidth="1"/>
    <col min="5380" max="5380" width="59.85546875" style="75" customWidth="1"/>
    <col min="5381" max="5381" width="16.140625" style="75" bestFit="1" customWidth="1"/>
    <col min="5382" max="5627" width="9.140625" style="75"/>
    <col min="5628" max="5628" width="66.85546875" style="75" customWidth="1"/>
    <col min="5629" max="5629" width="29.42578125" style="75" customWidth="1"/>
    <col min="5630" max="5630" width="19.140625" style="75" customWidth="1"/>
    <col min="5631" max="5631" width="18.28515625" style="75" customWidth="1"/>
    <col min="5632" max="5632" width="18.85546875" style="75" customWidth="1"/>
    <col min="5633" max="5633" width="17.7109375" style="75" customWidth="1"/>
    <col min="5634" max="5634" width="20" style="75" customWidth="1"/>
    <col min="5635" max="5635" width="18.140625" style="75" customWidth="1"/>
    <col min="5636" max="5636" width="59.85546875" style="75" customWidth="1"/>
    <col min="5637" max="5637" width="16.140625" style="75" bestFit="1" customWidth="1"/>
    <col min="5638" max="5883" width="9.140625" style="75"/>
    <col min="5884" max="5884" width="66.85546875" style="75" customWidth="1"/>
    <col min="5885" max="5885" width="29.42578125" style="75" customWidth="1"/>
    <col min="5886" max="5886" width="19.140625" style="75" customWidth="1"/>
    <col min="5887" max="5887" width="18.28515625" style="75" customWidth="1"/>
    <col min="5888" max="5888" width="18.85546875" style="75" customWidth="1"/>
    <col min="5889" max="5889" width="17.7109375" style="75" customWidth="1"/>
    <col min="5890" max="5890" width="20" style="75" customWidth="1"/>
    <col min="5891" max="5891" width="18.140625" style="75" customWidth="1"/>
    <col min="5892" max="5892" width="59.85546875" style="75" customWidth="1"/>
    <col min="5893" max="5893" width="16.140625" style="75" bestFit="1" customWidth="1"/>
    <col min="5894" max="6139" width="9.140625" style="75"/>
    <col min="6140" max="6140" width="66.85546875" style="75" customWidth="1"/>
    <col min="6141" max="6141" width="29.42578125" style="75" customWidth="1"/>
    <col min="6142" max="6142" width="19.140625" style="75" customWidth="1"/>
    <col min="6143" max="6143" width="18.28515625" style="75" customWidth="1"/>
    <col min="6144" max="6144" width="18.85546875" style="75" customWidth="1"/>
    <col min="6145" max="6145" width="17.7109375" style="75" customWidth="1"/>
    <col min="6146" max="6146" width="20" style="75" customWidth="1"/>
    <col min="6147" max="6147" width="18.140625" style="75" customWidth="1"/>
    <col min="6148" max="6148" width="59.85546875" style="75" customWidth="1"/>
    <col min="6149" max="6149" width="16.140625" style="75" bestFit="1" customWidth="1"/>
    <col min="6150" max="6395" width="9.140625" style="75"/>
    <col min="6396" max="6396" width="66.85546875" style="75" customWidth="1"/>
    <col min="6397" max="6397" width="29.42578125" style="75" customWidth="1"/>
    <col min="6398" max="6398" width="19.140625" style="75" customWidth="1"/>
    <col min="6399" max="6399" width="18.28515625" style="75" customWidth="1"/>
    <col min="6400" max="6400" width="18.85546875" style="75" customWidth="1"/>
    <col min="6401" max="6401" width="17.7109375" style="75" customWidth="1"/>
    <col min="6402" max="6402" width="20" style="75" customWidth="1"/>
    <col min="6403" max="6403" width="18.140625" style="75" customWidth="1"/>
    <col min="6404" max="6404" width="59.85546875" style="75" customWidth="1"/>
    <col min="6405" max="6405" width="16.140625" style="75" bestFit="1" customWidth="1"/>
    <col min="6406" max="6651" width="9.140625" style="75"/>
    <col min="6652" max="6652" width="66.85546875" style="75" customWidth="1"/>
    <col min="6653" max="6653" width="29.42578125" style="75" customWidth="1"/>
    <col min="6654" max="6654" width="19.140625" style="75" customWidth="1"/>
    <col min="6655" max="6655" width="18.28515625" style="75" customWidth="1"/>
    <col min="6656" max="6656" width="18.85546875" style="75" customWidth="1"/>
    <col min="6657" max="6657" width="17.7109375" style="75" customWidth="1"/>
    <col min="6658" max="6658" width="20" style="75" customWidth="1"/>
    <col min="6659" max="6659" width="18.140625" style="75" customWidth="1"/>
    <col min="6660" max="6660" width="59.85546875" style="75" customWidth="1"/>
    <col min="6661" max="6661" width="16.140625" style="75" bestFit="1" customWidth="1"/>
    <col min="6662" max="6907" width="9.140625" style="75"/>
    <col min="6908" max="6908" width="66.85546875" style="75" customWidth="1"/>
    <col min="6909" max="6909" width="29.42578125" style="75" customWidth="1"/>
    <col min="6910" max="6910" width="19.140625" style="75" customWidth="1"/>
    <col min="6911" max="6911" width="18.28515625" style="75" customWidth="1"/>
    <col min="6912" max="6912" width="18.85546875" style="75" customWidth="1"/>
    <col min="6913" max="6913" width="17.7109375" style="75" customWidth="1"/>
    <col min="6914" max="6914" width="20" style="75" customWidth="1"/>
    <col min="6915" max="6915" width="18.140625" style="75" customWidth="1"/>
    <col min="6916" max="6916" width="59.85546875" style="75" customWidth="1"/>
    <col min="6917" max="6917" width="16.140625" style="75" bestFit="1" customWidth="1"/>
    <col min="6918" max="7163" width="9.140625" style="75"/>
    <col min="7164" max="7164" width="66.85546875" style="75" customWidth="1"/>
    <col min="7165" max="7165" width="29.42578125" style="75" customWidth="1"/>
    <col min="7166" max="7166" width="19.140625" style="75" customWidth="1"/>
    <col min="7167" max="7167" width="18.28515625" style="75" customWidth="1"/>
    <col min="7168" max="7168" width="18.85546875" style="75" customWidth="1"/>
    <col min="7169" max="7169" width="17.7109375" style="75" customWidth="1"/>
    <col min="7170" max="7170" width="20" style="75" customWidth="1"/>
    <col min="7171" max="7171" width="18.140625" style="75" customWidth="1"/>
    <col min="7172" max="7172" width="59.85546875" style="75" customWidth="1"/>
    <col min="7173" max="7173" width="16.140625" style="75" bestFit="1" customWidth="1"/>
    <col min="7174" max="7419" width="9.140625" style="75"/>
    <col min="7420" max="7420" width="66.85546875" style="75" customWidth="1"/>
    <col min="7421" max="7421" width="29.42578125" style="75" customWidth="1"/>
    <col min="7422" max="7422" width="19.140625" style="75" customWidth="1"/>
    <col min="7423" max="7423" width="18.28515625" style="75" customWidth="1"/>
    <col min="7424" max="7424" width="18.85546875" style="75" customWidth="1"/>
    <col min="7425" max="7425" width="17.7109375" style="75" customWidth="1"/>
    <col min="7426" max="7426" width="20" style="75" customWidth="1"/>
    <col min="7427" max="7427" width="18.140625" style="75" customWidth="1"/>
    <col min="7428" max="7428" width="59.85546875" style="75" customWidth="1"/>
    <col min="7429" max="7429" width="16.140625" style="75" bestFit="1" customWidth="1"/>
    <col min="7430" max="7675" width="9.140625" style="75"/>
    <col min="7676" max="7676" width="66.85546875" style="75" customWidth="1"/>
    <col min="7677" max="7677" width="29.42578125" style="75" customWidth="1"/>
    <col min="7678" max="7678" width="19.140625" style="75" customWidth="1"/>
    <col min="7679" max="7679" width="18.28515625" style="75" customWidth="1"/>
    <col min="7680" max="7680" width="18.85546875" style="75" customWidth="1"/>
    <col min="7681" max="7681" width="17.7109375" style="75" customWidth="1"/>
    <col min="7682" max="7682" width="20" style="75" customWidth="1"/>
    <col min="7683" max="7683" width="18.140625" style="75" customWidth="1"/>
    <col min="7684" max="7684" width="59.85546875" style="75" customWidth="1"/>
    <col min="7685" max="7685" width="16.140625" style="75" bestFit="1" customWidth="1"/>
    <col min="7686" max="7931" width="9.140625" style="75"/>
    <col min="7932" max="7932" width="66.85546875" style="75" customWidth="1"/>
    <col min="7933" max="7933" width="29.42578125" style="75" customWidth="1"/>
    <col min="7934" max="7934" width="19.140625" style="75" customWidth="1"/>
    <col min="7935" max="7935" width="18.28515625" style="75" customWidth="1"/>
    <col min="7936" max="7936" width="18.85546875" style="75" customWidth="1"/>
    <col min="7937" max="7937" width="17.7109375" style="75" customWidth="1"/>
    <col min="7938" max="7938" width="20" style="75" customWidth="1"/>
    <col min="7939" max="7939" width="18.140625" style="75" customWidth="1"/>
    <col min="7940" max="7940" width="59.85546875" style="75" customWidth="1"/>
    <col min="7941" max="7941" width="16.140625" style="75" bestFit="1" customWidth="1"/>
    <col min="7942" max="8187" width="9.140625" style="75"/>
    <col min="8188" max="8188" width="66.85546875" style="75" customWidth="1"/>
    <col min="8189" max="8189" width="29.42578125" style="75" customWidth="1"/>
    <col min="8190" max="8190" width="19.140625" style="75" customWidth="1"/>
    <col min="8191" max="8191" width="18.28515625" style="75" customWidth="1"/>
    <col min="8192" max="8192" width="18.85546875" style="75" customWidth="1"/>
    <col min="8193" max="8193" width="17.7109375" style="75" customWidth="1"/>
    <col min="8194" max="8194" width="20" style="75" customWidth="1"/>
    <col min="8195" max="8195" width="18.140625" style="75" customWidth="1"/>
    <col min="8196" max="8196" width="59.85546875" style="75" customWidth="1"/>
    <col min="8197" max="8197" width="16.140625" style="75" bestFit="1" customWidth="1"/>
    <col min="8198" max="8443" width="9.140625" style="75"/>
    <col min="8444" max="8444" width="66.85546875" style="75" customWidth="1"/>
    <col min="8445" max="8445" width="29.42578125" style="75" customWidth="1"/>
    <col min="8446" max="8446" width="19.140625" style="75" customWidth="1"/>
    <col min="8447" max="8447" width="18.28515625" style="75" customWidth="1"/>
    <col min="8448" max="8448" width="18.85546875" style="75" customWidth="1"/>
    <col min="8449" max="8449" width="17.7109375" style="75" customWidth="1"/>
    <col min="8450" max="8450" width="20" style="75" customWidth="1"/>
    <col min="8451" max="8451" width="18.140625" style="75" customWidth="1"/>
    <col min="8452" max="8452" width="59.85546875" style="75" customWidth="1"/>
    <col min="8453" max="8453" width="16.140625" style="75" bestFit="1" customWidth="1"/>
    <col min="8454" max="8699" width="9.140625" style="75"/>
    <col min="8700" max="8700" width="66.85546875" style="75" customWidth="1"/>
    <col min="8701" max="8701" width="29.42578125" style="75" customWidth="1"/>
    <col min="8702" max="8702" width="19.140625" style="75" customWidth="1"/>
    <col min="8703" max="8703" width="18.28515625" style="75" customWidth="1"/>
    <col min="8704" max="8704" width="18.85546875" style="75" customWidth="1"/>
    <col min="8705" max="8705" width="17.7109375" style="75" customWidth="1"/>
    <col min="8706" max="8706" width="20" style="75" customWidth="1"/>
    <col min="8707" max="8707" width="18.140625" style="75" customWidth="1"/>
    <col min="8708" max="8708" width="59.85546875" style="75" customWidth="1"/>
    <col min="8709" max="8709" width="16.140625" style="75" bestFit="1" customWidth="1"/>
    <col min="8710" max="8955" width="9.140625" style="75"/>
    <col min="8956" max="8956" width="66.85546875" style="75" customWidth="1"/>
    <col min="8957" max="8957" width="29.42578125" style="75" customWidth="1"/>
    <col min="8958" max="8958" width="19.140625" style="75" customWidth="1"/>
    <col min="8959" max="8959" width="18.28515625" style="75" customWidth="1"/>
    <col min="8960" max="8960" width="18.85546875" style="75" customWidth="1"/>
    <col min="8961" max="8961" width="17.7109375" style="75" customWidth="1"/>
    <col min="8962" max="8962" width="20" style="75" customWidth="1"/>
    <col min="8963" max="8963" width="18.140625" style="75" customWidth="1"/>
    <col min="8964" max="8964" width="59.85546875" style="75" customWidth="1"/>
    <col min="8965" max="8965" width="16.140625" style="75" bestFit="1" customWidth="1"/>
    <col min="8966" max="9211" width="9.140625" style="75"/>
    <col min="9212" max="9212" width="66.85546875" style="75" customWidth="1"/>
    <col min="9213" max="9213" width="29.42578125" style="75" customWidth="1"/>
    <col min="9214" max="9214" width="19.140625" style="75" customWidth="1"/>
    <col min="9215" max="9215" width="18.28515625" style="75" customWidth="1"/>
    <col min="9216" max="9216" width="18.85546875" style="75" customWidth="1"/>
    <col min="9217" max="9217" width="17.7109375" style="75" customWidth="1"/>
    <col min="9218" max="9218" width="20" style="75" customWidth="1"/>
    <col min="9219" max="9219" width="18.140625" style="75" customWidth="1"/>
    <col min="9220" max="9220" width="59.85546875" style="75" customWidth="1"/>
    <col min="9221" max="9221" width="16.140625" style="75" bestFit="1" customWidth="1"/>
    <col min="9222" max="9467" width="9.140625" style="75"/>
    <col min="9468" max="9468" width="66.85546875" style="75" customWidth="1"/>
    <col min="9469" max="9469" width="29.42578125" style="75" customWidth="1"/>
    <col min="9470" max="9470" width="19.140625" style="75" customWidth="1"/>
    <col min="9471" max="9471" width="18.28515625" style="75" customWidth="1"/>
    <col min="9472" max="9472" width="18.85546875" style="75" customWidth="1"/>
    <col min="9473" max="9473" width="17.7109375" style="75" customWidth="1"/>
    <col min="9474" max="9474" width="20" style="75" customWidth="1"/>
    <col min="9475" max="9475" width="18.140625" style="75" customWidth="1"/>
    <col min="9476" max="9476" width="59.85546875" style="75" customWidth="1"/>
    <col min="9477" max="9477" width="16.140625" style="75" bestFit="1" customWidth="1"/>
    <col min="9478" max="9723" width="9.140625" style="75"/>
    <col min="9724" max="9724" width="66.85546875" style="75" customWidth="1"/>
    <col min="9725" max="9725" width="29.42578125" style="75" customWidth="1"/>
    <col min="9726" max="9726" width="19.140625" style="75" customWidth="1"/>
    <col min="9727" max="9727" width="18.28515625" style="75" customWidth="1"/>
    <col min="9728" max="9728" width="18.85546875" style="75" customWidth="1"/>
    <col min="9729" max="9729" width="17.7109375" style="75" customWidth="1"/>
    <col min="9730" max="9730" width="20" style="75" customWidth="1"/>
    <col min="9731" max="9731" width="18.140625" style="75" customWidth="1"/>
    <col min="9732" max="9732" width="59.85546875" style="75" customWidth="1"/>
    <col min="9733" max="9733" width="16.140625" style="75" bestFit="1" customWidth="1"/>
    <col min="9734" max="9979" width="9.140625" style="75"/>
    <col min="9980" max="9980" width="66.85546875" style="75" customWidth="1"/>
    <col min="9981" max="9981" width="29.42578125" style="75" customWidth="1"/>
    <col min="9982" max="9982" width="19.140625" style="75" customWidth="1"/>
    <col min="9983" max="9983" width="18.28515625" style="75" customWidth="1"/>
    <col min="9984" max="9984" width="18.85546875" style="75" customWidth="1"/>
    <col min="9985" max="9985" width="17.7109375" style="75" customWidth="1"/>
    <col min="9986" max="9986" width="20" style="75" customWidth="1"/>
    <col min="9987" max="9987" width="18.140625" style="75" customWidth="1"/>
    <col min="9988" max="9988" width="59.85546875" style="75" customWidth="1"/>
    <col min="9989" max="9989" width="16.140625" style="75" bestFit="1" customWidth="1"/>
    <col min="9990" max="10235" width="9.140625" style="75"/>
    <col min="10236" max="10236" width="66.85546875" style="75" customWidth="1"/>
    <col min="10237" max="10237" width="29.42578125" style="75" customWidth="1"/>
    <col min="10238" max="10238" width="19.140625" style="75" customWidth="1"/>
    <col min="10239" max="10239" width="18.28515625" style="75" customWidth="1"/>
    <col min="10240" max="10240" width="18.85546875" style="75" customWidth="1"/>
    <col min="10241" max="10241" width="17.7109375" style="75" customWidth="1"/>
    <col min="10242" max="10242" width="20" style="75" customWidth="1"/>
    <col min="10243" max="10243" width="18.140625" style="75" customWidth="1"/>
    <col min="10244" max="10244" width="59.85546875" style="75" customWidth="1"/>
    <col min="10245" max="10245" width="16.140625" style="75" bestFit="1" customWidth="1"/>
    <col min="10246" max="10491" width="9.140625" style="75"/>
    <col min="10492" max="10492" width="66.85546875" style="75" customWidth="1"/>
    <col min="10493" max="10493" width="29.42578125" style="75" customWidth="1"/>
    <col min="10494" max="10494" width="19.140625" style="75" customWidth="1"/>
    <col min="10495" max="10495" width="18.28515625" style="75" customWidth="1"/>
    <col min="10496" max="10496" width="18.85546875" style="75" customWidth="1"/>
    <col min="10497" max="10497" width="17.7109375" style="75" customWidth="1"/>
    <col min="10498" max="10498" width="20" style="75" customWidth="1"/>
    <col min="10499" max="10499" width="18.140625" style="75" customWidth="1"/>
    <col min="10500" max="10500" width="59.85546875" style="75" customWidth="1"/>
    <col min="10501" max="10501" width="16.140625" style="75" bestFit="1" customWidth="1"/>
    <col min="10502" max="10747" width="9.140625" style="75"/>
    <col min="10748" max="10748" width="66.85546875" style="75" customWidth="1"/>
    <col min="10749" max="10749" width="29.42578125" style="75" customWidth="1"/>
    <col min="10750" max="10750" width="19.140625" style="75" customWidth="1"/>
    <col min="10751" max="10751" width="18.28515625" style="75" customWidth="1"/>
    <col min="10752" max="10752" width="18.85546875" style="75" customWidth="1"/>
    <col min="10753" max="10753" width="17.7109375" style="75" customWidth="1"/>
    <col min="10754" max="10754" width="20" style="75" customWidth="1"/>
    <col min="10755" max="10755" width="18.140625" style="75" customWidth="1"/>
    <col min="10756" max="10756" width="59.85546875" style="75" customWidth="1"/>
    <col min="10757" max="10757" width="16.140625" style="75" bestFit="1" customWidth="1"/>
    <col min="10758" max="11003" width="9.140625" style="75"/>
    <col min="11004" max="11004" width="66.85546875" style="75" customWidth="1"/>
    <col min="11005" max="11005" width="29.42578125" style="75" customWidth="1"/>
    <col min="11006" max="11006" width="19.140625" style="75" customWidth="1"/>
    <col min="11007" max="11007" width="18.28515625" style="75" customWidth="1"/>
    <col min="11008" max="11008" width="18.85546875" style="75" customWidth="1"/>
    <col min="11009" max="11009" width="17.7109375" style="75" customWidth="1"/>
    <col min="11010" max="11010" width="20" style="75" customWidth="1"/>
    <col min="11011" max="11011" width="18.140625" style="75" customWidth="1"/>
    <col min="11012" max="11012" width="59.85546875" style="75" customWidth="1"/>
    <col min="11013" max="11013" width="16.140625" style="75" bestFit="1" customWidth="1"/>
    <col min="11014" max="11259" width="9.140625" style="75"/>
    <col min="11260" max="11260" width="66.85546875" style="75" customWidth="1"/>
    <col min="11261" max="11261" width="29.42578125" style="75" customWidth="1"/>
    <col min="11262" max="11262" width="19.140625" style="75" customWidth="1"/>
    <col min="11263" max="11263" width="18.28515625" style="75" customWidth="1"/>
    <col min="11264" max="11264" width="18.85546875" style="75" customWidth="1"/>
    <col min="11265" max="11265" width="17.7109375" style="75" customWidth="1"/>
    <col min="11266" max="11266" width="20" style="75" customWidth="1"/>
    <col min="11267" max="11267" width="18.140625" style="75" customWidth="1"/>
    <col min="11268" max="11268" width="59.85546875" style="75" customWidth="1"/>
    <col min="11269" max="11269" width="16.140625" style="75" bestFit="1" customWidth="1"/>
    <col min="11270" max="11515" width="9.140625" style="75"/>
    <col min="11516" max="11516" width="66.85546875" style="75" customWidth="1"/>
    <col min="11517" max="11517" width="29.42578125" style="75" customWidth="1"/>
    <col min="11518" max="11518" width="19.140625" style="75" customWidth="1"/>
    <col min="11519" max="11519" width="18.28515625" style="75" customWidth="1"/>
    <col min="11520" max="11520" width="18.85546875" style="75" customWidth="1"/>
    <col min="11521" max="11521" width="17.7109375" style="75" customWidth="1"/>
    <col min="11522" max="11522" width="20" style="75" customWidth="1"/>
    <col min="11523" max="11523" width="18.140625" style="75" customWidth="1"/>
    <col min="11524" max="11524" width="59.85546875" style="75" customWidth="1"/>
    <col min="11525" max="11525" width="16.140625" style="75" bestFit="1" customWidth="1"/>
    <col min="11526" max="11771" width="9.140625" style="75"/>
    <col min="11772" max="11772" width="66.85546875" style="75" customWidth="1"/>
    <col min="11773" max="11773" width="29.42578125" style="75" customWidth="1"/>
    <col min="11774" max="11774" width="19.140625" style="75" customWidth="1"/>
    <col min="11775" max="11775" width="18.28515625" style="75" customWidth="1"/>
    <col min="11776" max="11776" width="18.85546875" style="75" customWidth="1"/>
    <col min="11777" max="11777" width="17.7109375" style="75" customWidth="1"/>
    <col min="11778" max="11778" width="20" style="75" customWidth="1"/>
    <col min="11779" max="11779" width="18.140625" style="75" customWidth="1"/>
    <col min="11780" max="11780" width="59.85546875" style="75" customWidth="1"/>
    <col min="11781" max="11781" width="16.140625" style="75" bestFit="1" customWidth="1"/>
    <col min="11782" max="12027" width="9.140625" style="75"/>
    <col min="12028" max="12028" width="66.85546875" style="75" customWidth="1"/>
    <col min="12029" max="12029" width="29.42578125" style="75" customWidth="1"/>
    <col min="12030" max="12030" width="19.140625" style="75" customWidth="1"/>
    <col min="12031" max="12031" width="18.28515625" style="75" customWidth="1"/>
    <col min="12032" max="12032" width="18.85546875" style="75" customWidth="1"/>
    <col min="12033" max="12033" width="17.7109375" style="75" customWidth="1"/>
    <col min="12034" max="12034" width="20" style="75" customWidth="1"/>
    <col min="12035" max="12035" width="18.140625" style="75" customWidth="1"/>
    <col min="12036" max="12036" width="59.85546875" style="75" customWidth="1"/>
    <col min="12037" max="12037" width="16.140625" style="75" bestFit="1" customWidth="1"/>
    <col min="12038" max="12283" width="9.140625" style="75"/>
    <col min="12284" max="12284" width="66.85546875" style="75" customWidth="1"/>
    <col min="12285" max="12285" width="29.42578125" style="75" customWidth="1"/>
    <col min="12286" max="12286" width="19.140625" style="75" customWidth="1"/>
    <col min="12287" max="12287" width="18.28515625" style="75" customWidth="1"/>
    <col min="12288" max="12288" width="18.85546875" style="75" customWidth="1"/>
    <col min="12289" max="12289" width="17.7109375" style="75" customWidth="1"/>
    <col min="12290" max="12290" width="20" style="75" customWidth="1"/>
    <col min="12291" max="12291" width="18.140625" style="75" customWidth="1"/>
    <col min="12292" max="12292" width="59.85546875" style="75" customWidth="1"/>
    <col min="12293" max="12293" width="16.140625" style="75" bestFit="1" customWidth="1"/>
    <col min="12294" max="12539" width="9.140625" style="75"/>
    <col min="12540" max="12540" width="66.85546875" style="75" customWidth="1"/>
    <col min="12541" max="12541" width="29.42578125" style="75" customWidth="1"/>
    <col min="12542" max="12542" width="19.140625" style="75" customWidth="1"/>
    <col min="12543" max="12543" width="18.28515625" style="75" customWidth="1"/>
    <col min="12544" max="12544" width="18.85546875" style="75" customWidth="1"/>
    <col min="12545" max="12545" width="17.7109375" style="75" customWidth="1"/>
    <col min="12546" max="12546" width="20" style="75" customWidth="1"/>
    <col min="12547" max="12547" width="18.140625" style="75" customWidth="1"/>
    <col min="12548" max="12548" width="59.85546875" style="75" customWidth="1"/>
    <col min="12549" max="12549" width="16.140625" style="75" bestFit="1" customWidth="1"/>
    <col min="12550" max="12795" width="9.140625" style="75"/>
    <col min="12796" max="12796" width="66.85546875" style="75" customWidth="1"/>
    <col min="12797" max="12797" width="29.42578125" style="75" customWidth="1"/>
    <col min="12798" max="12798" width="19.140625" style="75" customWidth="1"/>
    <col min="12799" max="12799" width="18.28515625" style="75" customWidth="1"/>
    <col min="12800" max="12800" width="18.85546875" style="75" customWidth="1"/>
    <col min="12801" max="12801" width="17.7109375" style="75" customWidth="1"/>
    <col min="12802" max="12802" width="20" style="75" customWidth="1"/>
    <col min="12803" max="12803" width="18.140625" style="75" customWidth="1"/>
    <col min="12804" max="12804" width="59.85546875" style="75" customWidth="1"/>
    <col min="12805" max="12805" width="16.140625" style="75" bestFit="1" customWidth="1"/>
    <col min="12806" max="13051" width="9.140625" style="75"/>
    <col min="13052" max="13052" width="66.85546875" style="75" customWidth="1"/>
    <col min="13053" max="13053" width="29.42578125" style="75" customWidth="1"/>
    <col min="13054" max="13054" width="19.140625" style="75" customWidth="1"/>
    <col min="13055" max="13055" width="18.28515625" style="75" customWidth="1"/>
    <col min="13056" max="13056" width="18.85546875" style="75" customWidth="1"/>
    <col min="13057" max="13057" width="17.7109375" style="75" customWidth="1"/>
    <col min="13058" max="13058" width="20" style="75" customWidth="1"/>
    <col min="13059" max="13059" width="18.140625" style="75" customWidth="1"/>
    <col min="13060" max="13060" width="59.85546875" style="75" customWidth="1"/>
    <col min="13061" max="13061" width="16.140625" style="75" bestFit="1" customWidth="1"/>
    <col min="13062" max="13307" width="9.140625" style="75"/>
    <col min="13308" max="13308" width="66.85546875" style="75" customWidth="1"/>
    <col min="13309" max="13309" width="29.42578125" style="75" customWidth="1"/>
    <col min="13310" max="13310" width="19.140625" style="75" customWidth="1"/>
    <col min="13311" max="13311" width="18.28515625" style="75" customWidth="1"/>
    <col min="13312" max="13312" width="18.85546875" style="75" customWidth="1"/>
    <col min="13313" max="13313" width="17.7109375" style="75" customWidth="1"/>
    <col min="13314" max="13314" width="20" style="75" customWidth="1"/>
    <col min="13315" max="13315" width="18.140625" style="75" customWidth="1"/>
    <col min="13316" max="13316" width="59.85546875" style="75" customWidth="1"/>
    <col min="13317" max="13317" width="16.140625" style="75" bestFit="1" customWidth="1"/>
    <col min="13318" max="13563" width="9.140625" style="75"/>
    <col min="13564" max="13564" width="66.85546875" style="75" customWidth="1"/>
    <col min="13565" max="13565" width="29.42578125" style="75" customWidth="1"/>
    <col min="13566" max="13566" width="19.140625" style="75" customWidth="1"/>
    <col min="13567" max="13567" width="18.28515625" style="75" customWidth="1"/>
    <col min="13568" max="13568" width="18.85546875" style="75" customWidth="1"/>
    <col min="13569" max="13569" width="17.7109375" style="75" customWidth="1"/>
    <col min="13570" max="13570" width="20" style="75" customWidth="1"/>
    <col min="13571" max="13571" width="18.140625" style="75" customWidth="1"/>
    <col min="13572" max="13572" width="59.85546875" style="75" customWidth="1"/>
    <col min="13573" max="13573" width="16.140625" style="75" bestFit="1" customWidth="1"/>
    <col min="13574" max="13819" width="9.140625" style="75"/>
    <col min="13820" max="13820" width="66.85546875" style="75" customWidth="1"/>
    <col min="13821" max="13821" width="29.42578125" style="75" customWidth="1"/>
    <col min="13822" max="13822" width="19.140625" style="75" customWidth="1"/>
    <col min="13823" max="13823" width="18.28515625" style="75" customWidth="1"/>
    <col min="13824" max="13824" width="18.85546875" style="75" customWidth="1"/>
    <col min="13825" max="13825" width="17.7109375" style="75" customWidth="1"/>
    <col min="13826" max="13826" width="20" style="75" customWidth="1"/>
    <col min="13827" max="13827" width="18.140625" style="75" customWidth="1"/>
    <col min="13828" max="13828" width="59.85546875" style="75" customWidth="1"/>
    <col min="13829" max="13829" width="16.140625" style="75" bestFit="1" customWidth="1"/>
    <col min="13830" max="14075" width="9.140625" style="75"/>
    <col min="14076" max="14076" width="66.85546875" style="75" customWidth="1"/>
    <col min="14077" max="14077" width="29.42578125" style="75" customWidth="1"/>
    <col min="14078" max="14078" width="19.140625" style="75" customWidth="1"/>
    <col min="14079" max="14079" width="18.28515625" style="75" customWidth="1"/>
    <col min="14080" max="14080" width="18.85546875" style="75" customWidth="1"/>
    <col min="14081" max="14081" width="17.7109375" style="75" customWidth="1"/>
    <col min="14082" max="14082" width="20" style="75" customWidth="1"/>
    <col min="14083" max="14083" width="18.140625" style="75" customWidth="1"/>
    <col min="14084" max="14084" width="59.85546875" style="75" customWidth="1"/>
    <col min="14085" max="14085" width="16.140625" style="75" bestFit="1" customWidth="1"/>
    <col min="14086" max="14331" width="9.140625" style="75"/>
    <col min="14332" max="14332" width="66.85546875" style="75" customWidth="1"/>
    <col min="14333" max="14333" width="29.42578125" style="75" customWidth="1"/>
    <col min="14334" max="14334" width="19.140625" style="75" customWidth="1"/>
    <col min="14335" max="14335" width="18.28515625" style="75" customWidth="1"/>
    <col min="14336" max="14336" width="18.85546875" style="75" customWidth="1"/>
    <col min="14337" max="14337" width="17.7109375" style="75" customWidth="1"/>
    <col min="14338" max="14338" width="20" style="75" customWidth="1"/>
    <col min="14339" max="14339" width="18.140625" style="75" customWidth="1"/>
    <col min="14340" max="14340" width="59.85546875" style="75" customWidth="1"/>
    <col min="14341" max="14341" width="16.140625" style="75" bestFit="1" customWidth="1"/>
    <col min="14342" max="14587" width="9.140625" style="75"/>
    <col min="14588" max="14588" width="66.85546875" style="75" customWidth="1"/>
    <col min="14589" max="14589" width="29.42578125" style="75" customWidth="1"/>
    <col min="14590" max="14590" width="19.140625" style="75" customWidth="1"/>
    <col min="14591" max="14591" width="18.28515625" style="75" customWidth="1"/>
    <col min="14592" max="14592" width="18.85546875" style="75" customWidth="1"/>
    <col min="14593" max="14593" width="17.7109375" style="75" customWidth="1"/>
    <col min="14594" max="14594" width="20" style="75" customWidth="1"/>
    <col min="14595" max="14595" width="18.140625" style="75" customWidth="1"/>
    <col min="14596" max="14596" width="59.85546875" style="75" customWidth="1"/>
    <col min="14597" max="14597" width="16.140625" style="75" bestFit="1" customWidth="1"/>
    <col min="14598" max="14843" width="9.140625" style="75"/>
    <col min="14844" max="14844" width="66.85546875" style="75" customWidth="1"/>
    <col min="14845" max="14845" width="29.42578125" style="75" customWidth="1"/>
    <col min="14846" max="14846" width="19.140625" style="75" customWidth="1"/>
    <col min="14847" max="14847" width="18.28515625" style="75" customWidth="1"/>
    <col min="14848" max="14848" width="18.85546875" style="75" customWidth="1"/>
    <col min="14849" max="14849" width="17.7109375" style="75" customWidth="1"/>
    <col min="14850" max="14850" width="20" style="75" customWidth="1"/>
    <col min="14851" max="14851" width="18.140625" style="75" customWidth="1"/>
    <col min="14852" max="14852" width="59.85546875" style="75" customWidth="1"/>
    <col min="14853" max="14853" width="16.140625" style="75" bestFit="1" customWidth="1"/>
    <col min="14854" max="15099" width="9.140625" style="75"/>
    <col min="15100" max="15100" width="66.85546875" style="75" customWidth="1"/>
    <col min="15101" max="15101" width="29.42578125" style="75" customWidth="1"/>
    <col min="15102" max="15102" width="19.140625" style="75" customWidth="1"/>
    <col min="15103" max="15103" width="18.28515625" style="75" customWidth="1"/>
    <col min="15104" max="15104" width="18.85546875" style="75" customWidth="1"/>
    <col min="15105" max="15105" width="17.7109375" style="75" customWidth="1"/>
    <col min="15106" max="15106" width="20" style="75" customWidth="1"/>
    <col min="15107" max="15107" width="18.140625" style="75" customWidth="1"/>
    <col min="15108" max="15108" width="59.85546875" style="75" customWidth="1"/>
    <col min="15109" max="15109" width="16.140625" style="75" bestFit="1" customWidth="1"/>
    <col min="15110" max="15355" width="9.140625" style="75"/>
    <col min="15356" max="15356" width="66.85546875" style="75" customWidth="1"/>
    <col min="15357" max="15357" width="29.42578125" style="75" customWidth="1"/>
    <col min="15358" max="15358" width="19.140625" style="75" customWidth="1"/>
    <col min="15359" max="15359" width="18.28515625" style="75" customWidth="1"/>
    <col min="15360" max="15360" width="18.85546875" style="75" customWidth="1"/>
    <col min="15361" max="15361" width="17.7109375" style="75" customWidth="1"/>
    <col min="15362" max="15362" width="20" style="75" customWidth="1"/>
    <col min="15363" max="15363" width="18.140625" style="75" customWidth="1"/>
    <col min="15364" max="15364" width="59.85546875" style="75" customWidth="1"/>
    <col min="15365" max="15365" width="16.140625" style="75" bestFit="1" customWidth="1"/>
    <col min="15366" max="15611" width="9.140625" style="75"/>
    <col min="15612" max="15612" width="66.85546875" style="75" customWidth="1"/>
    <col min="15613" max="15613" width="29.42578125" style="75" customWidth="1"/>
    <col min="15614" max="15614" width="19.140625" style="75" customWidth="1"/>
    <col min="15615" max="15615" width="18.28515625" style="75" customWidth="1"/>
    <col min="15616" max="15616" width="18.85546875" style="75" customWidth="1"/>
    <col min="15617" max="15617" width="17.7109375" style="75" customWidth="1"/>
    <col min="15618" max="15618" width="20" style="75" customWidth="1"/>
    <col min="15619" max="15619" width="18.140625" style="75" customWidth="1"/>
    <col min="15620" max="15620" width="59.85546875" style="75" customWidth="1"/>
    <col min="15621" max="15621" width="16.140625" style="75" bestFit="1" customWidth="1"/>
    <col min="15622" max="15867" width="9.140625" style="75"/>
    <col min="15868" max="15868" width="66.85546875" style="75" customWidth="1"/>
    <col min="15869" max="15869" width="29.42578125" style="75" customWidth="1"/>
    <col min="15870" max="15870" width="19.140625" style="75" customWidth="1"/>
    <col min="15871" max="15871" width="18.28515625" style="75" customWidth="1"/>
    <col min="15872" max="15872" width="18.85546875" style="75" customWidth="1"/>
    <col min="15873" max="15873" width="17.7109375" style="75" customWidth="1"/>
    <col min="15874" max="15874" width="20" style="75" customWidth="1"/>
    <col min="15875" max="15875" width="18.140625" style="75" customWidth="1"/>
    <col min="15876" max="15876" width="59.85546875" style="75" customWidth="1"/>
    <col min="15877" max="15877" width="16.140625" style="75" bestFit="1" customWidth="1"/>
    <col min="15878" max="16123" width="9.140625" style="75"/>
    <col min="16124" max="16124" width="66.85546875" style="75" customWidth="1"/>
    <col min="16125" max="16125" width="29.42578125" style="75" customWidth="1"/>
    <col min="16126" max="16126" width="19.140625" style="75" customWidth="1"/>
    <col min="16127" max="16127" width="18.28515625" style="75" customWidth="1"/>
    <col min="16128" max="16128" width="18.85546875" style="75" customWidth="1"/>
    <col min="16129" max="16129" width="17.7109375" style="75" customWidth="1"/>
    <col min="16130" max="16130" width="20" style="75" customWidth="1"/>
    <col min="16131" max="16131" width="18.140625" style="75" customWidth="1"/>
    <col min="16132" max="16132" width="59.85546875" style="75" customWidth="1"/>
    <col min="16133" max="16133" width="16.140625" style="75" bestFit="1" customWidth="1"/>
    <col min="16134" max="16384" width="9.140625" style="75"/>
  </cols>
  <sheetData>
    <row r="1" spans="1:5" ht="19.5" customHeight="1">
      <c r="A1" s="161" t="s">
        <v>178</v>
      </c>
      <c r="B1" s="161"/>
      <c r="C1" s="162"/>
      <c r="D1" s="163"/>
    </row>
    <row r="2" spans="1:5" s="77" customFormat="1" ht="31.5" customHeight="1">
      <c r="A2" s="164" t="s">
        <v>135</v>
      </c>
      <c r="B2" s="164"/>
      <c r="C2" s="164"/>
      <c r="D2" s="165"/>
      <c r="E2" s="76"/>
    </row>
    <row r="3" spans="1:5" s="77" customFormat="1" ht="25.5" customHeight="1">
      <c r="A3" s="78"/>
      <c r="B3" s="78"/>
      <c r="C3" s="79"/>
      <c r="D3" s="97" t="s">
        <v>44</v>
      </c>
      <c r="E3" s="76"/>
    </row>
    <row r="4" spans="1:5" ht="57" customHeight="1">
      <c r="A4" s="80" t="s">
        <v>136</v>
      </c>
      <c r="B4" s="80" t="s">
        <v>137</v>
      </c>
      <c r="C4" s="81" t="s">
        <v>165</v>
      </c>
      <c r="D4" s="82" t="s">
        <v>5</v>
      </c>
    </row>
    <row r="5" spans="1:5" s="112" customFormat="1" ht="12.75">
      <c r="A5" s="113">
        <v>1</v>
      </c>
      <c r="B5" s="113">
        <v>2</v>
      </c>
      <c r="C5" s="114">
        <v>3</v>
      </c>
      <c r="D5" s="114">
        <v>4</v>
      </c>
      <c r="E5" s="111"/>
    </row>
    <row r="6" spans="1:5" ht="15.75">
      <c r="A6" s="98" t="s">
        <v>138</v>
      </c>
      <c r="B6" s="99" t="s">
        <v>139</v>
      </c>
      <c r="C6" s="120">
        <f t="shared" ref="C6:C7" si="0">C7</f>
        <v>0</v>
      </c>
      <c r="D6" s="82"/>
    </row>
    <row r="7" spans="1:5" ht="15.75">
      <c r="A7" s="100" t="s">
        <v>140</v>
      </c>
      <c r="B7" s="99" t="s">
        <v>141</v>
      </c>
      <c r="C7" s="120">
        <f t="shared" si="0"/>
        <v>0</v>
      </c>
      <c r="D7" s="82"/>
    </row>
    <row r="8" spans="1:5" ht="43.5" customHeight="1">
      <c r="A8" s="100" t="s">
        <v>142</v>
      </c>
      <c r="B8" s="99" t="s">
        <v>143</v>
      </c>
      <c r="C8" s="120">
        <f t="shared" ref="C8" si="1">C9+C10</f>
        <v>0</v>
      </c>
      <c r="D8" s="166" t="s">
        <v>202</v>
      </c>
    </row>
    <row r="9" spans="1:5" ht="77.25" customHeight="1">
      <c r="A9" s="101" t="s">
        <v>144</v>
      </c>
      <c r="B9" s="102" t="s">
        <v>145</v>
      </c>
      <c r="C9" s="121">
        <v>-4</v>
      </c>
      <c r="D9" s="167"/>
    </row>
    <row r="10" spans="1:5" ht="62.25" customHeight="1">
      <c r="A10" s="101" t="s">
        <v>146</v>
      </c>
      <c r="B10" s="102" t="s">
        <v>147</v>
      </c>
      <c r="C10" s="121">
        <v>4</v>
      </c>
      <c r="D10" s="168"/>
    </row>
    <row r="11" spans="1:5" ht="31.5">
      <c r="A11" s="103" t="s">
        <v>148</v>
      </c>
      <c r="B11" s="104" t="s">
        <v>149</v>
      </c>
      <c r="C11" s="122">
        <f t="shared" ref="C11" si="2">C17+C15+C12</f>
        <v>170042.09999999998</v>
      </c>
      <c r="D11" s="105"/>
    </row>
    <row r="12" spans="1:5" ht="38.25">
      <c r="A12" s="100" t="s">
        <v>150</v>
      </c>
      <c r="B12" s="99" t="s">
        <v>151</v>
      </c>
      <c r="C12" s="122">
        <f t="shared" ref="C12" si="3">C13+C14</f>
        <v>551.79999999999995</v>
      </c>
      <c r="D12" s="105"/>
    </row>
    <row r="13" spans="1:5" ht="36.75" customHeight="1">
      <c r="A13" s="83" t="s">
        <v>152</v>
      </c>
      <c r="B13" s="106" t="s">
        <v>153</v>
      </c>
      <c r="C13" s="123">
        <v>526.4</v>
      </c>
      <c r="D13" s="169" t="s">
        <v>166</v>
      </c>
    </row>
    <row r="14" spans="1:5" ht="47.25">
      <c r="A14" s="83" t="s">
        <v>154</v>
      </c>
      <c r="B14" s="106" t="s">
        <v>153</v>
      </c>
      <c r="C14" s="123">
        <v>25.4</v>
      </c>
      <c r="D14" s="170"/>
    </row>
    <row r="15" spans="1:5" ht="15.75">
      <c r="A15" s="103" t="s">
        <v>155</v>
      </c>
      <c r="B15" s="107" t="s">
        <v>156</v>
      </c>
      <c r="C15" s="122">
        <f t="shared" ref="C15" si="4">SUM(C16:C16)</f>
        <v>171560.8</v>
      </c>
      <c r="D15" s="108"/>
    </row>
    <row r="16" spans="1:5" ht="162" customHeight="1">
      <c r="A16" s="83" t="s">
        <v>157</v>
      </c>
      <c r="B16" s="109" t="s">
        <v>158</v>
      </c>
      <c r="C16" s="123">
        <f>116770+54790.8</f>
        <v>171560.8</v>
      </c>
      <c r="D16" s="144" t="s">
        <v>243</v>
      </c>
    </row>
    <row r="17" spans="1:5" ht="66" customHeight="1">
      <c r="A17" s="89" t="s">
        <v>159</v>
      </c>
      <c r="B17" s="104" t="s">
        <v>160</v>
      </c>
      <c r="C17" s="122">
        <f t="shared" ref="C17" si="5">C18</f>
        <v>-2070.5</v>
      </c>
      <c r="D17" s="124" t="s">
        <v>176</v>
      </c>
      <c r="E17" s="84"/>
    </row>
    <row r="18" spans="1:5" ht="37.5" customHeight="1">
      <c r="A18" s="171" t="s">
        <v>161</v>
      </c>
      <c r="B18" s="174" t="s">
        <v>162</v>
      </c>
      <c r="C18" s="177">
        <v>-2070.5</v>
      </c>
      <c r="D18" s="85" t="s">
        <v>177</v>
      </c>
      <c r="E18" s="86"/>
    </row>
    <row r="19" spans="1:5" ht="54" customHeight="1">
      <c r="A19" s="172"/>
      <c r="B19" s="175"/>
      <c r="C19" s="178"/>
      <c r="D19" s="87" t="s">
        <v>167</v>
      </c>
      <c r="E19" s="88"/>
    </row>
    <row r="20" spans="1:5" ht="99" customHeight="1">
      <c r="A20" s="172"/>
      <c r="B20" s="175"/>
      <c r="C20" s="178"/>
      <c r="D20" s="87" t="s">
        <v>168</v>
      </c>
      <c r="E20" s="88"/>
    </row>
    <row r="21" spans="1:5" ht="102" customHeight="1">
      <c r="A21" s="172"/>
      <c r="B21" s="175"/>
      <c r="C21" s="178"/>
      <c r="D21" s="87" t="s">
        <v>169</v>
      </c>
      <c r="E21" s="88"/>
    </row>
    <row r="22" spans="1:5" ht="63" customHeight="1">
      <c r="A22" s="172"/>
      <c r="B22" s="175"/>
      <c r="C22" s="178"/>
      <c r="D22" s="87" t="s">
        <v>170</v>
      </c>
      <c r="E22" s="88"/>
    </row>
    <row r="23" spans="1:5" ht="43.5" customHeight="1">
      <c r="A23" s="172"/>
      <c r="B23" s="175"/>
      <c r="C23" s="178"/>
      <c r="D23" s="87" t="s">
        <v>171</v>
      </c>
      <c r="E23" s="88"/>
    </row>
    <row r="24" spans="1:5" ht="162.75" customHeight="1">
      <c r="A24" s="172"/>
      <c r="B24" s="175"/>
      <c r="C24" s="178"/>
      <c r="D24" s="87" t="s">
        <v>172</v>
      </c>
    </row>
    <row r="25" spans="1:5" ht="67.5" customHeight="1">
      <c r="A25" s="172"/>
      <c r="B25" s="175"/>
      <c r="C25" s="178"/>
      <c r="D25" s="87" t="s">
        <v>173</v>
      </c>
    </row>
    <row r="26" spans="1:5" ht="64.5" customHeight="1">
      <c r="A26" s="172"/>
      <c r="B26" s="175"/>
      <c r="C26" s="178"/>
      <c r="D26" s="87" t="s">
        <v>190</v>
      </c>
    </row>
    <row r="27" spans="1:5" ht="64.5" customHeight="1">
      <c r="A27" s="173"/>
      <c r="B27" s="176"/>
      <c r="C27" s="179"/>
      <c r="D27" s="87" t="s">
        <v>174</v>
      </c>
    </row>
    <row r="28" spans="1:5" ht="15.75">
      <c r="A28" s="89" t="s">
        <v>163</v>
      </c>
      <c r="B28" s="104"/>
      <c r="C28" s="122">
        <f t="shared" ref="C28" si="6">C11+C6</f>
        <v>170042.09999999998</v>
      </c>
      <c r="D28" s="110"/>
    </row>
    <row r="29" spans="1:5" ht="15.75">
      <c r="A29" s="89" t="s">
        <v>164</v>
      </c>
      <c r="B29" s="89"/>
      <c r="C29" s="81">
        <v>3143629.8</v>
      </c>
      <c r="D29" s="91"/>
    </row>
    <row r="30" spans="1:5" ht="32.25" customHeight="1">
      <c r="A30" s="89" t="s">
        <v>175</v>
      </c>
      <c r="B30" s="89"/>
      <c r="C30" s="90">
        <f>C28+C29</f>
        <v>3313671.9</v>
      </c>
      <c r="D30" s="91"/>
    </row>
    <row r="31" spans="1:5" ht="48" customHeight="1">
      <c r="B31" s="93"/>
    </row>
    <row r="32" spans="1:5" ht="48" customHeight="1">
      <c r="B32" s="93"/>
    </row>
    <row r="33" spans="2:2" ht="48" customHeight="1">
      <c r="B33" s="93"/>
    </row>
    <row r="34" spans="2:2" ht="48" customHeight="1">
      <c r="B34" s="93"/>
    </row>
    <row r="35" spans="2:2" ht="48" customHeight="1">
      <c r="B35" s="93"/>
    </row>
    <row r="36" spans="2:2" ht="48" customHeight="1">
      <c r="B36" s="93"/>
    </row>
    <row r="37" spans="2:2" ht="48" customHeight="1">
      <c r="B37" s="93"/>
    </row>
    <row r="38" spans="2:2" ht="48" customHeight="1">
      <c r="B38" s="93"/>
    </row>
    <row r="39" spans="2:2" ht="48" customHeight="1">
      <c r="B39" s="93"/>
    </row>
    <row r="40" spans="2:2" ht="48" customHeight="1">
      <c r="B40" s="93"/>
    </row>
  </sheetData>
  <mergeCells count="7">
    <mergeCell ref="A1:D1"/>
    <mergeCell ref="A2:D2"/>
    <mergeCell ref="D8:D10"/>
    <mergeCell ref="D13:D14"/>
    <mergeCell ref="A18:A27"/>
    <mergeCell ref="B18:B27"/>
    <mergeCell ref="C18:C27"/>
  </mergeCells>
  <pageMargins left="0.31496062992125984" right="0.31496062992125984" top="0.35433070866141736" bottom="0.35433070866141736" header="0.31496062992125984" footer="0.31496062992125984"/>
  <pageSetup paperSize="9" scale="6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6"/>
  <sheetViews>
    <sheetView tabSelected="1" topLeftCell="A79" zoomScale="70" zoomScaleNormal="70" workbookViewId="0">
      <selection activeCell="C88" sqref="C88"/>
    </sheetView>
  </sheetViews>
  <sheetFormatPr defaultRowHeight="15.75"/>
  <cols>
    <col min="1" max="1" width="9.7109375" style="4" customWidth="1"/>
    <col min="2" max="2" width="18.28515625" style="13" customWidth="1"/>
    <col min="3" max="3" width="98.7109375" style="5" customWidth="1"/>
    <col min="4" max="4" width="18.7109375" style="4" customWidth="1"/>
    <col min="5" max="5" width="16.42578125" style="4" customWidth="1"/>
    <col min="6" max="16384" width="9.140625" style="5"/>
  </cols>
  <sheetData>
    <row r="1" spans="1:5" s="16" customFormat="1" ht="26.25" customHeight="1">
      <c r="A1" s="13"/>
      <c r="B1" s="13"/>
      <c r="C1" s="14"/>
      <c r="D1" s="13"/>
      <c r="E1" s="15" t="s">
        <v>31</v>
      </c>
    </row>
    <row r="2" spans="1:5" s="16" customFormat="1">
      <c r="A2" s="13"/>
      <c r="B2" s="13"/>
      <c r="C2" s="14"/>
      <c r="D2" s="13"/>
      <c r="E2" s="13"/>
    </row>
    <row r="3" spans="1:5" s="16" customFormat="1" ht="18.75" customHeight="1">
      <c r="A3" s="180" t="s">
        <v>45</v>
      </c>
      <c r="B3" s="180"/>
      <c r="C3" s="181"/>
      <c r="D3" s="181"/>
      <c r="E3" s="181"/>
    </row>
    <row r="4" spans="1:5" s="16" customFormat="1">
      <c r="A4" s="13"/>
      <c r="B4" s="13"/>
      <c r="C4" s="17"/>
      <c r="D4" s="13"/>
      <c r="E4" s="15" t="s">
        <v>44</v>
      </c>
    </row>
    <row r="5" spans="1:5" s="16" customFormat="1" ht="15.75" customHeight="1">
      <c r="A5" s="182" t="s">
        <v>0</v>
      </c>
      <c r="B5" s="182" t="s">
        <v>24</v>
      </c>
      <c r="C5" s="184" t="s">
        <v>1</v>
      </c>
      <c r="D5" s="186" t="s">
        <v>17</v>
      </c>
      <c r="E5" s="187"/>
    </row>
    <row r="6" spans="1:5" s="16" customFormat="1" ht="96" customHeight="1">
      <c r="A6" s="183"/>
      <c r="B6" s="183"/>
      <c r="C6" s="185"/>
      <c r="D6" s="18" t="s">
        <v>2</v>
      </c>
      <c r="E6" s="18" t="s">
        <v>43</v>
      </c>
    </row>
    <row r="7" spans="1:5" s="16" customFormat="1">
      <c r="A7" s="141">
        <v>1</v>
      </c>
      <c r="B7" s="141">
        <v>2</v>
      </c>
      <c r="C7" s="71">
        <v>3</v>
      </c>
      <c r="D7" s="142">
        <v>4</v>
      </c>
      <c r="E7" s="142">
        <v>5</v>
      </c>
    </row>
    <row r="8" spans="1:5" s="16" customFormat="1" ht="24" customHeight="1">
      <c r="A8" s="136" t="s">
        <v>3</v>
      </c>
      <c r="B8" s="137">
        <f>B9</f>
        <v>551.79999999999995</v>
      </c>
      <c r="C8" s="138" t="s">
        <v>185</v>
      </c>
      <c r="D8" s="139">
        <f>D9</f>
        <v>551.79999999999995</v>
      </c>
      <c r="E8" s="140"/>
    </row>
    <row r="9" spans="1:5" s="8" customFormat="1" ht="31.5">
      <c r="A9" s="7" t="s">
        <v>12</v>
      </c>
      <c r="B9" s="125">
        <f>B10</f>
        <v>551.79999999999995</v>
      </c>
      <c r="C9" s="3" t="s">
        <v>90</v>
      </c>
      <c r="D9" s="125">
        <f>D10</f>
        <v>551.79999999999995</v>
      </c>
      <c r="E9" s="126"/>
    </row>
    <row r="10" spans="1:5" s="13" customFormat="1" ht="87" customHeight="1">
      <c r="A10" s="61"/>
      <c r="B10" s="125">
        <f>SUM(B11:B12)</f>
        <v>551.79999999999995</v>
      </c>
      <c r="C10" s="62" t="s">
        <v>186</v>
      </c>
      <c r="D10" s="125">
        <f>D11+D12</f>
        <v>551.79999999999995</v>
      </c>
      <c r="E10" s="126"/>
    </row>
    <row r="11" spans="1:5" s="13" customFormat="1">
      <c r="A11" s="61"/>
      <c r="B11" s="128">
        <f>D11</f>
        <v>25.4</v>
      </c>
      <c r="C11" s="63" t="s">
        <v>91</v>
      </c>
      <c r="D11" s="127">
        <v>25.4</v>
      </c>
      <c r="E11" s="127"/>
    </row>
    <row r="12" spans="1:5" s="13" customFormat="1">
      <c r="A12" s="61"/>
      <c r="B12" s="128">
        <f>D12</f>
        <v>526.4</v>
      </c>
      <c r="C12" s="63" t="s">
        <v>92</v>
      </c>
      <c r="D12" s="127">
        <v>526.4</v>
      </c>
      <c r="E12" s="127"/>
    </row>
    <row r="13" spans="1:5" s="8" customFormat="1" ht="47.25">
      <c r="A13" s="7" t="s">
        <v>4</v>
      </c>
      <c r="B13" s="125">
        <f>B14+B17+B19</f>
        <v>116770</v>
      </c>
      <c r="C13" s="3" t="s">
        <v>46</v>
      </c>
      <c r="D13" s="125">
        <f>D14+D17+D19</f>
        <v>116770</v>
      </c>
      <c r="E13" s="125">
        <f>E14</f>
        <v>0</v>
      </c>
    </row>
    <row r="14" spans="1:5" s="8" customFormat="1" ht="31.5">
      <c r="A14" s="7" t="s">
        <v>26</v>
      </c>
      <c r="B14" s="125">
        <f>B15+B16</f>
        <v>47510</v>
      </c>
      <c r="C14" s="9" t="s">
        <v>29</v>
      </c>
      <c r="D14" s="125">
        <f>SUM(D15:D16)</f>
        <v>47510</v>
      </c>
      <c r="E14" s="125">
        <f>E15</f>
        <v>0</v>
      </c>
    </row>
    <row r="15" spans="1:5" s="8" customFormat="1" ht="31.5">
      <c r="A15" s="7"/>
      <c r="B15" s="128">
        <f>D15+E15</f>
        <v>37510</v>
      </c>
      <c r="C15" s="2" t="s">
        <v>48</v>
      </c>
      <c r="D15" s="128">
        <v>37510</v>
      </c>
      <c r="E15" s="128"/>
    </row>
    <row r="16" spans="1:5" s="8" customFormat="1">
      <c r="A16" s="7"/>
      <c r="B16" s="128">
        <f>D16+E16</f>
        <v>10000</v>
      </c>
      <c r="C16" s="10" t="s">
        <v>51</v>
      </c>
      <c r="D16" s="128">
        <v>10000</v>
      </c>
      <c r="E16" s="128"/>
    </row>
    <row r="17" spans="1:5" s="8" customFormat="1" ht="31.5">
      <c r="A17" s="7" t="s">
        <v>76</v>
      </c>
      <c r="B17" s="125">
        <f>B18</f>
        <v>50880</v>
      </c>
      <c r="C17" s="11" t="s">
        <v>35</v>
      </c>
      <c r="D17" s="125">
        <f>D18</f>
        <v>50880</v>
      </c>
      <c r="E17" s="125">
        <f>E18</f>
        <v>0</v>
      </c>
    </row>
    <row r="18" spans="1:5" s="8" customFormat="1" ht="31.5">
      <c r="A18" s="7"/>
      <c r="B18" s="128">
        <f>D18</f>
        <v>50880</v>
      </c>
      <c r="C18" s="2" t="s">
        <v>49</v>
      </c>
      <c r="D18" s="128">
        <v>50880</v>
      </c>
      <c r="E18" s="128"/>
    </row>
    <row r="19" spans="1:5" s="8" customFormat="1">
      <c r="A19" s="7" t="s">
        <v>78</v>
      </c>
      <c r="B19" s="125">
        <f>B20</f>
        <v>18380</v>
      </c>
      <c r="C19" s="12" t="s">
        <v>25</v>
      </c>
      <c r="D19" s="125">
        <f>D20</f>
        <v>18380</v>
      </c>
      <c r="E19" s="125">
        <f>E20</f>
        <v>0</v>
      </c>
    </row>
    <row r="20" spans="1:5" s="8" customFormat="1">
      <c r="A20" s="7"/>
      <c r="B20" s="128">
        <f>D20</f>
        <v>18380</v>
      </c>
      <c r="C20" s="2" t="s">
        <v>50</v>
      </c>
      <c r="D20" s="128">
        <v>18380</v>
      </c>
      <c r="E20" s="128"/>
    </row>
    <row r="21" spans="1:5" s="8" customFormat="1" ht="30.75" customHeight="1">
      <c r="A21" s="7" t="s">
        <v>8</v>
      </c>
      <c r="B21" s="125">
        <f>B22</f>
        <v>54790.8</v>
      </c>
      <c r="C21" s="115" t="s">
        <v>89</v>
      </c>
      <c r="D21" s="125">
        <f>D22</f>
        <v>54790.8</v>
      </c>
      <c r="E21" s="125"/>
    </row>
    <row r="22" spans="1:5" s="8" customFormat="1" ht="37.5" customHeight="1">
      <c r="A22" s="7" t="s">
        <v>18</v>
      </c>
      <c r="B22" s="125">
        <f>B23</f>
        <v>54790.8</v>
      </c>
      <c r="C22" s="119" t="s">
        <v>84</v>
      </c>
      <c r="D22" s="125">
        <f>D23</f>
        <v>54790.8</v>
      </c>
      <c r="E22" s="125"/>
    </row>
    <row r="23" spans="1:5" s="8" customFormat="1">
      <c r="A23" s="7"/>
      <c r="B23" s="128">
        <f>D23</f>
        <v>54790.8</v>
      </c>
      <c r="C23" s="149" t="s">
        <v>229</v>
      </c>
      <c r="D23" s="128">
        <v>54790.8</v>
      </c>
      <c r="E23" s="128"/>
    </row>
    <row r="24" spans="1:5" s="8" customFormat="1" ht="54" customHeight="1">
      <c r="A24" s="7" t="s">
        <v>11</v>
      </c>
      <c r="B24" s="125">
        <f>B25+B27+B29</f>
        <v>7849.4</v>
      </c>
      <c r="C24" s="3" t="s">
        <v>188</v>
      </c>
      <c r="D24" s="125">
        <f>D25+D27+D29</f>
        <v>7849.4</v>
      </c>
      <c r="E24" s="125"/>
    </row>
    <row r="25" spans="1:5" s="8" customFormat="1" ht="31.5" customHeight="1">
      <c r="A25" s="7" t="s">
        <v>27</v>
      </c>
      <c r="B25" s="125">
        <f>B26</f>
        <v>40.9</v>
      </c>
      <c r="C25" s="9" t="s">
        <v>29</v>
      </c>
      <c r="D25" s="125">
        <f>D26</f>
        <v>40.9</v>
      </c>
      <c r="E25" s="125"/>
    </row>
    <row r="26" spans="1:5" s="13" customFormat="1" ht="50.25" customHeight="1">
      <c r="A26" s="22"/>
      <c r="B26" s="131">
        <f>D26+E26</f>
        <v>40.9</v>
      </c>
      <c r="C26" s="150" t="s">
        <v>211</v>
      </c>
      <c r="D26" s="130">
        <v>40.9</v>
      </c>
      <c r="E26" s="130"/>
    </row>
    <row r="27" spans="1:5" s="8" customFormat="1" ht="31.5">
      <c r="A27" s="7" t="s">
        <v>14</v>
      </c>
      <c r="B27" s="125">
        <f>B28</f>
        <v>5561.6</v>
      </c>
      <c r="C27" s="143" t="s">
        <v>13</v>
      </c>
      <c r="D27" s="125">
        <f>D28</f>
        <v>5561.6</v>
      </c>
      <c r="E27" s="128"/>
    </row>
    <row r="28" spans="1:5" s="8" customFormat="1" ht="47.25">
      <c r="A28" s="7"/>
      <c r="B28" s="128">
        <f>D28</f>
        <v>5561.6</v>
      </c>
      <c r="C28" s="149" t="s">
        <v>209</v>
      </c>
      <c r="D28" s="128">
        <f>3039.1+1236.7+1285.8</f>
        <v>5561.6</v>
      </c>
      <c r="E28" s="128"/>
    </row>
    <row r="29" spans="1:5" s="8" customFormat="1" ht="56.25">
      <c r="A29" s="7" t="s">
        <v>231</v>
      </c>
      <c r="B29" s="125">
        <f>B30</f>
        <v>2246.9</v>
      </c>
      <c r="C29" s="119" t="s">
        <v>84</v>
      </c>
      <c r="D29" s="125">
        <f>D30</f>
        <v>2246.9</v>
      </c>
      <c r="E29" s="125"/>
    </row>
    <row r="30" spans="1:5" s="8" customFormat="1">
      <c r="A30" s="151"/>
      <c r="B30" s="128">
        <f>D30</f>
        <v>2246.9</v>
      </c>
      <c r="C30" s="152" t="s">
        <v>230</v>
      </c>
      <c r="D30" s="128">
        <v>2246.9</v>
      </c>
      <c r="E30" s="128"/>
    </row>
    <row r="31" spans="1:5" s="13" customFormat="1">
      <c r="A31" s="146" t="s">
        <v>15</v>
      </c>
      <c r="B31" s="147">
        <f>B32+B35+B37</f>
        <v>67046.900000000009</v>
      </c>
      <c r="C31" s="21" t="s">
        <v>191</v>
      </c>
      <c r="D31" s="148">
        <f>D32+D35+D37</f>
        <v>67046.900000000009</v>
      </c>
      <c r="E31" s="148">
        <f>E32+E35+E37</f>
        <v>0</v>
      </c>
    </row>
    <row r="32" spans="1:5" s="13" customFormat="1" ht="31.5">
      <c r="A32" s="20" t="s">
        <v>16</v>
      </c>
      <c r="B32" s="132">
        <f>B33+B34</f>
        <v>25417.4</v>
      </c>
      <c r="C32" s="11" t="s">
        <v>35</v>
      </c>
      <c r="D32" s="129">
        <f>D33+D34</f>
        <v>25417.4</v>
      </c>
      <c r="E32" s="129"/>
    </row>
    <row r="33" spans="1:5" s="13" customFormat="1">
      <c r="A33" s="22"/>
      <c r="B33" s="131">
        <f>D33+E33</f>
        <v>13896.8</v>
      </c>
      <c r="C33" s="23" t="s">
        <v>232</v>
      </c>
      <c r="D33" s="130">
        <v>13896.8</v>
      </c>
      <c r="E33" s="130"/>
    </row>
    <row r="34" spans="1:5" s="13" customFormat="1" ht="39.75" customHeight="1">
      <c r="A34" s="22"/>
      <c r="B34" s="131">
        <f>D34+E34</f>
        <v>11520.6</v>
      </c>
      <c r="C34" s="23" t="s">
        <v>134</v>
      </c>
      <c r="D34" s="130">
        <v>11520.6</v>
      </c>
      <c r="E34" s="130"/>
    </row>
    <row r="35" spans="1:5" s="13" customFormat="1" ht="31.5">
      <c r="A35" s="20" t="s">
        <v>28</v>
      </c>
      <c r="B35" s="132">
        <f>SUM(B36:B36)</f>
        <v>26708.7</v>
      </c>
      <c r="C35" s="21" t="s">
        <v>75</v>
      </c>
      <c r="D35" s="129">
        <f>D36</f>
        <v>26708.7</v>
      </c>
      <c r="E35" s="129"/>
    </row>
    <row r="36" spans="1:5" s="13" customFormat="1" ht="35.25" customHeight="1">
      <c r="A36" s="22"/>
      <c r="B36" s="131">
        <f>D36+E36</f>
        <v>26708.7</v>
      </c>
      <c r="C36" s="23" t="s">
        <v>233</v>
      </c>
      <c r="D36" s="131">
        <f>4510+17036.9+5161.8</f>
        <v>26708.7</v>
      </c>
      <c r="E36" s="130"/>
    </row>
    <row r="37" spans="1:5" s="8" customFormat="1" ht="31.5" customHeight="1">
      <c r="A37" s="20" t="s">
        <v>95</v>
      </c>
      <c r="B37" s="132">
        <f>B38</f>
        <v>14920.8</v>
      </c>
      <c r="C37" s="9" t="s">
        <v>29</v>
      </c>
      <c r="D37" s="129">
        <f>D38</f>
        <v>14920.8</v>
      </c>
      <c r="E37" s="129"/>
    </row>
    <row r="38" spans="1:5" s="13" customFormat="1" ht="198" customHeight="1">
      <c r="A38" s="22"/>
      <c r="B38" s="131">
        <f>D38</f>
        <v>14920.8</v>
      </c>
      <c r="C38" s="23" t="s">
        <v>206</v>
      </c>
      <c r="D38" s="130">
        <f>1745.3+6999.9+311+1623.6+767+2771.2+282.8+420</f>
        <v>14920.8</v>
      </c>
      <c r="E38" s="130"/>
    </row>
    <row r="39" spans="1:5" s="8" customFormat="1">
      <c r="A39" s="20" t="s">
        <v>9</v>
      </c>
      <c r="B39" s="132">
        <f>B40+B45+B51+B57+B59+B64+B66+B70+B72+B83+B87+B97+B105</f>
        <v>38479.500000000007</v>
      </c>
      <c r="C39" s="21" t="s">
        <v>93</v>
      </c>
      <c r="D39" s="129">
        <f>D40+D45+D51+D57+D59+D64+D66+D70+D72+D83+D87+D97+D105</f>
        <v>38913.300000000003</v>
      </c>
      <c r="E39" s="129">
        <f>E40+E45+E51+E57+E59+E64+E66+E70+E72+E83+E87+E97+E105</f>
        <v>-433.80000000000007</v>
      </c>
    </row>
    <row r="40" spans="1:5" s="8" customFormat="1" ht="31.5">
      <c r="A40" s="20" t="s">
        <v>30</v>
      </c>
      <c r="B40" s="132">
        <f>SUM(B41:B44)</f>
        <v>2615.4</v>
      </c>
      <c r="C40" s="11" t="s">
        <v>35</v>
      </c>
      <c r="D40" s="129">
        <f>SUM(D41:D44)</f>
        <v>3081.3</v>
      </c>
      <c r="E40" s="129">
        <f>SUM(E41:E44)</f>
        <v>-465.90000000000009</v>
      </c>
    </row>
    <row r="41" spans="1:5" s="13" customFormat="1">
      <c r="A41" s="22"/>
      <c r="B41" s="131">
        <f>D41+E41</f>
        <v>2340.1</v>
      </c>
      <c r="C41" s="64" t="s">
        <v>94</v>
      </c>
      <c r="D41" s="130"/>
      <c r="E41" s="130">
        <f>360+1181.2+717.7+81.2</f>
        <v>2340.1</v>
      </c>
    </row>
    <row r="42" spans="1:5" s="13" customFormat="1" ht="34.5" customHeight="1">
      <c r="A42" s="22"/>
      <c r="B42" s="131">
        <f>D42+E42</f>
        <v>205</v>
      </c>
      <c r="C42" s="23" t="s">
        <v>192</v>
      </c>
      <c r="D42" s="130"/>
      <c r="E42" s="130">
        <v>205</v>
      </c>
    </row>
    <row r="43" spans="1:5" s="13" customFormat="1" ht="34.5" customHeight="1">
      <c r="A43" s="22"/>
      <c r="B43" s="131">
        <f>D43+E43</f>
        <v>0</v>
      </c>
      <c r="C43" s="153" t="s">
        <v>180</v>
      </c>
      <c r="D43" s="130">
        <v>3011</v>
      </c>
      <c r="E43" s="130">
        <v>-3011</v>
      </c>
    </row>
    <row r="44" spans="1:5" s="13" customFormat="1" ht="39.75" customHeight="1">
      <c r="A44" s="22"/>
      <c r="B44" s="131">
        <f>D44+E44</f>
        <v>70.3</v>
      </c>
      <c r="C44" s="23" t="s">
        <v>237</v>
      </c>
      <c r="D44" s="130">
        <f>24+46.3</f>
        <v>70.3</v>
      </c>
      <c r="E44" s="130"/>
    </row>
    <row r="45" spans="1:5" s="8" customFormat="1" ht="31.5">
      <c r="A45" s="20" t="s">
        <v>22</v>
      </c>
      <c r="B45" s="132">
        <f>SUM(B46:B50)</f>
        <v>-16858.7</v>
      </c>
      <c r="C45" s="21" t="s">
        <v>75</v>
      </c>
      <c r="D45" s="129">
        <f>SUM(D46:D50)</f>
        <v>-16858.7</v>
      </c>
      <c r="E45" s="129"/>
    </row>
    <row r="46" spans="1:5" s="13" customFormat="1" ht="31.5">
      <c r="A46" s="22"/>
      <c r="B46" s="131">
        <f t="shared" ref="B46:B50" si="0">D46+E46</f>
        <v>210.5</v>
      </c>
      <c r="C46" s="23" t="s">
        <v>96</v>
      </c>
      <c r="D46" s="130">
        <v>210.5</v>
      </c>
      <c r="E46" s="130"/>
    </row>
    <row r="47" spans="1:5" s="13" customFormat="1" ht="31.5">
      <c r="A47" s="22"/>
      <c r="B47" s="131">
        <f t="shared" si="0"/>
        <v>792.2</v>
      </c>
      <c r="C47" s="64" t="s">
        <v>193</v>
      </c>
      <c r="D47" s="130">
        <v>792.2</v>
      </c>
      <c r="E47" s="130"/>
    </row>
    <row r="48" spans="1:5" s="13" customFormat="1">
      <c r="A48" s="22"/>
      <c r="B48" s="131">
        <f t="shared" si="0"/>
        <v>3100</v>
      </c>
      <c r="C48" s="64" t="s">
        <v>179</v>
      </c>
      <c r="D48" s="130">
        <v>3100</v>
      </c>
      <c r="E48" s="130"/>
    </row>
    <row r="49" spans="1:5" s="13" customFormat="1" ht="47.25">
      <c r="A49" s="22"/>
      <c r="B49" s="131">
        <f t="shared" si="0"/>
        <v>585.5</v>
      </c>
      <c r="C49" s="64" t="s">
        <v>199</v>
      </c>
      <c r="D49" s="130">
        <f>50+535.5</f>
        <v>585.5</v>
      </c>
      <c r="E49" s="130"/>
    </row>
    <row r="50" spans="1:5" s="13" customFormat="1" ht="31.5">
      <c r="A50" s="22"/>
      <c r="B50" s="131">
        <f t="shared" si="0"/>
        <v>-21546.9</v>
      </c>
      <c r="C50" s="64" t="s">
        <v>116</v>
      </c>
      <c r="D50" s="131">
        <f>-4510-17036.9</f>
        <v>-21546.9</v>
      </c>
      <c r="E50" s="130"/>
    </row>
    <row r="51" spans="1:5" s="8" customFormat="1" ht="26.25" customHeight="1">
      <c r="A51" s="20" t="s">
        <v>97</v>
      </c>
      <c r="B51" s="132">
        <f>SUM(B52:B56)</f>
        <v>7475.2999999999993</v>
      </c>
      <c r="C51" s="116" t="s">
        <v>80</v>
      </c>
      <c r="D51" s="129">
        <f>SUM(D52:D56)</f>
        <v>7475.2999999999993</v>
      </c>
      <c r="E51" s="129"/>
    </row>
    <row r="52" spans="1:5" s="13" customFormat="1">
      <c r="A52" s="22"/>
      <c r="B52" s="131">
        <f>SUM(D52+E52)</f>
        <v>370.5</v>
      </c>
      <c r="C52" s="64" t="s">
        <v>98</v>
      </c>
      <c r="D52" s="130">
        <v>370.5</v>
      </c>
      <c r="E52" s="130"/>
    </row>
    <row r="53" spans="1:5" s="13" customFormat="1" ht="31.5">
      <c r="A53" s="22"/>
      <c r="B53" s="131">
        <f>SUM(D53+E53)</f>
        <v>1068.2</v>
      </c>
      <c r="C53" s="64" t="s">
        <v>99</v>
      </c>
      <c r="D53" s="130">
        <v>1068.2</v>
      </c>
      <c r="E53" s="130"/>
    </row>
    <row r="54" spans="1:5" s="13" customFormat="1" ht="31.5">
      <c r="A54" s="22"/>
      <c r="B54" s="131">
        <f>SUM(D54+E54)</f>
        <v>4405.3</v>
      </c>
      <c r="C54" s="64" t="s">
        <v>100</v>
      </c>
      <c r="D54" s="130">
        <v>4405.3</v>
      </c>
      <c r="E54" s="130"/>
    </row>
    <row r="55" spans="1:5" s="13" customFormat="1" ht="31.5">
      <c r="A55" s="22"/>
      <c r="B55" s="131">
        <f>SUM(D55+E55)</f>
        <v>815.9</v>
      </c>
      <c r="C55" s="64" t="s">
        <v>207</v>
      </c>
      <c r="D55" s="130">
        <v>815.9</v>
      </c>
      <c r="E55" s="130"/>
    </row>
    <row r="56" spans="1:5" s="13" customFormat="1">
      <c r="A56" s="22"/>
      <c r="B56" s="131">
        <f>SUM(D56+E56)</f>
        <v>815.4</v>
      </c>
      <c r="C56" s="64" t="s">
        <v>234</v>
      </c>
      <c r="D56" s="130">
        <v>815.4</v>
      </c>
      <c r="E56" s="130"/>
    </row>
    <row r="57" spans="1:5" s="8" customFormat="1" ht="31.5">
      <c r="A57" s="20" t="s">
        <v>101</v>
      </c>
      <c r="B57" s="132">
        <f>B58</f>
        <v>267</v>
      </c>
      <c r="C57" s="116" t="s">
        <v>117</v>
      </c>
      <c r="D57" s="129">
        <f>D58</f>
        <v>267</v>
      </c>
      <c r="E57" s="129"/>
    </row>
    <row r="58" spans="1:5" s="13" customFormat="1" ht="47.25">
      <c r="A58" s="22"/>
      <c r="B58" s="131">
        <f>D58+E58</f>
        <v>267</v>
      </c>
      <c r="C58" s="64" t="s">
        <v>118</v>
      </c>
      <c r="D58" s="130">
        <v>267</v>
      </c>
      <c r="E58" s="130"/>
    </row>
    <row r="59" spans="1:5" s="8" customFormat="1" ht="42" customHeight="1">
      <c r="A59" s="20" t="s">
        <v>102</v>
      </c>
      <c r="B59" s="132">
        <f>SUM(B60:B63)</f>
        <v>23279.800000000003</v>
      </c>
      <c r="C59" s="143" t="s">
        <v>13</v>
      </c>
      <c r="D59" s="132">
        <f>SUM(D60:D63)</f>
        <v>23279.800000000003</v>
      </c>
      <c r="E59" s="129"/>
    </row>
    <row r="60" spans="1:5" s="8" customFormat="1" ht="30">
      <c r="A60" s="20"/>
      <c r="B60" s="131">
        <f>D60+E60</f>
        <v>29.1</v>
      </c>
      <c r="C60" s="37" t="s">
        <v>187</v>
      </c>
      <c r="D60" s="131">
        <v>29.1</v>
      </c>
      <c r="E60" s="129"/>
    </row>
    <row r="61" spans="1:5" s="13" customFormat="1">
      <c r="A61" s="22"/>
      <c r="B61" s="131">
        <f>D61+E61</f>
        <v>7763</v>
      </c>
      <c r="C61" s="31" t="s">
        <v>77</v>
      </c>
      <c r="D61" s="131">
        <v>7763</v>
      </c>
      <c r="E61" s="130"/>
    </row>
    <row r="62" spans="1:5" s="13" customFormat="1" ht="31.5">
      <c r="A62" s="22"/>
      <c r="B62" s="131">
        <f>D62+E62</f>
        <v>6040</v>
      </c>
      <c r="C62" s="64" t="s">
        <v>87</v>
      </c>
      <c r="D62" s="131">
        <v>6040</v>
      </c>
      <c r="E62" s="130"/>
    </row>
    <row r="63" spans="1:5" s="13" customFormat="1" ht="63">
      <c r="A63" s="22"/>
      <c r="B63" s="131">
        <f>D63+E63</f>
        <v>9447.7000000000007</v>
      </c>
      <c r="C63" s="19" t="s">
        <v>38</v>
      </c>
      <c r="D63" s="131">
        <v>9447.7000000000007</v>
      </c>
      <c r="E63" s="130"/>
    </row>
    <row r="64" spans="1:5" s="8" customFormat="1" ht="47.25">
      <c r="A64" s="20" t="s">
        <v>103</v>
      </c>
      <c r="B64" s="132">
        <f>B65</f>
        <v>12.5</v>
      </c>
      <c r="C64" s="117" t="s">
        <v>79</v>
      </c>
      <c r="D64" s="129">
        <f>D65</f>
        <v>12.5</v>
      </c>
      <c r="E64" s="129"/>
    </row>
    <row r="65" spans="1:5" s="45" customFormat="1" ht="33" customHeight="1">
      <c r="A65" s="22"/>
      <c r="B65" s="131">
        <f>D65+E65</f>
        <v>12.5</v>
      </c>
      <c r="C65" s="65" t="s">
        <v>241</v>
      </c>
      <c r="D65" s="131">
        <v>12.5</v>
      </c>
      <c r="E65" s="131"/>
    </row>
    <row r="66" spans="1:5" s="8" customFormat="1" ht="34.5" customHeight="1">
      <c r="A66" s="20" t="s">
        <v>106</v>
      </c>
      <c r="B66" s="132">
        <f>SUM(B67:B69)</f>
        <v>2282.9</v>
      </c>
      <c r="C66" s="116" t="s">
        <v>81</v>
      </c>
      <c r="D66" s="129">
        <f>SUM(D67:D69)</f>
        <v>2282.9</v>
      </c>
      <c r="E66" s="129"/>
    </row>
    <row r="67" spans="1:5" s="13" customFormat="1" ht="78.75">
      <c r="A67" s="22"/>
      <c r="B67" s="131">
        <f t="shared" ref="B67:B69" si="1">D67+E67</f>
        <v>2000</v>
      </c>
      <c r="C67" s="64" t="s">
        <v>198</v>
      </c>
      <c r="D67" s="133">
        <v>2000</v>
      </c>
      <c r="E67" s="130"/>
    </row>
    <row r="68" spans="1:5" s="13" customFormat="1">
      <c r="A68" s="22"/>
      <c r="B68" s="131">
        <f t="shared" si="1"/>
        <v>127.4</v>
      </c>
      <c r="C68" s="64" t="s">
        <v>181</v>
      </c>
      <c r="D68" s="133">
        <v>127.4</v>
      </c>
      <c r="E68" s="130"/>
    </row>
    <row r="69" spans="1:5" s="13" customFormat="1" ht="33.75" customHeight="1">
      <c r="A69" s="22"/>
      <c r="B69" s="131">
        <f t="shared" si="1"/>
        <v>155.5</v>
      </c>
      <c r="C69" s="64" t="s">
        <v>104</v>
      </c>
      <c r="D69" s="133">
        <v>155.5</v>
      </c>
      <c r="E69" s="131"/>
    </row>
    <row r="70" spans="1:5" s="8" customFormat="1" ht="47.25">
      <c r="A70" s="20" t="s">
        <v>107</v>
      </c>
      <c r="B70" s="132">
        <f>B71</f>
        <v>263.39999999999998</v>
      </c>
      <c r="C70" s="116" t="s">
        <v>88</v>
      </c>
      <c r="D70" s="132">
        <f>D71</f>
        <v>263.39999999999998</v>
      </c>
      <c r="E70" s="132"/>
    </row>
    <row r="71" spans="1:5" s="13" customFormat="1" ht="31.5">
      <c r="A71" s="22"/>
      <c r="B71" s="131">
        <f>D71+E71</f>
        <v>263.39999999999998</v>
      </c>
      <c r="C71" s="66" t="s">
        <v>105</v>
      </c>
      <c r="D71" s="131">
        <v>263.39999999999998</v>
      </c>
      <c r="E71" s="131"/>
    </row>
    <row r="72" spans="1:5" s="8" customFormat="1" ht="31.5">
      <c r="A72" s="20" t="s">
        <v>119</v>
      </c>
      <c r="B72" s="132">
        <f>SUM(B73:B82)</f>
        <v>4538.1000000000004</v>
      </c>
      <c r="C72" s="9" t="s">
        <v>29</v>
      </c>
      <c r="D72" s="132">
        <f>SUM(D73:D82)</f>
        <v>4538.1000000000004</v>
      </c>
      <c r="E72" s="132"/>
    </row>
    <row r="73" spans="1:5" s="13" customFormat="1" ht="31.5">
      <c r="A73" s="22"/>
      <c r="B73" s="131">
        <f>D73+E73</f>
        <v>900</v>
      </c>
      <c r="C73" s="64" t="s">
        <v>108</v>
      </c>
      <c r="D73" s="131">
        <v>900</v>
      </c>
      <c r="E73" s="131"/>
    </row>
    <row r="74" spans="1:5" s="13" customFormat="1" ht="47.25">
      <c r="A74" s="22"/>
      <c r="B74" s="131">
        <f t="shared" ref="B74:B82" si="2">D74+E74</f>
        <v>660</v>
      </c>
      <c r="C74" s="64" t="s">
        <v>111</v>
      </c>
      <c r="D74" s="131">
        <v>660</v>
      </c>
      <c r="E74" s="131"/>
    </row>
    <row r="75" spans="1:5" s="13" customFormat="1">
      <c r="A75" s="20"/>
      <c r="B75" s="131">
        <f t="shared" si="2"/>
        <v>1245</v>
      </c>
      <c r="C75" s="64" t="s">
        <v>112</v>
      </c>
      <c r="D75" s="131">
        <f>1245</f>
        <v>1245</v>
      </c>
      <c r="E75" s="132"/>
    </row>
    <row r="76" spans="1:5" s="13" customFormat="1">
      <c r="A76" s="20"/>
      <c r="B76" s="131">
        <f t="shared" si="2"/>
        <v>99.9</v>
      </c>
      <c r="C76" s="64" t="s">
        <v>113</v>
      </c>
      <c r="D76" s="130">
        <v>99.9</v>
      </c>
      <c r="E76" s="129"/>
    </row>
    <row r="77" spans="1:5" s="13" customFormat="1">
      <c r="A77" s="22"/>
      <c r="B77" s="131">
        <f t="shared" si="2"/>
        <v>98.9</v>
      </c>
      <c r="C77" s="64" t="s">
        <v>114</v>
      </c>
      <c r="D77" s="130">
        <v>98.9</v>
      </c>
      <c r="E77" s="130"/>
    </row>
    <row r="78" spans="1:5" s="13" customFormat="1">
      <c r="A78" s="20"/>
      <c r="B78" s="131">
        <f t="shared" si="2"/>
        <v>510.6</v>
      </c>
      <c r="C78" s="64" t="s">
        <v>115</v>
      </c>
      <c r="D78" s="130">
        <v>510.6</v>
      </c>
      <c r="E78" s="129"/>
    </row>
    <row r="79" spans="1:5" s="13" customFormat="1" ht="31.5">
      <c r="A79" s="22"/>
      <c r="B79" s="131">
        <f t="shared" si="2"/>
        <v>23</v>
      </c>
      <c r="C79" s="64" t="s">
        <v>194</v>
      </c>
      <c r="D79" s="130">
        <v>23</v>
      </c>
      <c r="E79" s="130"/>
    </row>
    <row r="80" spans="1:5" s="13" customFormat="1" ht="47.25">
      <c r="A80" s="57"/>
      <c r="B80" s="131">
        <f t="shared" si="2"/>
        <v>-1745.3</v>
      </c>
      <c r="C80" s="64" t="s">
        <v>242</v>
      </c>
      <c r="D80" s="130">
        <f>-1745.3</f>
        <v>-1745.3</v>
      </c>
      <c r="E80" s="130"/>
    </row>
    <row r="81" spans="1:5" s="13" customFormat="1" ht="31.5">
      <c r="A81" s="68"/>
      <c r="B81" s="131">
        <f t="shared" si="2"/>
        <v>46</v>
      </c>
      <c r="C81" s="154" t="s">
        <v>214</v>
      </c>
      <c r="D81" s="130">
        <v>46</v>
      </c>
      <c r="E81" s="68"/>
    </row>
    <row r="82" spans="1:5" s="13" customFormat="1" ht="18" customHeight="1">
      <c r="A82" s="155"/>
      <c r="B82" s="131">
        <f t="shared" si="2"/>
        <v>2700</v>
      </c>
      <c r="C82" s="31" t="s">
        <v>216</v>
      </c>
      <c r="D82" s="130">
        <f>1637.1+1062.9</f>
        <v>2700</v>
      </c>
      <c r="E82" s="68"/>
    </row>
    <row r="83" spans="1:5" s="8" customFormat="1" ht="37.5">
      <c r="A83" s="20" t="s">
        <v>120</v>
      </c>
      <c r="B83" s="132">
        <f>SUM(B84:B86)</f>
        <v>895.40000000000009</v>
      </c>
      <c r="C83" s="118" t="s">
        <v>82</v>
      </c>
      <c r="D83" s="129">
        <f>SUM(D84:D86)</f>
        <v>895.40000000000009</v>
      </c>
      <c r="E83" s="129"/>
    </row>
    <row r="84" spans="1:5" s="13" customFormat="1">
      <c r="A84" s="22" t="s">
        <v>121</v>
      </c>
      <c r="B84" s="131">
        <f>D84+E84</f>
        <v>780</v>
      </c>
      <c r="C84" s="64" t="s">
        <v>109</v>
      </c>
      <c r="D84" s="130">
        <v>780</v>
      </c>
      <c r="E84" s="130"/>
    </row>
    <row r="85" spans="1:5" s="13" customFormat="1">
      <c r="A85" s="22" t="s">
        <v>122</v>
      </c>
      <c r="B85" s="131">
        <f>D85+E85</f>
        <v>161.69999999999999</v>
      </c>
      <c r="C85" s="64" t="s">
        <v>110</v>
      </c>
      <c r="D85" s="130">
        <v>161.69999999999999</v>
      </c>
      <c r="E85" s="130"/>
    </row>
    <row r="86" spans="1:5" s="13" customFormat="1">
      <c r="A86" s="22" t="s">
        <v>235</v>
      </c>
      <c r="B86" s="131">
        <f>D86+E86</f>
        <v>-46.3</v>
      </c>
      <c r="C86" s="64" t="s">
        <v>236</v>
      </c>
      <c r="D86" s="130">
        <f>-46.3</f>
        <v>-46.3</v>
      </c>
      <c r="E86" s="130"/>
    </row>
    <row r="87" spans="1:5" s="8" customFormat="1" ht="31.5">
      <c r="A87" s="70" t="s">
        <v>123</v>
      </c>
      <c r="B87" s="132">
        <f>SUM(B88:B95)</f>
        <v>6903.4</v>
      </c>
      <c r="C87" s="116" t="s">
        <v>83</v>
      </c>
      <c r="D87" s="129">
        <f>D88+D89+D90+D91+D92+D93+D94+D95+D96</f>
        <v>6871.2999999999993</v>
      </c>
      <c r="E87" s="129">
        <f>E88+E89+E90+E91+E92+E93+E94+E95+E96</f>
        <v>32.1</v>
      </c>
    </row>
    <row r="88" spans="1:5" s="13" customFormat="1" ht="63">
      <c r="A88" s="57"/>
      <c r="B88" s="131">
        <f>D88</f>
        <v>213.2</v>
      </c>
      <c r="C88" s="64" t="s">
        <v>195</v>
      </c>
      <c r="D88" s="130">
        <f>20+193.2</f>
        <v>213.2</v>
      </c>
      <c r="E88" s="130"/>
    </row>
    <row r="89" spans="1:5" s="13" customFormat="1" ht="31.5">
      <c r="A89" s="70"/>
      <c r="B89" s="131">
        <f>D89+E89</f>
        <v>382.3</v>
      </c>
      <c r="C89" s="64" t="s">
        <v>182</v>
      </c>
      <c r="D89" s="133">
        <v>382.3</v>
      </c>
      <c r="E89" s="129"/>
    </row>
    <row r="90" spans="1:5" s="13" customFormat="1" ht="31.5">
      <c r="A90" s="57"/>
      <c r="B90" s="131">
        <f t="shared" ref="B90:B96" si="3">D90+E90</f>
        <v>108.2</v>
      </c>
      <c r="C90" s="64" t="s">
        <v>183</v>
      </c>
      <c r="D90" s="133">
        <v>108.2</v>
      </c>
      <c r="E90" s="130"/>
    </row>
    <row r="91" spans="1:5" s="13" customFormat="1">
      <c r="A91" s="57"/>
      <c r="B91" s="131">
        <f t="shared" si="3"/>
        <v>218.9</v>
      </c>
      <c r="C91" s="64" t="s">
        <v>184</v>
      </c>
      <c r="D91" s="133">
        <v>218.9</v>
      </c>
      <c r="E91" s="130"/>
    </row>
    <row r="92" spans="1:5" s="13" customFormat="1" ht="31.5">
      <c r="A92" s="70"/>
      <c r="B92" s="131">
        <f t="shared" si="3"/>
        <v>1436</v>
      </c>
      <c r="C92" s="64" t="s">
        <v>200</v>
      </c>
      <c r="D92" s="133">
        <f>224+700+512</f>
        <v>1436</v>
      </c>
      <c r="E92" s="129"/>
    </row>
    <row r="93" spans="1:5" s="13" customFormat="1">
      <c r="A93" s="57"/>
      <c r="B93" s="131">
        <f t="shared" si="3"/>
        <v>421.1</v>
      </c>
      <c r="C93" s="64" t="s">
        <v>86</v>
      </c>
      <c r="D93" s="133">
        <v>421.1</v>
      </c>
      <c r="E93" s="130"/>
    </row>
    <row r="94" spans="1:5" s="13" customFormat="1">
      <c r="A94" s="57"/>
      <c r="B94" s="131">
        <f t="shared" si="3"/>
        <v>1439.6</v>
      </c>
      <c r="C94" s="69" t="s">
        <v>204</v>
      </c>
      <c r="D94" s="130">
        <v>1439.6</v>
      </c>
      <c r="E94" s="130"/>
    </row>
    <row r="95" spans="1:5" s="13" customFormat="1" ht="31.5">
      <c r="A95" s="57"/>
      <c r="B95" s="131">
        <f t="shared" si="3"/>
        <v>2684.1</v>
      </c>
      <c r="C95" s="64" t="s">
        <v>205</v>
      </c>
      <c r="D95" s="130">
        <v>2684.1</v>
      </c>
      <c r="E95" s="130"/>
    </row>
    <row r="96" spans="1:5" s="13" customFormat="1" ht="31.5">
      <c r="A96" s="57"/>
      <c r="B96" s="131">
        <f t="shared" si="3"/>
        <v>0</v>
      </c>
      <c r="C96" s="64" t="s">
        <v>238</v>
      </c>
      <c r="D96" s="130">
        <v>-32.1</v>
      </c>
      <c r="E96" s="130">
        <v>32.1</v>
      </c>
    </row>
    <row r="97" spans="1:5" s="8" customFormat="1" ht="36" customHeight="1">
      <c r="A97" s="70" t="s">
        <v>124</v>
      </c>
      <c r="B97" s="132">
        <f>SUM(B98:B104)</f>
        <v>3559.2999999999997</v>
      </c>
      <c r="C97" s="119" t="s">
        <v>84</v>
      </c>
      <c r="D97" s="132">
        <f>SUM(D98:D104)</f>
        <v>3559.2999999999997</v>
      </c>
      <c r="E97" s="132"/>
    </row>
    <row r="98" spans="1:5" s="13" customFormat="1" ht="31.5">
      <c r="A98" s="57"/>
      <c r="B98" s="131">
        <f>D98+E98</f>
        <v>-2940.7</v>
      </c>
      <c r="C98" s="64" t="s">
        <v>196</v>
      </c>
      <c r="D98" s="130">
        <f>-2940.7</f>
        <v>-2940.7</v>
      </c>
      <c r="E98" s="130"/>
    </row>
    <row r="99" spans="1:5" s="13" customFormat="1">
      <c r="A99" s="57"/>
      <c r="B99" s="131">
        <f t="shared" ref="B99:B104" si="4">D99+E99</f>
        <v>430.7</v>
      </c>
      <c r="C99" s="64" t="s">
        <v>125</v>
      </c>
      <c r="D99" s="130">
        <v>430.7</v>
      </c>
      <c r="E99" s="130"/>
    </row>
    <row r="100" spans="1:5" s="13" customFormat="1" ht="47.25">
      <c r="A100" s="57"/>
      <c r="B100" s="131">
        <f t="shared" si="4"/>
        <v>3868.3</v>
      </c>
      <c r="C100" s="64" t="s">
        <v>126</v>
      </c>
      <c r="D100" s="130">
        <v>3868.3</v>
      </c>
      <c r="E100" s="130"/>
    </row>
    <row r="101" spans="1:5" s="13" customFormat="1">
      <c r="A101" s="57"/>
      <c r="B101" s="131">
        <f t="shared" si="4"/>
        <v>499.6</v>
      </c>
      <c r="C101" s="64" t="s">
        <v>127</v>
      </c>
      <c r="D101" s="130">
        <v>499.6</v>
      </c>
      <c r="E101" s="130"/>
    </row>
    <row r="102" spans="1:5" s="13" customFormat="1" ht="31.5">
      <c r="A102" s="57"/>
      <c r="B102" s="131">
        <f t="shared" si="4"/>
        <v>342.7</v>
      </c>
      <c r="C102" s="64" t="s">
        <v>128</v>
      </c>
      <c r="D102" s="130">
        <v>342.7</v>
      </c>
      <c r="E102" s="130"/>
    </row>
    <row r="103" spans="1:5" s="13" customFormat="1" ht="31.5">
      <c r="A103" s="57"/>
      <c r="B103" s="131">
        <f t="shared" si="4"/>
        <v>1281.5</v>
      </c>
      <c r="C103" s="64" t="s">
        <v>129</v>
      </c>
      <c r="D103" s="130">
        <v>1281.5</v>
      </c>
      <c r="E103" s="130"/>
    </row>
    <row r="104" spans="1:5" s="13" customFormat="1" ht="31.5">
      <c r="A104" s="57"/>
      <c r="B104" s="131">
        <f t="shared" si="4"/>
        <v>77.2</v>
      </c>
      <c r="C104" s="64" t="s">
        <v>130</v>
      </c>
      <c r="D104" s="130">
        <v>77.2</v>
      </c>
      <c r="E104" s="130"/>
    </row>
    <row r="105" spans="1:5" s="13" customFormat="1" ht="33.75" customHeight="1">
      <c r="A105" s="70" t="s">
        <v>131</v>
      </c>
      <c r="B105" s="132">
        <f>SUM(B106:B108)</f>
        <v>3245.7000000000003</v>
      </c>
      <c r="C105" s="119" t="s">
        <v>85</v>
      </c>
      <c r="D105" s="132">
        <f>SUM(D106:D108)</f>
        <v>3245.7000000000003</v>
      </c>
      <c r="E105" s="129"/>
    </row>
    <row r="106" spans="1:5" s="13" customFormat="1" ht="46.5" customHeight="1">
      <c r="A106" s="57"/>
      <c r="B106" s="131">
        <f>D106+E106</f>
        <v>1900.1</v>
      </c>
      <c r="C106" s="64" t="s">
        <v>197</v>
      </c>
      <c r="D106" s="131">
        <v>1900.1</v>
      </c>
      <c r="E106" s="130"/>
    </row>
    <row r="107" spans="1:5" s="13" customFormat="1" ht="31.5">
      <c r="A107" s="57"/>
      <c r="B107" s="131">
        <f>D107+E107</f>
        <v>519.20000000000005</v>
      </c>
      <c r="C107" s="64" t="s">
        <v>132</v>
      </c>
      <c r="D107" s="131">
        <v>519.20000000000005</v>
      </c>
      <c r="E107" s="130"/>
    </row>
    <row r="108" spans="1:5" s="13" customFormat="1" ht="31.5">
      <c r="A108" s="57"/>
      <c r="B108" s="131">
        <f>D108+E108</f>
        <v>826.4</v>
      </c>
      <c r="C108" s="64" t="s">
        <v>239</v>
      </c>
      <c r="D108" s="131">
        <f>266.1+560.3</f>
        <v>826.4</v>
      </c>
      <c r="E108" s="130"/>
    </row>
    <row r="109" spans="1:5" s="16" customFormat="1" ht="23.25" customHeight="1">
      <c r="A109" s="71"/>
      <c r="B109" s="135">
        <f>B8+B13+B21+B24+B31+B39</f>
        <v>285488.40000000002</v>
      </c>
      <c r="C109" s="72" t="s">
        <v>10</v>
      </c>
      <c r="D109" s="130"/>
      <c r="E109" s="130"/>
    </row>
    <row r="110" spans="1:5" s="16" customFormat="1" ht="19.5" customHeight="1">
      <c r="A110" s="68"/>
      <c r="B110" s="24">
        <v>3230211.7</v>
      </c>
      <c r="C110" s="73" t="s">
        <v>133</v>
      </c>
      <c r="D110" s="131"/>
      <c r="E110" s="131"/>
    </row>
    <row r="111" spans="1:5" s="16" customFormat="1" ht="19.5" customHeight="1">
      <c r="A111" s="68"/>
      <c r="B111" s="24">
        <f>'таблица 3'!C41</f>
        <v>29218.700000000008</v>
      </c>
      <c r="C111" s="73" t="s">
        <v>201</v>
      </c>
      <c r="D111" s="131"/>
      <c r="E111" s="131"/>
    </row>
    <row r="112" spans="1:5" s="8" customFormat="1" ht="36" customHeight="1">
      <c r="A112" s="67"/>
      <c r="B112" s="24">
        <f>B109+B110+B111</f>
        <v>3544918.8000000003</v>
      </c>
      <c r="C112" s="67" t="s">
        <v>203</v>
      </c>
      <c r="D112" s="134"/>
      <c r="E112" s="134"/>
    </row>
    <row r="114" spans="2:5">
      <c r="B114" s="192"/>
      <c r="D114" s="6"/>
      <c r="E114" s="6"/>
    </row>
    <row r="115" spans="2:5">
      <c r="B115" s="192"/>
    </row>
    <row r="116" spans="2:5">
      <c r="D116" s="6"/>
      <c r="E116" s="6"/>
    </row>
  </sheetData>
  <mergeCells count="5">
    <mergeCell ref="A3:E3"/>
    <mergeCell ref="A5:A6"/>
    <mergeCell ref="B5:B6"/>
    <mergeCell ref="C5:C6"/>
    <mergeCell ref="D5:E5"/>
  </mergeCells>
  <pageMargins left="0.31496062992125984" right="0.31496062992125984" top="0.35433070866141736" bottom="0.15748031496062992" header="0.31496062992125984" footer="0.31496062992125984"/>
  <pageSetup paperSize="9" scale="59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80" zoomScaleNormal="80" workbookViewId="0">
      <selection activeCell="W15" sqref="W15"/>
    </sheetView>
  </sheetViews>
  <sheetFormatPr defaultRowHeight="15"/>
  <cols>
    <col min="1" max="1" width="5.7109375" style="27" customWidth="1"/>
    <col min="2" max="2" width="66.5703125" style="34" customWidth="1"/>
    <col min="3" max="3" width="13.5703125" style="46" customWidth="1"/>
    <col min="4" max="4" width="20" style="49" customWidth="1"/>
    <col min="5" max="5" width="26" style="49" customWidth="1"/>
    <col min="6" max="16384" width="9.140625" style="34"/>
  </cols>
  <sheetData>
    <row r="1" spans="1:5">
      <c r="D1" s="47"/>
      <c r="E1" s="47" t="s">
        <v>39</v>
      </c>
    </row>
    <row r="2" spans="1:5">
      <c r="D2" s="47"/>
      <c r="E2" s="47"/>
    </row>
    <row r="3" spans="1:5" ht="40.5" customHeight="1">
      <c r="A3" s="191" t="s">
        <v>47</v>
      </c>
      <c r="B3" s="191"/>
      <c r="C3" s="191"/>
      <c r="D3" s="191"/>
      <c r="E3" s="191"/>
    </row>
    <row r="4" spans="1:5">
      <c r="A4" s="145"/>
      <c r="B4" s="145"/>
      <c r="C4" s="145"/>
      <c r="D4" s="145"/>
      <c r="E4" s="145"/>
    </row>
    <row r="5" spans="1:5">
      <c r="D5" s="48"/>
      <c r="E5" s="47" t="s">
        <v>44</v>
      </c>
    </row>
    <row r="6" spans="1:5" ht="15" customHeight="1">
      <c r="A6" s="188" t="s">
        <v>19</v>
      </c>
      <c r="B6" s="189" t="s">
        <v>6</v>
      </c>
      <c r="C6" s="190" t="s">
        <v>42</v>
      </c>
      <c r="D6" s="190"/>
      <c r="E6" s="190"/>
    </row>
    <row r="7" spans="1:5" s="52" customFormat="1" ht="42.75">
      <c r="A7" s="188"/>
      <c r="B7" s="189"/>
      <c r="C7" s="50" t="s">
        <v>7</v>
      </c>
      <c r="D7" s="51" t="s">
        <v>40</v>
      </c>
      <c r="E7" s="51" t="s">
        <v>41</v>
      </c>
    </row>
    <row r="8" spans="1:5" s="36" customFormat="1" ht="31.5">
      <c r="A8" s="38" t="s">
        <v>3</v>
      </c>
      <c r="B8" s="53" t="s">
        <v>35</v>
      </c>
      <c r="C8" s="54">
        <f t="shared" ref="C8:C14" si="0">SUM(D8:E8)</f>
        <v>9397.6</v>
      </c>
      <c r="D8" s="54">
        <f>SUM(D9:D12)</f>
        <v>0</v>
      </c>
      <c r="E8" s="54">
        <f>SUM(E9:E12)</f>
        <v>9397.6</v>
      </c>
    </row>
    <row r="9" spans="1:5" s="56" customFormat="1" ht="31.5">
      <c r="A9" s="42" t="s">
        <v>12</v>
      </c>
      <c r="B9" s="2" t="s">
        <v>61</v>
      </c>
      <c r="C9" s="55">
        <f t="shared" si="0"/>
        <v>3009</v>
      </c>
      <c r="D9" s="55">
        <v>0</v>
      </c>
      <c r="E9" s="55">
        <v>3009</v>
      </c>
    </row>
    <row r="10" spans="1:5" s="56" customFormat="1" ht="31.5">
      <c r="A10" s="42" t="s">
        <v>20</v>
      </c>
      <c r="B10" s="156" t="s">
        <v>60</v>
      </c>
      <c r="C10" s="55">
        <f t="shared" si="0"/>
        <v>4399.2</v>
      </c>
      <c r="D10" s="55">
        <v>0</v>
      </c>
      <c r="E10" s="55">
        <v>4399.2</v>
      </c>
    </row>
    <row r="11" spans="1:5" s="56" customFormat="1" ht="47.25">
      <c r="A11" s="42" t="s">
        <v>33</v>
      </c>
      <c r="B11" s="31" t="s">
        <v>189</v>
      </c>
      <c r="C11" s="55">
        <f t="shared" si="0"/>
        <v>40</v>
      </c>
      <c r="D11" s="55">
        <v>0</v>
      </c>
      <c r="E11" s="55">
        <v>40</v>
      </c>
    </row>
    <row r="12" spans="1:5" s="56" customFormat="1" ht="31.5">
      <c r="A12" s="42" t="s">
        <v>59</v>
      </c>
      <c r="B12" s="156" t="s">
        <v>208</v>
      </c>
      <c r="C12" s="55">
        <f t="shared" si="0"/>
        <v>1949.4</v>
      </c>
      <c r="D12" s="55">
        <v>0</v>
      </c>
      <c r="E12" s="55">
        <v>1949.4</v>
      </c>
    </row>
    <row r="13" spans="1:5" s="36" customFormat="1" ht="42.75">
      <c r="A13" s="25" t="s">
        <v>4</v>
      </c>
      <c r="B13" s="1" t="s">
        <v>13</v>
      </c>
      <c r="C13" s="26">
        <f t="shared" si="0"/>
        <v>3553.4</v>
      </c>
      <c r="D13" s="26">
        <f>D14</f>
        <v>2708.8</v>
      </c>
      <c r="E13" s="26">
        <f>E14</f>
        <v>844.6</v>
      </c>
    </row>
    <row r="14" spans="1:5" s="27" customFormat="1" ht="45">
      <c r="A14" s="28" t="s">
        <v>26</v>
      </c>
      <c r="B14" s="37" t="s">
        <v>58</v>
      </c>
      <c r="C14" s="29">
        <f t="shared" si="0"/>
        <v>3553.4</v>
      </c>
      <c r="D14" s="30">
        <f>2708.8</f>
        <v>2708.8</v>
      </c>
      <c r="E14" s="29">
        <v>844.6</v>
      </c>
    </row>
    <row r="15" spans="1:5" s="35" customFormat="1" ht="47.25">
      <c r="A15" s="38" t="s">
        <v>8</v>
      </c>
      <c r="B15" s="3" t="s">
        <v>240</v>
      </c>
      <c r="C15" s="39">
        <f>SUM(C16:C27)</f>
        <v>9426.7999999999993</v>
      </c>
      <c r="D15" s="39">
        <f>SUM(D16:D27)</f>
        <v>584.90000000000009</v>
      </c>
      <c r="E15" s="39">
        <f>SUM(E16:E27)</f>
        <v>8841.9000000000015</v>
      </c>
    </row>
    <row r="16" spans="1:5" ht="31.5">
      <c r="A16" s="40" t="s">
        <v>18</v>
      </c>
      <c r="B16" s="31" t="s">
        <v>53</v>
      </c>
      <c r="C16" s="29">
        <f t="shared" ref="C16:C36" si="1">SUM(D16:E16)</f>
        <v>4955.3</v>
      </c>
      <c r="D16" s="41">
        <v>0</v>
      </c>
      <c r="E16" s="30">
        <v>4955.3</v>
      </c>
    </row>
    <row r="17" spans="1:5" s="13" customFormat="1" ht="63">
      <c r="A17" s="42" t="s">
        <v>217</v>
      </c>
      <c r="B17" s="150" t="s">
        <v>212</v>
      </c>
      <c r="C17" s="43">
        <f t="shared" si="1"/>
        <v>128</v>
      </c>
      <c r="D17" s="44">
        <v>128</v>
      </c>
      <c r="E17" s="30">
        <v>0</v>
      </c>
    </row>
    <row r="18" spans="1:5" s="13" customFormat="1" ht="31.5">
      <c r="A18" s="42" t="s">
        <v>218</v>
      </c>
      <c r="B18" s="150" t="s">
        <v>55</v>
      </c>
      <c r="C18" s="43">
        <f t="shared" si="1"/>
        <v>456.7</v>
      </c>
      <c r="D18" s="44">
        <v>456.7</v>
      </c>
      <c r="E18" s="30">
        <v>0</v>
      </c>
    </row>
    <row r="19" spans="1:5" s="13" customFormat="1" ht="31.5">
      <c r="A19" s="42" t="s">
        <v>219</v>
      </c>
      <c r="B19" s="150" t="s">
        <v>56</v>
      </c>
      <c r="C19" s="43">
        <f t="shared" si="1"/>
        <v>0.2</v>
      </c>
      <c r="D19" s="44">
        <v>0.2</v>
      </c>
      <c r="E19" s="30">
        <v>0</v>
      </c>
    </row>
    <row r="20" spans="1:5" s="13" customFormat="1" ht="47.25">
      <c r="A20" s="42" t="s">
        <v>220</v>
      </c>
      <c r="B20" s="150" t="s">
        <v>62</v>
      </c>
      <c r="C20" s="43">
        <f t="shared" si="1"/>
        <v>30</v>
      </c>
      <c r="D20" s="44">
        <v>0</v>
      </c>
      <c r="E20" s="30">
        <v>30</v>
      </c>
    </row>
    <row r="21" spans="1:5" s="45" customFormat="1" ht="47.25">
      <c r="A21" s="42" t="s">
        <v>221</v>
      </c>
      <c r="B21" s="150" t="s">
        <v>63</v>
      </c>
      <c r="C21" s="43">
        <f t="shared" si="1"/>
        <v>15</v>
      </c>
      <c r="D21" s="44">
        <v>0</v>
      </c>
      <c r="E21" s="30">
        <v>15</v>
      </c>
    </row>
    <row r="22" spans="1:5" s="45" customFormat="1" ht="15.75">
      <c r="A22" s="42" t="s">
        <v>222</v>
      </c>
      <c r="B22" s="157" t="s">
        <v>64</v>
      </c>
      <c r="C22" s="43">
        <f t="shared" si="1"/>
        <v>100.5</v>
      </c>
      <c r="D22" s="44">
        <v>0</v>
      </c>
      <c r="E22" s="30">
        <v>100.5</v>
      </c>
    </row>
    <row r="23" spans="1:5" s="45" customFormat="1" ht="47.25">
      <c r="A23" s="42" t="s">
        <v>223</v>
      </c>
      <c r="B23" s="150" t="s">
        <v>210</v>
      </c>
      <c r="C23" s="43">
        <f t="shared" si="1"/>
        <v>238.1</v>
      </c>
      <c r="D23" s="44">
        <v>0</v>
      </c>
      <c r="E23" s="30">
        <v>238.1</v>
      </c>
    </row>
    <row r="24" spans="1:5" s="13" customFormat="1" ht="31.5">
      <c r="A24" s="42" t="s">
        <v>224</v>
      </c>
      <c r="B24" s="156" t="s">
        <v>65</v>
      </c>
      <c r="C24" s="43">
        <f t="shared" si="1"/>
        <v>2002</v>
      </c>
      <c r="D24" s="44">
        <v>0</v>
      </c>
      <c r="E24" s="30">
        <v>2002</v>
      </c>
    </row>
    <row r="25" spans="1:5" s="13" customFormat="1" ht="31.5">
      <c r="A25" s="42" t="s">
        <v>225</v>
      </c>
      <c r="B25" s="156" t="s">
        <v>66</v>
      </c>
      <c r="C25" s="43">
        <f t="shared" si="1"/>
        <v>1406</v>
      </c>
      <c r="D25" s="44">
        <v>0</v>
      </c>
      <c r="E25" s="30">
        <v>1406</v>
      </c>
    </row>
    <row r="26" spans="1:5" s="13" customFormat="1" ht="47.25">
      <c r="A26" s="42" t="s">
        <v>226</v>
      </c>
      <c r="B26" s="31" t="s">
        <v>67</v>
      </c>
      <c r="C26" s="43">
        <f t="shared" si="1"/>
        <v>45</v>
      </c>
      <c r="D26" s="44">
        <v>0</v>
      </c>
      <c r="E26" s="30">
        <v>45</v>
      </c>
    </row>
    <row r="27" spans="1:5" s="13" customFormat="1" ht="31.5">
      <c r="A27" s="42" t="s">
        <v>227</v>
      </c>
      <c r="B27" s="31" t="s">
        <v>213</v>
      </c>
      <c r="C27" s="43">
        <f t="shared" si="1"/>
        <v>50</v>
      </c>
      <c r="D27" s="44">
        <v>0</v>
      </c>
      <c r="E27" s="30">
        <v>50</v>
      </c>
    </row>
    <row r="28" spans="1:5" ht="47.25">
      <c r="A28" s="25" t="s">
        <v>11</v>
      </c>
      <c r="B28" s="32" t="s">
        <v>36</v>
      </c>
      <c r="C28" s="33">
        <f t="shared" ref="C28:C33" si="2">SUM(D28:E28)</f>
        <v>151.19999999999999</v>
      </c>
      <c r="D28" s="26">
        <f>SUM(D29:D30)</f>
        <v>0</v>
      </c>
      <c r="E28" s="26">
        <f>SUM(E29:E30)</f>
        <v>151.19999999999999</v>
      </c>
    </row>
    <row r="29" spans="1:5" s="35" customFormat="1" ht="15.75">
      <c r="A29" s="28" t="s">
        <v>27</v>
      </c>
      <c r="B29" s="31" t="s">
        <v>70</v>
      </c>
      <c r="C29" s="29">
        <f t="shared" si="2"/>
        <v>114.6</v>
      </c>
      <c r="D29" s="29">
        <v>0</v>
      </c>
      <c r="E29" s="30">
        <v>114.6</v>
      </c>
    </row>
    <row r="30" spans="1:5" ht="78.75">
      <c r="A30" s="28" t="s">
        <v>14</v>
      </c>
      <c r="B30" s="31" t="s">
        <v>71</v>
      </c>
      <c r="C30" s="29">
        <f t="shared" si="2"/>
        <v>36.6</v>
      </c>
      <c r="D30" s="29">
        <v>0</v>
      </c>
      <c r="E30" s="30">
        <v>36.6</v>
      </c>
    </row>
    <row r="31" spans="1:5" s="27" customFormat="1" ht="43.5">
      <c r="A31" s="25" t="s">
        <v>15</v>
      </c>
      <c r="B31" s="1" t="s">
        <v>32</v>
      </c>
      <c r="C31" s="26">
        <f t="shared" si="2"/>
        <v>363.7</v>
      </c>
      <c r="D31" s="26">
        <f>D32+D33</f>
        <v>0</v>
      </c>
      <c r="E31" s="26">
        <f>E32+E33</f>
        <v>363.7</v>
      </c>
    </row>
    <row r="32" spans="1:5" s="27" customFormat="1" ht="15.75">
      <c r="A32" s="28" t="s">
        <v>16</v>
      </c>
      <c r="B32" s="158" t="s">
        <v>21</v>
      </c>
      <c r="C32" s="29">
        <f t="shared" si="2"/>
        <v>198</v>
      </c>
      <c r="D32" s="29">
        <v>0</v>
      </c>
      <c r="E32" s="30">
        <f>99+99</f>
        <v>198</v>
      </c>
    </row>
    <row r="33" spans="1:5" s="27" customFormat="1" ht="31.5">
      <c r="A33" s="28" t="s">
        <v>28</v>
      </c>
      <c r="B33" s="158" t="s">
        <v>52</v>
      </c>
      <c r="C33" s="29">
        <f t="shared" si="2"/>
        <v>165.7</v>
      </c>
      <c r="D33" s="29">
        <v>0</v>
      </c>
      <c r="E33" s="30">
        <v>165.7</v>
      </c>
    </row>
    <row r="34" spans="1:5" s="35" customFormat="1" ht="47.25">
      <c r="A34" s="25" t="s">
        <v>9</v>
      </c>
      <c r="B34" s="3" t="s">
        <v>34</v>
      </c>
      <c r="C34" s="26">
        <f t="shared" si="1"/>
        <v>1666.9</v>
      </c>
      <c r="D34" s="39">
        <f>D35</f>
        <v>0</v>
      </c>
      <c r="E34" s="39">
        <f>SUM(E35:E36)</f>
        <v>1666.9</v>
      </c>
    </row>
    <row r="35" spans="1:5" ht="31.5">
      <c r="A35" s="28" t="s">
        <v>30</v>
      </c>
      <c r="B35" s="31" t="s">
        <v>54</v>
      </c>
      <c r="C35" s="29">
        <f t="shared" si="1"/>
        <v>1441.9</v>
      </c>
      <c r="D35" s="29">
        <v>0</v>
      </c>
      <c r="E35" s="30">
        <v>1441.9</v>
      </c>
    </row>
    <row r="36" spans="1:5" s="13" customFormat="1" ht="94.5">
      <c r="A36" s="57" t="s">
        <v>22</v>
      </c>
      <c r="B36" s="159" t="s">
        <v>57</v>
      </c>
      <c r="C36" s="29">
        <f t="shared" si="1"/>
        <v>225</v>
      </c>
      <c r="D36" s="43">
        <v>0</v>
      </c>
      <c r="E36" s="30">
        <v>225</v>
      </c>
    </row>
    <row r="37" spans="1:5" ht="47.25">
      <c r="A37" s="25" t="s">
        <v>72</v>
      </c>
      <c r="B37" s="58" t="s">
        <v>37</v>
      </c>
      <c r="C37" s="33">
        <f>SUM(D37:E37)</f>
        <v>4659.1000000000004</v>
      </c>
      <c r="D37" s="33">
        <f>SUM(D38:D40)</f>
        <v>0</v>
      </c>
      <c r="E37" s="33">
        <f>SUM(E38:E40)</f>
        <v>4659.1000000000004</v>
      </c>
    </row>
    <row r="38" spans="1:5" s="8" customFormat="1" ht="47.25">
      <c r="A38" s="57" t="s">
        <v>73</v>
      </c>
      <c r="B38" s="160" t="s">
        <v>68</v>
      </c>
      <c r="C38" s="59">
        <f>SUM(D38:E38)</f>
        <v>242.7</v>
      </c>
      <c r="D38" s="44">
        <v>0</v>
      </c>
      <c r="E38" s="44">
        <f>227.7+15</f>
        <v>242.7</v>
      </c>
    </row>
    <row r="39" spans="1:5" s="8" customFormat="1" ht="31.5">
      <c r="A39" s="57" t="s">
        <v>74</v>
      </c>
      <c r="B39" s="160" t="s">
        <v>215</v>
      </c>
      <c r="C39" s="59">
        <f>SUM(D39:E39)</f>
        <v>1709.1</v>
      </c>
      <c r="D39" s="43">
        <v>0</v>
      </c>
      <c r="E39" s="43">
        <v>1709.1</v>
      </c>
    </row>
    <row r="40" spans="1:5" s="8" customFormat="1" ht="31.5">
      <c r="A40" s="57" t="s">
        <v>228</v>
      </c>
      <c r="B40" s="160" t="s">
        <v>69</v>
      </c>
      <c r="C40" s="59">
        <f>SUM(D40:E40)</f>
        <v>2707.3</v>
      </c>
      <c r="D40" s="43">
        <v>0</v>
      </c>
      <c r="E40" s="43">
        <f>1862.8+844.5</f>
        <v>2707.3</v>
      </c>
    </row>
    <row r="41" spans="1:5" s="35" customFormat="1" ht="24.75" customHeight="1">
      <c r="A41" s="28"/>
      <c r="B41" s="1" t="s">
        <v>23</v>
      </c>
      <c r="C41" s="60">
        <f>D41+E41</f>
        <v>29218.700000000008</v>
      </c>
      <c r="D41" s="60">
        <f>D8+D13+D15+D28+D31+D34+D37</f>
        <v>3293.7000000000003</v>
      </c>
      <c r="E41" s="60">
        <f>E8+E13+E15+E28+E31+E34+E37</f>
        <v>25925.000000000007</v>
      </c>
    </row>
  </sheetData>
  <mergeCells count="4">
    <mergeCell ref="A6:A7"/>
    <mergeCell ref="B6:B7"/>
    <mergeCell ref="C6:E6"/>
    <mergeCell ref="A3:E3"/>
  </mergeCells>
  <pageMargins left="0.51181102362204722" right="0.31496062992125984" top="0.35433070866141736" bottom="0.35433070866141736" header="0.31496062992125984" footer="0.31496062992125984"/>
  <pageSetup paperSize="9" scale="7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таблица 1</vt:lpstr>
      <vt:lpstr>таблица 2</vt:lpstr>
      <vt:lpstr>таблица 3</vt:lpstr>
      <vt:lpstr>'таблица 1'!Заголовки_для_печати</vt:lpstr>
      <vt:lpstr>'таблица 2'!Заголовки_для_печати</vt:lpstr>
      <vt:lpstr>'таблица 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Васильевна Зорина</cp:lastModifiedBy>
  <cp:lastPrinted>2020-02-06T05:48:21Z</cp:lastPrinted>
  <dcterms:created xsi:type="dcterms:W3CDTF">1996-10-08T23:32:33Z</dcterms:created>
  <dcterms:modified xsi:type="dcterms:W3CDTF">2020-02-06T13:14:43Z</dcterms:modified>
</cp:coreProperties>
</file>