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360" windowWidth="9720" windowHeight="7080" activeTab="1"/>
  </bookViews>
  <sheets>
    <sheet name="таблица 1" sheetId="36" r:id="rId1"/>
    <sheet name="таблица 2" sheetId="29" r:id="rId2"/>
  </sheets>
  <definedNames>
    <definedName name="_xlnm.Print_Titles" localSheetId="0">'таблица 1'!$4:$5</definedName>
    <definedName name="_xlnm.Print_Titles" localSheetId="1">'таблица 2'!$5:$6</definedName>
  </definedNames>
  <calcPr calcId="125725"/>
</workbook>
</file>

<file path=xl/calcChain.xml><?xml version="1.0" encoding="utf-8"?>
<calcChain xmlns="http://schemas.openxmlformats.org/spreadsheetml/2006/main">
  <c r="C86" i="36"/>
  <c r="C88"/>
  <c r="C87" s="1"/>
  <c r="F28" i="29"/>
  <c r="E14"/>
  <c r="F7"/>
  <c r="B104"/>
  <c r="B101"/>
  <c r="B100" s="1"/>
  <c r="D100"/>
  <c r="D71"/>
  <c r="B74"/>
  <c r="F99"/>
  <c r="B99" s="1"/>
  <c r="F98"/>
  <c r="B98" s="1"/>
  <c r="B94"/>
  <c r="B95"/>
  <c r="B96"/>
  <c r="B93"/>
  <c r="B92" s="1"/>
  <c r="D92"/>
  <c r="B91"/>
  <c r="D90"/>
  <c r="D89" s="1"/>
  <c r="D88"/>
  <c r="B88" s="1"/>
  <c r="B87" s="1"/>
  <c r="D62"/>
  <c r="E64"/>
  <c r="E62" s="1"/>
  <c r="E38" s="1"/>
  <c r="D45"/>
  <c r="B45" s="1"/>
  <c r="D79"/>
  <c r="B81"/>
  <c r="B82"/>
  <c r="B83"/>
  <c r="B84"/>
  <c r="B85"/>
  <c r="B86"/>
  <c r="B80"/>
  <c r="B79" s="1"/>
  <c r="D59"/>
  <c r="B59" s="1"/>
  <c r="D78"/>
  <c r="D77" s="1"/>
  <c r="E73"/>
  <c r="E71" s="1"/>
  <c r="E13"/>
  <c r="B13" s="1"/>
  <c r="B12" s="1"/>
  <c r="D65"/>
  <c r="B97" l="1"/>
  <c r="E12"/>
  <c r="E7" s="1"/>
  <c r="B78"/>
  <c r="B77" s="1"/>
  <c r="B64"/>
  <c r="D87"/>
  <c r="B90"/>
  <c r="B89" s="1"/>
  <c r="F97"/>
  <c r="F38" s="1"/>
  <c r="B73"/>
  <c r="B67"/>
  <c r="B68"/>
  <c r="D47"/>
  <c r="C90" i="36"/>
  <c r="D58" i="29"/>
  <c r="B58" s="1"/>
  <c r="C110" i="36"/>
  <c r="C108"/>
  <c r="C107"/>
  <c r="C104" s="1"/>
  <c r="C94"/>
  <c r="C83"/>
  <c r="C82" s="1"/>
  <c r="C81"/>
  <c r="C80" s="1"/>
  <c r="C79"/>
  <c r="C77"/>
  <c r="C76"/>
  <c r="C75" s="1"/>
  <c r="C72"/>
  <c r="C71"/>
  <c r="C67"/>
  <c r="C64"/>
  <c r="C60"/>
  <c r="C57"/>
  <c r="C55"/>
  <c r="C54" s="1"/>
  <c r="C53"/>
  <c r="C52" s="1"/>
  <c r="C51" s="1"/>
  <c r="C48"/>
  <c r="C47" s="1"/>
  <c r="C45"/>
  <c r="C44" s="1"/>
  <c r="C43" s="1"/>
  <c r="C42"/>
  <c r="C41"/>
  <c r="C40" s="1"/>
  <c r="C38"/>
  <c r="C37"/>
  <c r="C35"/>
  <c r="C33"/>
  <c r="C32" s="1"/>
  <c r="C30"/>
  <c r="C27"/>
  <c r="C25"/>
  <c r="C24"/>
  <c r="C22"/>
  <c r="C20"/>
  <c r="C18"/>
  <c r="C13"/>
  <c r="C12" s="1"/>
  <c r="C8"/>
  <c r="C7" s="1"/>
  <c r="D30" i="29"/>
  <c r="C85" i="36" l="1"/>
  <c r="C59"/>
  <c r="C29"/>
  <c r="C50"/>
  <c r="C6" l="1"/>
  <c r="C112" s="1"/>
  <c r="C114" s="1"/>
  <c r="D75" i="29"/>
  <c r="B76"/>
  <c r="B75" s="1"/>
  <c r="B72"/>
  <c r="B71" s="1"/>
  <c r="D70" l="1"/>
  <c r="D69" s="1"/>
  <c r="B54"/>
  <c r="D53"/>
  <c r="B53" s="1"/>
  <c r="D41"/>
  <c r="D39" s="1"/>
  <c r="B44"/>
  <c r="B41"/>
  <c r="B42"/>
  <c r="B43"/>
  <c r="B40"/>
  <c r="B66"/>
  <c r="B65" s="1"/>
  <c r="B52"/>
  <c r="B39" l="1"/>
  <c r="B70"/>
  <c r="B69" s="1"/>
  <c r="B51" l="1"/>
  <c r="B50"/>
  <c r="B49"/>
  <c r="B63"/>
  <c r="B62" s="1"/>
  <c r="D60"/>
  <c r="B61"/>
  <c r="B60" s="1"/>
  <c r="B57"/>
  <c r="D56"/>
  <c r="D55" s="1"/>
  <c r="D48"/>
  <c r="B48" s="1"/>
  <c r="B47" l="1"/>
  <c r="B46" s="1"/>
  <c r="D46"/>
  <c r="D38" s="1"/>
  <c r="B56"/>
  <c r="B55" s="1"/>
  <c r="B38" l="1"/>
  <c r="E26" l="1"/>
  <c r="B27"/>
  <c r="B26" s="1"/>
  <c r="D19"/>
  <c r="B19" s="1"/>
  <c r="D18" l="1"/>
  <c r="B18" s="1"/>
  <c r="D16"/>
  <c r="B16" l="1"/>
  <c r="D17"/>
  <c r="D15" s="1"/>
  <c r="B17" l="1"/>
  <c r="B15" s="1"/>
  <c r="D25"/>
  <c r="D24" s="1"/>
  <c r="D23"/>
  <c r="D22" s="1"/>
  <c r="B23"/>
  <c r="B22" s="1"/>
  <c r="D36"/>
  <c r="D32"/>
  <c r="E29"/>
  <c r="B37"/>
  <c r="B36" s="1"/>
  <c r="B25" l="1"/>
  <c r="B24" s="1"/>
  <c r="E33"/>
  <c r="D35"/>
  <c r="D34" s="1"/>
  <c r="B31"/>
  <c r="B35" l="1"/>
  <c r="B34" s="1"/>
  <c r="E32"/>
  <c r="E28" s="1"/>
  <c r="B33"/>
  <c r="B32" s="1"/>
  <c r="B30" l="1"/>
  <c r="B29" s="1"/>
  <c r="B28" s="1"/>
  <c r="D29"/>
  <c r="D28" s="1"/>
  <c r="D8" l="1"/>
  <c r="D20" l="1"/>
  <c r="D14" s="1"/>
  <c r="B21"/>
  <c r="B20" s="1"/>
  <c r="B14" s="1"/>
  <c r="D10"/>
  <c r="D7" s="1"/>
  <c r="B11" l="1"/>
  <c r="B10" s="1"/>
  <c r="B9" l="1"/>
  <c r="B8" s="1"/>
  <c r="B7" s="1"/>
  <c r="B102" s="1"/>
</calcChain>
</file>

<file path=xl/sharedStrings.xml><?xml version="1.0" encoding="utf-8"?>
<sst xmlns="http://schemas.openxmlformats.org/spreadsheetml/2006/main" count="409" uniqueCount="388">
  <si>
    <t>№ п/п</t>
  </si>
  <si>
    <t>На какие цели</t>
  </si>
  <si>
    <t>Администрация города Урай</t>
  </si>
  <si>
    <t>1.</t>
  </si>
  <si>
    <t>2.</t>
  </si>
  <si>
    <t>1.1.</t>
  </si>
  <si>
    <t>ГРБС</t>
  </si>
  <si>
    <t>2019 год</t>
  </si>
  <si>
    <t xml:space="preserve">Сумма корректировки  </t>
  </si>
  <si>
    <t>2.1.</t>
  </si>
  <si>
    <t xml:space="preserve">Муниципальная программа "Формирование современной городской среды муниципального образования город Урай" на 2018-2022 годы" </t>
  </si>
  <si>
    <t>таблица 2 к пояснительной записке</t>
  </si>
  <si>
    <t xml:space="preserve">Муниципальная программа  "Улучшение жилищных условий жителей, проживающих на территории муниципального образования город Урай" на 2019-2030 годы </t>
  </si>
  <si>
    <t>Субсидии всего, в том числе:</t>
  </si>
  <si>
    <t>Управление образования и молодежной политики администрации города Урай</t>
  </si>
  <si>
    <t>(тыс.рублей)</t>
  </si>
  <si>
    <t xml:space="preserve">Муниципальная программа "Обеспечение градостроительной деятельности на территории города Урай" на 2018-2030 годы </t>
  </si>
  <si>
    <t>1.2.</t>
  </si>
  <si>
    <t>увеличение ассигнований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"Поддержка семьи, материнства и детства" государственной программы "Социальное и демографическое развитие" (увеличение кол-ва детей сирот)</t>
  </si>
  <si>
    <t xml:space="preserve">Местный бюджет </t>
  </si>
  <si>
    <t>Муниципальная программа «Проектирование и строительство инженерных систем коммунальной инфраструктуры в городе Урай» на 2014-2020 годы</t>
  </si>
  <si>
    <t>Корректировка расходов бюджета городского округа город Урай  на 2019 год</t>
  </si>
  <si>
    <t>уменьшение ассигнований по содействию трудоустройству граждан (не занятых трудовой деятельностью и безработных граждан (общественные работы) и временное трудоустройство не занятых трудовой деятельностью и безработных граждан, испытывающих трудности в поиске работы</t>
  </si>
  <si>
    <t>Субвенции ФБ всего, в том числе:</t>
  </si>
  <si>
    <t>Муниципальная программа Совершенствование и развитие муниципального управления в городе Урай" на 2018-2030 годы</t>
  </si>
  <si>
    <t xml:space="preserve"> </t>
  </si>
  <si>
    <t>уменьшение ассигнований по содействию трудоустройству граждан (отсутствие потребности по мероприятию "Организация сопровождения инвалидов, включая инвалидов молодого возраста, при трудоустройстве и самозанятости")</t>
  </si>
  <si>
    <t>Иные межбюджетные трансферты всего, в том числе:</t>
  </si>
  <si>
    <t>Муниципальная программа "Развитие физической культуры, спорта и туризма в городе Урай" на 2019-2030 годы</t>
  </si>
  <si>
    <t xml:space="preserve">оказание финансовой помощи на приобретение приобретение циркулярных насосов, прохождение подготовки педагогов отделения плавания для МАУ ДО "ДЮСШ "Старт" в рамках финансирования наказов избирателей депутатам Думы Ханты-Мансийского автономного округа-Югры  </t>
  </si>
  <si>
    <t>Муниципальная программа "Развитие образования и молодежной политики в городе Урай" на 2019-2030 годы</t>
  </si>
  <si>
    <t>Муниципальная программа " Культура города Урай" на 2017-2021 годы</t>
  </si>
  <si>
    <t xml:space="preserve">оказание финансовой помощи на приобретение оргтехники, стендов, стоек для книг, кресел-мешков, мольбертов, наборов для развития речи LEGO, фоторамок для МАУ"Культура" в рамках финансирования наказов избирателей депутатам Думы Ханты-Мансийского автономного округа-Югры  </t>
  </si>
  <si>
    <t>Муниципальная программа "Развитие жилищно-коммунального комплекса и повышение энергетической эффективности в городе Урай на 2016-2018 годы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</si>
  <si>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</si>
  <si>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уменьшение ассигнований на осуществление переданных полномочий по организации осуществления мероприятий по проведению дезинсекции и дератизации в ХМАО-Югре</t>
  </si>
  <si>
    <t>3.</t>
  </si>
  <si>
    <t>3.1.</t>
  </si>
  <si>
    <t>3.2.</t>
  </si>
  <si>
    <t>3.3.</t>
  </si>
  <si>
    <t>3.4.</t>
  </si>
  <si>
    <t>2.2.</t>
  </si>
  <si>
    <t>2.3.</t>
  </si>
  <si>
    <t>уменьшение ассигнований на строительство объектов инженерной инфраструктуры на территориях, предназначенных для жилищного строительства</t>
  </si>
  <si>
    <t>уменьшение ассигнований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(уменьшение количества потребления газа населением города в связи со сносом аварийных домов)</t>
  </si>
  <si>
    <t xml:space="preserve">уменьшение ассигнований на осуществление переданного гос.полномочия на осуществление деятельности по опеке и попечительству </t>
  </si>
  <si>
    <t xml:space="preserve">увеличение ассигнований на приобретение жилья в рамках реализации муниципальным образованием полномочий в области жилищных отношений в рамках подпрограммы " Содействие развитию жилищного строительства" государственной программы "Развитие жилищной сферы" </t>
  </si>
  <si>
    <t>2.4.</t>
  </si>
  <si>
    <t>2.5.</t>
  </si>
  <si>
    <t>увеличение ассигнований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</si>
  <si>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4.</t>
  </si>
  <si>
    <t>Муниципальная программа "Капитальный ремонт и реконструкция систем коммунальной инфраструктуры  города Урай" на 2014-2020 годы"</t>
  </si>
  <si>
    <t xml:space="preserve">Муниципальная программа "Развитие транспортной системы города Урай" на 2016-2020 годы </t>
  </si>
  <si>
    <t>перераспределение экономии средств в результате конкурсных процедур по устройству пешеходных ограждений</t>
  </si>
  <si>
    <t xml:space="preserve">Муниципальная программа "Развитие жилищно-коммунального комплекса и повышение энергетической эффективности в городе Урай" на 2019-2030 годы </t>
  </si>
  <si>
    <t>перераспределение экономии средств в результате конкурсных процедур по выполнению работ обустройству, содержанию снежно-ледового городка</t>
  </si>
  <si>
    <t>Муниципальная программа "Профилактика правонарушений на территории города Урай" на 2018-2030 годы</t>
  </si>
  <si>
    <t>Муниципальная программа "Культура города Урай" на 2017-2021 годы</t>
  </si>
  <si>
    <t>Муниципальная программа "Развитие физической культуры, спорта и туризма в городе Урай на 2019-2030 годы</t>
  </si>
  <si>
    <t>Муниципальная программа "Информационное общество – Урай" на 2019-2030 годы</t>
  </si>
  <si>
    <t>уменьшение ассигнований по содержанию объекта «Реконструкция объездной автомобильной дороги г.Урай. Искусственные сооружения. Наружные инженерные сети» объездной автодороги по факту выполнения работ.</t>
  </si>
  <si>
    <r>
      <t>перераспределение экономии средств: в результате фактически выполненных работ по содержанию   объекта "Благоустройство территории в районе пересечения ул.Узбекистанская, ул.Космонавтов, граничащая с жилыми домами №71,72 мкр.1А," до передачи его в эксплуатацию-</t>
    </r>
    <r>
      <rPr>
        <b/>
        <sz val="12"/>
        <color theme="1"/>
        <rFont val="Times New Roman"/>
        <family val="1"/>
        <charset val="204"/>
      </rPr>
      <t>43,6 тыс.руб.</t>
    </r>
    <r>
      <rPr>
        <sz val="12"/>
        <color theme="1"/>
        <rFont val="Times New Roman"/>
        <family val="1"/>
        <charset val="204"/>
      </rPr>
      <t>, в результате экономии  конкурсных процедур по объекту  "Планета звезд"-</t>
    </r>
    <r>
      <rPr>
        <b/>
        <sz val="12"/>
        <color theme="1"/>
        <rFont val="Times New Roman"/>
        <family val="1"/>
        <charset val="204"/>
      </rPr>
      <t>82,8 тыс</t>
    </r>
    <r>
      <rPr>
        <sz val="12"/>
        <color theme="1"/>
        <rFont val="Times New Roman"/>
        <family val="1"/>
        <charset val="204"/>
      </rPr>
      <t>.руб.</t>
    </r>
  </si>
  <si>
    <t>перераспределение экономии средств в результате  конкурсных процедур по выполнению проектно-изыскательских работ на объекте" Ремонт здания "ЦМиДО" по предписанию Роспотребнадзора (устранение деформаций и восстановление входной группы, текущий ремонт)"</t>
  </si>
  <si>
    <t>Муниципальная программа «Совершенствование и развитие муниципального управления в городе Урай» на 2018-2030 годы</t>
  </si>
  <si>
    <t>перераспределение средств в результате конкурсных процедур по организации ритуальных услуг и содержании мест захоронения</t>
  </si>
  <si>
    <t>уменьшение  ассигнований в рамках текущего содержания МКУ "УКС г. Урай" (экономия средств по ожидаемым фактическим затратам)</t>
  </si>
  <si>
    <t>уменьшение ассигнований в рамках реализации мероприятия по содействию трудоустройству граждан (расторжение трудовых договоров центром занятости с учреждениями в связи с корректировкой средств окружного бюджета - лагерь труда и отдыха заработная плата подростков, приобретение трудовых книжек  для подростков )</t>
  </si>
  <si>
    <t>уменьшение ассигнований по текущему содержанию МКУ "УМТО" (экономия средств согласно ожидаемым фактически затратам)</t>
  </si>
  <si>
    <t>4.1.</t>
  </si>
  <si>
    <t>перераспределение средств в результате конкурсных процедур по организации ремонта муниципального жилищного фонда</t>
  </si>
  <si>
    <t>перераспределение средств в результате конкурсных процедур по организации содержания объектов благоустройства</t>
  </si>
  <si>
    <t>на организацию электроснабжения сетей уличного освещения (изменение ставки налога НДС с 01.01.2019, величины нерегулируемого тарифа на электроэнергию и увеличение количества новогодней иллюминации)</t>
  </si>
  <si>
    <t xml:space="preserve">в связи с невыполнением целевого показателя по численности педагогических работников, попадающих под действие Указа Президента от 07.05.2012 года (среднегодовое невыполнение на 2,1ед.) </t>
  </si>
  <si>
    <t>экономия средств по оплате за коммунальные услуги за муниципальное жилье (простои)</t>
  </si>
  <si>
    <t>осуществление пассажирских перевозок (маршрут №17)</t>
  </si>
  <si>
    <t>высвобождение доли средств местного бюджета (уменьшение бюджетных ассигнований в связи с передачей полномочий по обеспечению функционирования и развития стационарных систем фото-видеофиксации нарушений ПДД на автомобильных дорогах общего пользования местного значения Депдорхозу Югры с реализацией полномочий за счет средств дорожного фонда решение Думы города Урай от 30.05.2019 №31 уменьшение средств окружного бюджета)</t>
  </si>
  <si>
    <t>экономия средств по обеспечению функционирования и развития систем видеонаблюдения в сфере общественного порядка и безопасности дорожного движения, информирование населения о необходимости соблюдения правил дорожного движения (в том числе санкциях за их нарушение)</t>
  </si>
  <si>
    <t xml:space="preserve">экономия по факту произведённых затрат по проведению экспертизы соответствия поставленного товара (квартиры) </t>
  </si>
  <si>
    <t xml:space="preserve">экономия средств в рамках выполнения кадастровых работ </t>
  </si>
  <si>
    <t>экономия средств в результате конкурсных процедур по страхованию муниципального имущества</t>
  </si>
  <si>
    <t>экономия средств в связи с заключением муниципальных контрактов на проведение курсов повышения квалификации у единственного исполнителя по наименьшей цене</t>
  </si>
  <si>
    <t>уменьшение доли софинансирования местного бюджета на реализацию мероприятий по обеспечению жильем молодых семей в рамках мероприятий государственной программы "Развитие жилищной сферы" подпрограммы "Обеспечение мерами государственной поддержки по улучшению жилищных условий отдельных категорий граждан" (уточнение количества получателей)</t>
  </si>
  <si>
    <t>экономия средств по факту выполненных работ по объекту "Благоустройство территории в р-не ж/д 4,7, мкр.1. ПИР"</t>
  </si>
  <si>
    <t>экономия средств по факту выполненных работ по объекту "Водоотведение в районе ж/д 71 мкр. 1 "Д"</t>
  </si>
  <si>
    <t>перераспределение средств в связи со сменой исполнителя мероприятий программы (отдел по делам несовершеннолетних и защите их прав администрации города Урай)</t>
  </si>
  <si>
    <t>3кономия средств по выполнению кадастрового плана для дальнейшей передачи объекта в собственность ХМАО (объект "Пожарное депо на 6 автомобилей в г.Урай")</t>
  </si>
  <si>
    <r>
      <t>уменьшение ассигнований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в связи с экономией в результате конкурсных процедур по  и в связи с расторжением договоров на кадастровые работы по  мероприятию «Работы и мероприятия по землеустройству, подготовке и предоставлению земельных участков»  по подготовке документов градорегулирования</t>
    </r>
  </si>
  <si>
    <t>4.2.</t>
  </si>
  <si>
    <t>4.3.</t>
  </si>
  <si>
    <t>4.4.</t>
  </si>
  <si>
    <t>4.5.</t>
  </si>
  <si>
    <t>4.7.</t>
  </si>
  <si>
    <t>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</si>
  <si>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экономия средств в результате конкурсных процедур по создание, замене резерва средств индивидуальной защиты, а так же изготовлением наглядной агитации в рамках исполнения мероприятия по ведению противопожарной пропаганды среди населения  города Урай о соблюдении Правил пожарной безопасности на территории города Урай</t>
  </si>
  <si>
    <t>Муниципальная программа «Создание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город Урай» на период до 2020 года</t>
  </si>
  <si>
    <t>перераспределение средств в связи с экономией по текущему содержанию (вакансия)</t>
  </si>
  <si>
    <t>уточнение программы реализации мероприятия по техническому обслуживанию и очистке систем водоотведения и дренажных труб уточнение программы</t>
  </si>
  <si>
    <t>4.8.</t>
  </si>
  <si>
    <t>4.9.</t>
  </si>
  <si>
    <t>Итого расходов</t>
  </si>
  <si>
    <t xml:space="preserve">Решение Думы города Урай от 24.10.2019 №70 </t>
  </si>
  <si>
    <t>выделены средства из резервного фонда администрации города Урай согласно постановления администрации города Урай для исполнения судебного решения для оплаты административного штрафа</t>
  </si>
  <si>
    <t>Непрограммные расходы</t>
  </si>
  <si>
    <t xml:space="preserve">выделены средства из резервного фонда администрации города Урай согласно постановлений администрации города Урай для исполнения судебных решений, на оплату административных штрафов </t>
  </si>
  <si>
    <t xml:space="preserve">увеличение ассигнований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(федеральный, окружной бюджеты) </t>
  </si>
  <si>
    <t xml:space="preserve">уменьшение ассигнований 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(уменьшение количества приемных семей получающих данное вознаграждение, а так же экономия в части организации летнего отдыха  опекаемых)                                                          </t>
  </si>
  <si>
    <t>уменьшение ассигнований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</si>
  <si>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экономия средств (выполнение муниципального задания МБУ газета  "Знамя" с меньшими затратами)</t>
  </si>
  <si>
    <t>уменьшение ассигнований по содержанию объекта "Инженерные сети и проезды мкр. Южный (район Орбиты) за счет экономии по результатам торгов по факту оплаты зв выполненные работы.</t>
  </si>
  <si>
    <t xml:space="preserve">оказание финансовой помощи на замену оконных блоков, приобретение мебели, научно-технического оборудования, ковров, посещение виртуального клуба для  МБУ ДО "Центр молодёжи и дополнительного образования"-1 700,0 тыс.руб., приобретение бытовой техники, бактерицидных облучателей, электрических сушилок для рук, диспенсеров, на посещение виртуального клуба для МБОУ СОШ №4-132,8 тыс.руб., замена оконных блоков для МБДОУ "Д/сад №21" -300,0 тыс.руб. в рамках финансирования наказов избирателей депутатам Думы Ханты-Мансийского автономного округа-Югры  </t>
  </si>
  <si>
    <t>оплата взносов на капитальный ремонт общего имущества в многоквартирных домах (корректировка площади муниципальных квартир, состоящих в реестре муниципальной собственности)</t>
  </si>
  <si>
    <t xml:space="preserve">Наименование </t>
  </si>
  <si>
    <t>Код бюджетной классификации</t>
  </si>
  <si>
    <t>Примечание</t>
  </si>
  <si>
    <t>НАЛОГОВЫЕ И НЕНАЛОГОВЫЕ ДОХОДЫ</t>
  </si>
  <si>
    <t>000 1 00 00000 00 0000 000</t>
  </si>
  <si>
    <t>НАЛОГИ НА ТОВАРЫ (РАБОТЫ, УСЛУГИ), РЕАЛИЗУЕМЫЕ НА ТЕРРИТОРИИ РОССИЙСКОЙ ФЕДЕРАЦИИ</t>
  </si>
  <si>
    <t>000 1 03 00000 00 0000 000</t>
  </si>
  <si>
    <t xml:space="preserve">Основная причина перераспределения плановых назначений - в результате поэтапного увеличения норматива отчисления с федерального бюджета  в бюджеты субъектов Российской Федерации с 61,7% в 2017 году до 84,41% до 31 декабря 2018 года (изменение определено ФЗ от 30.11.2016 №409-ФЗ) и возмещение средств налогоплательщикам, в результате предоставления льгот. 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</si>
  <si>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</si>
  <si>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</si>
  <si>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</si>
  <si>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</si>
  <si>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</si>
  <si>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</si>
  <si>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</si>
  <si>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</si>
  <si>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</si>
  <si>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</si>
  <si>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</si>
  <si>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</si>
  <si>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</si>
  <si>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</si>
  <si>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(пени по соответствующему платежу)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</si>
  <si>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</si>
  <si>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</si>
  <si>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</si>
  <si>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</si>
  <si>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</si>
  <si>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</si>
  <si>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</si>
  <si>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</si>
  <si>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</si>
  <si>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</si>
  <si>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</si>
  <si>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</si>
  <si>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</si>
  <si>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</si>
  <si>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</si>
  <si>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ГОСУДАРСТВЕННАЯ ПОШЛИНА</t>
  </si>
  <si>
    <t>000 1 08 00000 00 0000 000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</si>
  <si>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</si>
  <si>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</si>
  <si>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 xml:space="preserve"> Государственная пошлина за выдачу разрешения на установку рекламной конструкции</t>
  </si>
  <si>
    <t>000 1 08 07150 01 0000 110</t>
  </si>
  <si>
    <t>000 1 08 07170 01 0000 110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</si>
  <si>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</si>
  <si>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0001 08 07173 01 0000 110
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</si>
  <si>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</si>
  <si>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</si>
  <si>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</si>
  <si>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000 1 11 01000 00 0000 120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</si>
  <si>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</si>
  <si>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</si>
  <si>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</si>
  <si>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</si>
  <si>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</si>
  <si>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</si>
  <si>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</si>
  <si>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</si>
  <si>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</si>
  <si>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000 1 11 05020 00 0000 120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</si>
  <si>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</si>
  <si>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>000 1 11 05024 04 0000 120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</si>
  <si>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</si>
  <si>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</si>
  <si>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</si>
  <si>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</si>
  <si>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</si>
  <si>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</si>
  <si>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</si>
  <si>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</si>
  <si>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</si>
  <si>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</si>
  <si>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</si>
  <si>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</si>
  <si>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ДОХОДЫ ОТ ОКАЗАНИЯ ПЛАТНЫХ УСЛУГ (РАБОТ) И КОМПЕНСАЦИИ ЗАТРАТ 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</si>
  <si>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</si>
  <si>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</si>
  <si>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</si>
  <si>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 (работ)</t>
  </si>
  <si>
    <t>000 1 13 01990 00 0000 130</t>
  </si>
  <si>
    <t xml:space="preserve"> - прочие доходы от оказания платных услуг (работ) получателями средств бюджетов городских округов</t>
  </si>
  <si>
    <t>000 1 13 01994 04 0000 130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</si>
  <si>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</si>
  <si>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</si>
  <si>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</si>
  <si>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</si>
  <si>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</si>
  <si>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</si>
  <si>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</si>
  <si>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</si>
  <si>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</si>
  <si>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</si>
  <si>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</si>
  <si>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</si>
  <si>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</si>
  <si>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>000 1 14 02043 04 0000 410</t>
  </si>
  <si>
    <t xml:space="preserve">Доходы от продажи земельных участков , находящихся в государственной и муниципальной собственности 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</si>
  <si>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</si>
  <si>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</si>
  <si>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</si>
  <si>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</si>
  <si>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</si>
  <si>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</si>
  <si>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</si>
  <si>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</si>
  <si>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</si>
  <si>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</si>
  <si>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</si>
  <si>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</si>
  <si>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</si>
  <si>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  - 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</si>
  <si>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000 1 16 03010 01 0000 140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</si>
  <si>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</si>
  <si>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</si>
  <si>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</si>
  <si>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</si>
  <si>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</si>
  <si>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</si>
  <si>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</si>
  <si>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</si>
  <si>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</si>
  <si>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</si>
  <si>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</si>
  <si>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</si>
  <si>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 xml:space="preserve">Проведение контрольных мероприятий главными администраторами платежей  (Службой по контролю и надзору в сфере охраны окружающей среды, объектов животного мира и лесных отношений по ХМАО-Югре и Управлением Федеральной службы по надзору в сфере защиты прав потребителей и благополучия человека по Ханты-Мансийскому автономному округу - Югры)  отразилось на снижении поступлений в бюджет города Урай в виду снижения нарушений в области охраны окружающей среды.  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</si>
  <si>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</si>
  <si>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</si>
  <si>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 xml:space="preserve"> - денежные взыскания (штрафы) за нарушение законодательства в области охраны окружающей среды</t>
  </si>
  <si>
    <t>000 1 16 25050 01 0000 140</t>
  </si>
  <si>
    <t xml:space="preserve"> - 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</si>
  <si>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</si>
  <si>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</si>
  <si>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</si>
  <si>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 xml:space="preserve"> Основная причина снижения плановых назначений - уменьшение количества обращений потребителей и количества проверок в связи с нарушениями законодательства в области обеспечения санитарно-эпидимиологического благополучия человека и законодательства в сфере защиты прав потребителей.  </t>
  </si>
  <si>
    <t>Денежные взыскания (штрафы) за правонарушения в области дорожного движения</t>
  </si>
  <si>
    <t>000 1 16 30000 01 0000 140</t>
  </si>
  <si>
    <t xml:space="preserve">Проведение контрольных мероприятий главным администратором платежей  (Управлением Министерства Внутренних дел Российской Федерации по Ханты-Мансийскому автономному округу - Югры) отразилось на увеличении поступлений в бюджет города Урай в виду увеличения правонарушений в области дорожного движения. 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</si>
  <si>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</si>
  <si>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</si>
  <si>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 xml:space="preserve"> - 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</si>
  <si>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</si>
  <si>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</si>
  <si>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</si>
  <si>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 xml:space="preserve">Проведение контрольных мероприятий главными администраторами платежей (Управлением Федеральной антимонопольной службы по Ханты-Мансийскому автономному округу – Югры и Службой контроля Ханты-Мансийского  автономного округа – Югры), которыми производились денежные взыскания в результате нарушения законодательства РФ о размещения заказов на поставки товаров, выполнение работ, оказание услуг,  отразилось на снижении поступлений в бюджет города Урай в виду снижения нарушений в данной области. 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</si>
  <si>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</si>
  <si>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000 1 16 33040 04 0000 140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</si>
  <si>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</si>
  <si>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000 1 16 37000 00 0000 140</t>
  </si>
  <si>
    <t xml:space="preserve"> - 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</si>
  <si>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000 1 16 37030 04 0000 140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</si>
  <si>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</si>
  <si>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</si>
  <si>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 xml:space="preserve">Проведение контрольных мероприятий главными администраторами платежей (Управлением Министерства Внутренних дел Российской Федерации по Ханты-Мансийскому автономному округу - Югры, Службой по контролю и надзору в сфере охраны окружающей среды, объектов животного мира и лесных отношений Ханты-Мансийского автономного округа - Югры и Управлением Федеральной службы судебных приставов по Ханты-Мансийскому автономному округу - Югры),  которыми производились денежные взыскания за уклонения от исполнения административного наказания, отразилось на увеличении поступлений в бюджет города Урай  в виду увеличения нарушений.
</t>
  </si>
  <si>
    <t>Прочие поступления от денежных взысканий (штрафов) и иных сумм в возмещение ущерба</t>
  </si>
  <si>
    <t>000 1 16 90000 00 0000 140</t>
  </si>
  <si>
    <t>В результате проводимых профилактических работ главными администраторами доходов (Службой государственного надзора за техническим состоянием самоходных машин и других видов техники Ханты-Мансийского автономного округа - Югры и Ветеринарной службой Ханты-Мансийского автономного округа - Югры) уменьшились поступления по административным взысканиям в  соответствии с КОАП.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</si>
  <si>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</si>
  <si>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</si>
  <si>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</si>
  <si>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</si>
  <si>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 xml:space="preserve">Основная причина увеличения плановых назначений - поступление неналоговых доходов - за утилизацию демонтированного муниципального имущества (металлолом), так как в соответствии с Порядком управления и распоряжения имуществом, находящимся в муниципальной собственности города Урай, принятым  решением Думы города Урай от 25.06.2009 №56, Порядком списания имущества, находящегося в собственности муниципального образования городской округ город Урай, утвержденным постановлением администрации города Урай от 02.10.2014 №3481, средства от утилизации возмещаются пользователем в бюджет города Урай.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</si>
  <si>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Прочие неналоговые доходы</t>
  </si>
  <si>
    <t>000 1 17 05000 00 0000 180</t>
  </si>
  <si>
    <t xml:space="preserve">Прочие неналоговые доходы бюджетов городских округов </t>
  </si>
  <si>
    <t>000 1 17 05040 04 0000 180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</si>
  <si>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</si>
  <si>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</si>
  <si>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</si>
  <si>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</si>
  <si>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СУБСИДИИ БЮДЖЕТАМ БЮДЖЕТНОЙ СИСТЕМЫ РОССИЙСКОЙ ФЕДЕРАЦИИ (МЕЖБЮДЖЕТНЫЕ СУБСИДИИ) всего, в том числе:               </t>
  </si>
  <si>
    <t>000 2 02 20000 00 0000 000</t>
  </si>
  <si>
    <t xml:space="preserve"> Субсидии на строительство объектов инженерной инфраструктуры на территориях, предназначенных для жилищного строительства (капитальные вложения)</t>
  </si>
  <si>
    <t>000 2 02 20077 04 0000 150</t>
  </si>
  <si>
    <t>Субсидии для реализации полномочий в области жилищных отношений (окружной бюджет)</t>
  </si>
  <si>
    <t>000 202 29999 04 0000 150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</si>
  <si>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</si>
  <si>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000 2 02 30000 00 0000 150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</si>
  <si>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(окружной бюджет)</t>
  </si>
  <si>
    <t>000 202 30024 04 0000 150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</si>
  <si>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 (окружной бюджет)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</si>
  <si>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 (окружной бюджет)</t>
  </si>
  <si>
    <t xml:space="preserve"> Субвенции бюджетам городских округов на выполнение передаваемых полномочий субъектов Российской Федерации на осуществление деятельности по опеке и попечительству (окружной бюджет)</t>
  </si>
  <si>
    <t>000 2 02 30024 04 0000 150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</si>
  <si>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(окружной бюджет)</t>
  </si>
  <si>
    <t>Субвенции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(окружной бюджет)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</si>
  <si>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(окружной бюджет)</t>
  </si>
  <si>
    <t>000 202 35082 04 0000 150</t>
  </si>
  <si>
    <t>Субвенции бюджетам городских округов на государственную регистрацию актов гражданского  состояния (федеральный бюджет)</t>
  </si>
  <si>
    <t>000 2 02 35930 04 0000 150</t>
  </si>
  <si>
    <t>Субвенции бюджетам городских округов на государственную регистрацию актов гражданского  состояния (окружной бюджет)</t>
  </si>
  <si>
    <t>000 2 02 40000 00 0000 150</t>
  </si>
  <si>
    <t>Иные межбюджетные трансферты, передаваемые бюджетам городских округов на Содействие улучшению положения на рынке труда не занятых трудовой деятельностью и безработных граждан (окружной бюджет)</t>
  </si>
  <si>
    <t>000 202 49999 04 0000 150</t>
  </si>
  <si>
    <t>Иные межбюджетные трансферты, передаваемые бюджетам городских округов на Организацию сопровождения инвалидов, включая инвалидов молодого возраста, при трудоустройстве и самозанятости (окружной бюджет)</t>
  </si>
  <si>
    <t>Иные межбюджетные трансферты на реализацию наказов избирателей депутатам Думы Ханты-Мансийского автономного округа – Югры (окружной бюджет)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</si>
  <si>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</si>
  <si>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</si>
  <si>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</si>
  <si>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000 2 07 04050 04 0000 180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</si>
  <si>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</si>
  <si>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000 2 19 00000 00 0000 000</t>
  </si>
  <si>
    <t>Возврат остатков субсидий, субвенций имеющих целевое назначение прошлых лет в сумме  (-0,01) тыс.рублей (возврат субсидии окружного бюджета на реализацию подпрограммы "Обеспечение реализации "Развитие ЖКХ и повышение энергетической эффективности за 2014 год")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</si>
  <si>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</si>
  <si>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</si>
  <si>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>ИТОГО ДОХОДОВ</t>
  </si>
  <si>
    <t>таблица 1 к пояснительной записке</t>
  </si>
  <si>
    <t>Корректировка доходов бюджета городского округа город Урай на 2019 год</t>
  </si>
  <si>
    <t xml:space="preserve">Сумма корректировки      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</si>
  <si>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</si>
  <si>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Проведение контрольных мероприятий главным администратором платежей в данной области (администрацией города Урай), отразилось на увеличении поступлений в бюджет города Урай в результате 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грузов.  Большую часть тяжеловесных перевозок осуществляют предприятия нефтегазового комплекса. </t>
  </si>
  <si>
    <t xml:space="preserve">Основные причины увеличения плановых назначений: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увеличение количества налогоплательщиков на 7,1% или на (+62), применяющих данный режим,  в связи с их переходом с ЕНВД на данный режим налогообложения. По данным налогового органа – главного администратора налоговых доходов, отчета МРИ ФНС России №5-УСН за 2018 год, количество зарегистрированных налогоплательщиков за последние три года увеличилось и составило:  в  2018 году - 938, в 2017 году- 907, в 2016 году - 876.  
2) увеличение коэффициента-дефлятора К1 на 2,5% (с 1,481 в 2018 году до 1,518 в 2019 году) на основании Приказа Минэкономразвития РФ от 30.10.2018 № 595.
</t>
  </si>
  <si>
    <t xml:space="preserve">Уменьшение плановых назначений в результате исполнения требований п.п.1.1. п.1 статьи 346.51 Налогового кодекса Российской Федерации, на основании которых, налогоплательщики вправе уменьшить сумму налога на сумму расходов по приобретению контрольно-кассовой техники при осуществлении расчетов в ходе предпринимательской деятельности. В 2019 году по данным налогового органа – главного администратора налоговых доходов  - 89 налогоплательщикам была уменьшена сумма налога. </t>
  </si>
  <si>
    <t>Уменьшение плановых назначений в результате отсутствия поступивших заявлений от юридических и физических лиц по установке рекламных конструкций в городе Урай. Данный вид дохода относится к категории не подлежащих объективному прогнозированию, не имеет постоянного характера поступлений.</t>
  </si>
  <si>
    <t xml:space="preserve">Увеличение плановых назначений  в связи с  увеличением поступлений  в результате выдачи документов ОМС - специального разрешения на движение по автомобильным дорогам транспортных   средств,  осуществляющих перевозки опасных,  тяжеловесных и (или) крупногабаритных грузов. </t>
  </si>
  <si>
    <t>Уменьшение плановых назначений в связи с тем, что данный вид доходов зависит от финансовых результатов хозяйственной деятельности акционерных обществ,  произведены поступления дивидендов от следующих акционерных обществ: АО «Урайтеплоэнергия» в сумме 129,7 тыс. рублей, АО "Водоканал" в сумме 40,6 тыс. рублей.</t>
  </si>
  <si>
    <t xml:space="preserve">Уменьшение плановых назначений в результате: 1) оспаривания арендаторами (ООО "Нефтедорстрой" и  ООО "Севергеострой") кадастровой стоимости арендованных земельных участков; 2) расторжение договоров аренды арендаторами в связи с выкупом в собственность земельных участков, что отразилось на снижении арендных платежей. </t>
  </si>
  <si>
    <t>Увеличение плановых назначений в результате поступления  доходов от проведения аукционов под строительство многоквартирных домов микрорайоне 1А и 1Д.</t>
  </si>
  <si>
    <t>Увеличение плановых назначений в результате заключения соглашения с МКУ "УКС города Урай" на сумму 13,6 т.рублей и поступлением платы по соглашениям об установлении сервитута,   в отношении земельных участков, находящихся в собственности городских округов, в соответствии с Порядком, установленным Постановлением администрации города Урай от 23.06.2015 №2015.</t>
  </si>
  <si>
    <t xml:space="preserve">Увеличение плановых назначений в результате заключения новых договоров найма жилых помещений во вновь построенных домах, что увеличивает коэффициент при начислении платы за найм жилых помещений, а также площадь предоставляемых жилых помещений превысила площадь расторгнутых договоров.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</si>
  <si>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Уменьшение плановых назначений в связи с тем, что данные поступления не имеют постоянного характера поступлений, что затрудняет проводить анализ и не могут быть с точностью запланированы при формировании бюджета города. К данным поступлениям относятся: возврат финансирования прошлых лет, возврат прошлых лет дебиторской задолженности по выплатам больничных листов из ФСС, по договорам за услуги связи и энергосберегающих компаний.</t>
  </si>
  <si>
    <t xml:space="preserve">Увеличение плановых назначений связаны:                                                                                                                                                                                                                                                                                                                                                                                                                                                                                                                                        1) по доходам от реализации муниципального имущества (купля-продажа-мена) -  с досрочным внесением платежей по договорам купли-продажи, мены муниципального имущества;                                                                                                                                                                                                                                2) по доходам от приватизации - реализация с аукциона автотранспортных средств в  рамках реализации Федерального закона от 21.12.2001 №178-ФЗ, включенных в план приватизации на 2019 год и плановый период 2020-2021 годы. 
</t>
  </si>
  <si>
    <t xml:space="preserve">Увеличение плановых назначений в результате поступления средств от продажи одного земельного участка для предпринимательских целей (Чочуев К.К.) </t>
  </si>
  <si>
    <t xml:space="preserve">Уменьшение плановых назначений в связи с заключением меньшего количества соглашений по плате за увеличение площади земельных участков, чем запланировано. Данный вид дохода носит заявительный характер. </t>
  </si>
  <si>
    <t xml:space="preserve">  Проведение контрольных мероприятий администратором платежей  (Межрайонной инспекцией Федеральной налоговой службы №2 по ХМАО-Югре) отразилось на увеличении поступлений в бюджет города Урай. </t>
  </si>
  <si>
    <t xml:space="preserve">Проведение контрольных мероприятий главными администраторами платежей  (Управлением Министерства Внутренних дел Российской Федерации по Ханты-Мансийскому автономному округу - Югры и Управлением Федеральной службы по надзору в сфере защиты прав потребителей и благополучия человека по Ханты-Мансийскому автономному округу – Югры) в области государственного регулирования производства и оборота этилового спирта, алкогольной, спиртосодержащей продукции, а так же производства и оборота табачной продукции - отразилось на увеличении поступлений в бюджет города Урай.
</t>
  </si>
  <si>
    <t>4.6.</t>
  </si>
  <si>
    <t xml:space="preserve">в связи с невыполнением целевого показателя по численности педагогических работников, попадающих под действие Указа Президента от 07.05.2012 года (среднегодовое невыполнение на 1ед. увольнение тренера-преподавателя по художественной гимнастике МАУ ДО  "ДЮСШ Звёзды Югры") </t>
  </si>
  <si>
    <t>Уменьшение количества налогоплательщиков на 13,% или на (-99), в связи с их переходом на УСН или патентную систему  налогообложения. По данным налогового органа – главного администратора налоговых доходов количество зарегистрированных налогоплательщиков за последние 3 года уменьшилось, и составило в 2018 году – 661, 2017 году – 706, в 2016 году – 760.</t>
  </si>
  <si>
    <t>Снижение доходов у основного плательщика данного налога (АО «Агроника») по итогам отчетного периода 2018 года, что отразилось на показателях 2019 года.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</si>
  <si>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</si>
  <si>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На основании уведомления №290/11/004/3/290090104/84310 от 08.11.2019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</si>
  <si>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№480/17/015/2/480090104/82180 от 21.11.2019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</si>
  <si>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№480/17/015/2/480090104/82660 от 21.11.2019 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</si>
  <si>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№230/17/011/2/230090104/82050 от 21.11.2019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</si>
  <si>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№230/11/001/3/230090104/84030 от 06.11.2019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</si>
  <si>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№620/17/001/3/620090104/84280 от 21.11.2019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</si>
  <si>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№290/17/002/3/290090104/84090 от 21.11.2019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</si>
  <si>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№290/11/004/3/290090104/84070 от 08.11.2019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</si>
  <si>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№290/17/005/3/290090104/84060 от 21.11.2019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</si>
  <si>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№460/17/004/3/460090104/84230 от 21.11.2019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</si>
  <si>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№690/10/007/3/690090205/59300 от 25.10.2019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</si>
  <si>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№690/17/002/3/690090104/D9300 от 21.11.2019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</si>
  <si>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                                                                №350/11/005/4/350090101/85060 от 22.11.2019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</si>
  <si>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На основании уведомления                                                                 №500/10/004/4/500090101/85160 от 08.10.2019 о предоставлении субсидии, субвенции, иного межбюджетного трансферта, имеющего целевое назначение на 2019 год и плановый период 2020 и 2021 годов от Департамента финансов ХМАО-Югры</t>
  </si>
  <si>
    <t>Поступление средств в рамках реализации приоритетного проекта "Формирование комфортной городской среды", согласно постановления администрации города Урай от 30.06.2017 №1876</t>
  </si>
  <si>
    <t>Уменьшение плановых назначений в связи с тем, что количество сведений, предоставляемых физическим и юридическим лицам из информационной системы обеспечения градостроительной деятельности (ИСОГД), не имеет постоянного характера, потребность снижается .</t>
  </si>
  <si>
    <t>Итого доходы бюджета городского округа города Урай с учетом корректировки в декабре 2019 года</t>
  </si>
  <si>
    <t>Решение Думы города Урай от 24.10.2019 года №70</t>
  </si>
  <si>
    <t>перераспределение средств в целях обеспечения доли софинансирования местного бюджета под дополнительный объём средств окружного бюджета на приобретение жилья</t>
  </si>
  <si>
    <t>доля софинансирования местного бюджета на переселение граждан из непригодного для проживания жилищного фонда и создание наемных домов социального использования (приобретение жилья, в целях реализации муниципальным образованием полномочий в области жилищных отношений, установленных законодательством РФ)</t>
  </si>
  <si>
    <t>1.3.</t>
  </si>
  <si>
    <t>4.10.</t>
  </si>
  <si>
    <t>4.11.</t>
  </si>
  <si>
    <t>4.12.</t>
  </si>
  <si>
    <t>4.13.</t>
  </si>
  <si>
    <t>4.14.</t>
  </si>
  <si>
    <t>4.15.</t>
  </si>
  <si>
    <t>4.16.</t>
  </si>
  <si>
    <t>уменьшение ассигнований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(в связи с изменением периода каникулярного отдыха (с лета в кол-ве 21 день на осень в кол-ве 5 дней)</t>
  </si>
  <si>
    <t>экономия средств по факту выполненных работ по объекту "Благоустройство территории в районе ж/д №91,91а мкр.1Б. Проезды по ул. Островского и ул. Маяковского"</t>
  </si>
  <si>
    <t xml:space="preserve">уменьшение доли софинансирования местного бюджета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 (в связи с изменением периода каникулярного отдыха (с лета в кол-ве 21 день на осень в кол-ве 5 дней) </t>
  </si>
  <si>
    <t>текущее содержание МКУ "УГЗиП администрации города Урай"</t>
  </si>
  <si>
    <t>Комитет по финансам администрации города Урай</t>
  </si>
  <si>
    <t>Итого расходы бюджета городского округа город Урай с учетом корректировки на декабрь 2019 года</t>
  </si>
  <si>
    <t>увеличение ассигнований на софинансирование выполнения работ по благоустройству территории в рамках реализации проекта "Формирование комфортной городской среды"(средства собственников (объект Благоустройство территории в районе ж/д №91,91а мкр.1Б. Проезды по ул. Островского и ул. Маяковского))</t>
  </si>
  <si>
    <t>уменьшение ассигнований по осуществлению выплаты почётным гражданам носит заявительный характер (экономия по факту произведённых затрат)</t>
  </si>
  <si>
    <t>перераспределение средств снос аварийных многоквартирных жилых домов (отказ собственников ж/домов от получения выкупной, адреса: мкр. А5, ул.Пионеров, д. 13, ул.Нагорная д.37)</t>
  </si>
  <si>
    <t>ДОТАЦИИ БЮДЖЕТАМ БЮДЖЕТНОЙ СИСТЕМЫ РОССИЙСКОЙ ФЕДЕРАЦИИ</t>
  </si>
  <si>
    <t>000 2 02 10000 00 0000 150</t>
  </si>
  <si>
    <t>000 2 02 19999 00 0000 150</t>
  </si>
  <si>
    <t>Прочие дотации бюджетам городских округов</t>
  </si>
  <si>
    <t>000 2 02 19999 04 0000 150</t>
  </si>
  <si>
    <t>Прочие дотации в целях поощрения достижения наилучших значений показателей деятельности ОМС и стимулирования роста налогового потенциала и качества планирования доходов в городских округах и муниципальных раонах ХМАО-Югры</t>
  </si>
  <si>
    <t>Постановления Правительства ХМАО-Югры  ОТ 06.12.2019 №483-п  "О предоставлении в 2019 году  бюджетам городских округов и муниципальных районов Ханты-Мансийского  автономного округа-Югры дотаций для поощреничя достижения наилучших значений показателей деятельности органов местного самоуправления муниципальных районов и городских округов Ханты-Мансийского автономного округа, стимулирования роста налогового потенцила и качества планирования доходов  в городских округах и муниципальных районах Ханты-Мансийского  автономного округа-Югры"</t>
  </si>
  <si>
    <t>выполнение муниципального задания (физ.охрана, текущее содержание МАУ ДО"ДЮСШ Старт")</t>
  </si>
  <si>
    <t xml:space="preserve">на выплату заработной платы и начислений на нее </t>
  </si>
</sst>
</file>

<file path=xl/styles.xml><?xml version="1.0" encoding="utf-8"?>
<styleSheet xmlns="http://schemas.openxmlformats.org/spreadsheetml/2006/main">
  <numFmts count="8"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+&quot;\ #,##0.0;&quot;-&quot;\ #,##0.0;&quot;&quot;\ 0.0"/>
    <numFmt numFmtId="167" formatCode="000"/>
    <numFmt numFmtId="168" formatCode="000\.00\.000\.0"/>
    <numFmt numFmtId="169" formatCode="0.0"/>
    <numFmt numFmtId="170" formatCode="_(* #,##0.0_);_(* \(#,##0.0\);_(* &quot;-&quot;??_);_(@_)"/>
  </numFmts>
  <fonts count="25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000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Arial Cyr"/>
      <charset val="204"/>
    </font>
    <font>
      <sz val="12"/>
      <name val="Arial"/>
      <family val="2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2" borderId="1">
      <alignment horizontal="left" vertical="top" wrapText="1"/>
    </xf>
    <xf numFmtId="0" fontId="1" fillId="0" borderId="0"/>
    <xf numFmtId="43" fontId="14" fillId="0" borderId="0" applyFont="0" applyFill="0" applyBorder="0" applyAlignment="0" applyProtection="0"/>
    <xf numFmtId="0" fontId="1" fillId="0" borderId="0"/>
  </cellStyleXfs>
  <cellXfs count="190">
    <xf numFmtId="0" fontId="0" fillId="0" borderId="0" xfId="0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9" fillId="3" borderId="0" xfId="0" applyFont="1" applyFill="1"/>
    <xf numFmtId="0" fontId="10" fillId="3" borderId="0" xfId="0" applyFont="1" applyFill="1"/>
    <xf numFmtId="167" fontId="11" fillId="0" borderId="2" xfId="1" applyNumberFormat="1" applyFont="1" applyFill="1" applyBorder="1" applyAlignment="1" applyProtection="1">
      <alignment wrapText="1"/>
      <protection hidden="1"/>
    </xf>
    <xf numFmtId="166" fontId="11" fillId="3" borderId="2" xfId="0" applyNumberFormat="1" applyFont="1" applyFill="1" applyBorder="1" applyAlignment="1">
      <alignment horizontal="center" wrapText="1"/>
    </xf>
    <xf numFmtId="0" fontId="11" fillId="3" borderId="2" xfId="0" applyFont="1" applyFill="1" applyBorder="1" applyAlignment="1">
      <alignment wrapText="1"/>
    </xf>
    <xf numFmtId="0" fontId="11" fillId="3" borderId="0" xfId="0" applyFont="1" applyFill="1"/>
    <xf numFmtId="0" fontId="12" fillId="3" borderId="3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168" fontId="12" fillId="3" borderId="2" xfId="6" applyNumberFormat="1" applyFont="1" applyFill="1" applyBorder="1" applyAlignment="1" applyProtection="1">
      <alignment wrapText="1"/>
      <protection hidden="1"/>
    </xf>
    <xf numFmtId="0" fontId="11" fillId="4" borderId="4" xfId="0" applyFont="1" applyFill="1" applyBorder="1" applyAlignment="1">
      <alignment horizontal="left" wrapText="1"/>
    </xf>
    <xf numFmtId="166" fontId="11" fillId="3" borderId="2" xfId="0" applyNumberFormat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top" wrapText="1"/>
    </xf>
    <xf numFmtId="168" fontId="12" fillId="3" borderId="7" xfId="6" applyNumberFormat="1" applyFont="1" applyFill="1" applyBorder="1" applyAlignment="1" applyProtection="1">
      <alignment wrapText="1"/>
      <protection hidden="1"/>
    </xf>
    <xf numFmtId="0" fontId="11" fillId="3" borderId="6" xfId="0" applyNumberFormat="1" applyFont="1" applyFill="1" applyBorder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center" wrapText="1"/>
    </xf>
    <xf numFmtId="168" fontId="12" fillId="3" borderId="3" xfId="6" applyNumberFormat="1" applyFont="1" applyFill="1" applyBorder="1" applyAlignment="1" applyProtection="1">
      <alignment wrapText="1"/>
      <protection hidden="1"/>
    </xf>
    <xf numFmtId="0" fontId="11" fillId="3" borderId="2" xfId="0" applyNumberFormat="1" applyFont="1" applyFill="1" applyBorder="1" applyAlignment="1">
      <alignment vertical="center" wrapText="1"/>
    </xf>
    <xf numFmtId="166" fontId="12" fillId="3" borderId="2" xfId="0" applyNumberFormat="1" applyFont="1" applyFill="1" applyBorder="1" applyAlignment="1">
      <alignment horizontal="center" wrapText="1"/>
    </xf>
    <xf numFmtId="166" fontId="12" fillId="3" borderId="2" xfId="0" applyNumberFormat="1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2" xfId="0" applyFont="1" applyFill="1" applyBorder="1" applyAlignment="1">
      <alignment horizontal="center" wrapText="1"/>
    </xf>
    <xf numFmtId="0" fontId="12" fillId="3" borderId="0" xfId="0" applyFont="1" applyFill="1"/>
    <xf numFmtId="0" fontId="12" fillId="4" borderId="4" xfId="0" applyFont="1" applyFill="1" applyBorder="1" applyAlignment="1">
      <alignment horizontal="left" wrapText="1"/>
    </xf>
    <xf numFmtId="0" fontId="9" fillId="3" borderId="0" xfId="0" applyFont="1" applyFill="1" applyAlignment="1">
      <alignment horizontal="center"/>
    </xf>
    <xf numFmtId="0" fontId="12" fillId="3" borderId="4" xfId="0" applyFont="1" applyFill="1" applyBorder="1" applyAlignment="1">
      <alignment horizontal="center" wrapText="1"/>
    </xf>
    <xf numFmtId="0" fontId="11" fillId="3" borderId="4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0" xfId="0" applyFont="1" applyFill="1" applyAlignment="1">
      <alignment horizontal="center"/>
    </xf>
    <xf numFmtId="0" fontId="12" fillId="3" borderId="0" xfId="0" applyFont="1" applyFill="1" applyAlignment="1">
      <alignment horizontal="right"/>
    </xf>
    <xf numFmtId="0" fontId="11" fillId="3" borderId="0" xfId="0" applyFont="1" applyFill="1" applyAlignment="1">
      <alignment horizontal="right"/>
    </xf>
    <xf numFmtId="0" fontId="13" fillId="3" borderId="0" xfId="0" applyFont="1" applyFill="1"/>
    <xf numFmtId="0" fontId="12" fillId="3" borderId="5" xfId="0" applyNumberFormat="1" applyFont="1" applyFill="1" applyBorder="1" applyAlignment="1">
      <alignment horizontal="center" vertical="center"/>
    </xf>
    <xf numFmtId="166" fontId="12" fillId="3" borderId="4" xfId="0" applyNumberFormat="1" applyFont="1" applyFill="1" applyBorder="1" applyAlignment="1">
      <alignment horizontal="center" wrapText="1"/>
    </xf>
    <xf numFmtId="0" fontId="12" fillId="3" borderId="4" xfId="0" applyFont="1" applyFill="1" applyBorder="1" applyAlignment="1"/>
    <xf numFmtId="0" fontId="12" fillId="3" borderId="3" xfId="0" applyFont="1" applyFill="1" applyBorder="1" applyAlignment="1"/>
    <xf numFmtId="166" fontId="12" fillId="3" borderId="2" xfId="0" applyNumberFormat="1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left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/>
    </xf>
    <xf numFmtId="166" fontId="11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wrapText="1"/>
    </xf>
    <xf numFmtId="0" fontId="12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9" fillId="3" borderId="2" xfId="0" applyFont="1" applyFill="1" applyBorder="1"/>
    <xf numFmtId="167" fontId="11" fillId="3" borderId="2" xfId="1" applyNumberFormat="1" applyFont="1" applyFill="1" applyBorder="1" applyAlignment="1" applyProtection="1">
      <alignment wrapText="1"/>
      <protection hidden="1"/>
    </xf>
    <xf numFmtId="165" fontId="12" fillId="3" borderId="2" xfId="0" applyNumberFormat="1" applyFont="1" applyFill="1" applyBorder="1"/>
    <xf numFmtId="0" fontId="12" fillId="3" borderId="2" xfId="0" applyFont="1" applyFill="1" applyBorder="1" applyAlignment="1">
      <alignment wrapText="1"/>
    </xf>
    <xf numFmtId="0" fontId="12" fillId="3" borderId="2" xfId="0" applyFont="1" applyFill="1" applyBorder="1"/>
    <xf numFmtId="165" fontId="11" fillId="3" borderId="2" xfId="0" applyNumberFormat="1" applyFont="1" applyFill="1" applyBorder="1" applyAlignment="1">
      <alignment horizontal="center"/>
    </xf>
    <xf numFmtId="165" fontId="11" fillId="3" borderId="2" xfId="0" applyNumberFormat="1" applyFont="1" applyFill="1" applyBorder="1"/>
    <xf numFmtId="0" fontId="11" fillId="3" borderId="4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wrapText="1"/>
    </xf>
    <xf numFmtId="166" fontId="9" fillId="3" borderId="2" xfId="0" applyNumberFormat="1" applyFont="1" applyFill="1" applyBorder="1"/>
    <xf numFmtId="0" fontId="11" fillId="3" borderId="2" xfId="0" applyFont="1" applyFill="1" applyBorder="1"/>
    <xf numFmtId="166" fontId="11" fillId="3" borderId="2" xfId="0" applyNumberFormat="1" applyFont="1" applyFill="1" applyBorder="1"/>
    <xf numFmtId="166" fontId="12" fillId="3" borderId="2" xfId="0" applyNumberFormat="1" applyFont="1" applyFill="1" applyBorder="1" applyAlignment="1">
      <alignment horizontal="center"/>
    </xf>
    <xf numFmtId="166" fontId="12" fillId="3" borderId="2" xfId="0" applyNumberFormat="1" applyFont="1" applyFill="1" applyBorder="1"/>
    <xf numFmtId="165" fontId="12" fillId="3" borderId="2" xfId="0" applyNumberFormat="1" applyFont="1" applyFill="1" applyBorder="1" applyAlignment="1">
      <alignment horizontal="center"/>
    </xf>
    <xf numFmtId="0" fontId="16" fillId="3" borderId="2" xfId="0" applyFont="1" applyFill="1" applyBorder="1" applyAlignment="1">
      <alignment vertical="center" wrapText="1"/>
    </xf>
    <xf numFmtId="0" fontId="15" fillId="3" borderId="2" xfId="0" applyFont="1" applyFill="1" applyBorder="1" applyAlignment="1">
      <alignment horizontal="left" wrapText="1"/>
    </xf>
    <xf numFmtId="0" fontId="12" fillId="3" borderId="2" xfId="0" applyNumberFormat="1" applyFont="1" applyFill="1" applyBorder="1" applyAlignment="1">
      <alignment horizontal="left" wrapText="1"/>
    </xf>
    <xf numFmtId="0" fontId="18" fillId="3" borderId="2" xfId="0" applyFont="1" applyFill="1" applyBorder="1" applyAlignment="1">
      <alignment horizontal="center" wrapText="1"/>
    </xf>
    <xf numFmtId="166" fontId="17" fillId="3" borderId="2" xfId="0" applyNumberFormat="1" applyFont="1" applyFill="1" applyBorder="1" applyAlignment="1">
      <alignment horizontal="center" vertical="top" wrapText="1"/>
    </xf>
    <xf numFmtId="0" fontId="18" fillId="3" borderId="0" xfId="0" applyFont="1" applyFill="1"/>
    <xf numFmtId="166" fontId="12" fillId="3" borderId="2" xfId="7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/>
    <xf numFmtId="0" fontId="11" fillId="3" borderId="2" xfId="0" applyFont="1" applyFill="1" applyBorder="1" applyAlignment="1">
      <alignment horizontal="left"/>
    </xf>
    <xf numFmtId="164" fontId="19" fillId="3" borderId="0" xfId="7" applyNumberFormat="1" applyFont="1" applyFill="1"/>
    <xf numFmtId="0" fontId="19" fillId="3" borderId="0" xfId="0" applyFont="1" applyFill="1"/>
    <xf numFmtId="164" fontId="20" fillId="3" borderId="0" xfId="7" applyNumberFormat="1" applyFont="1" applyFill="1" applyAlignment="1">
      <alignment vertical="center"/>
    </xf>
    <xf numFmtId="0" fontId="20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165" fontId="6" fillId="3" borderId="0" xfId="0" applyNumberFormat="1" applyFont="1" applyFill="1" applyAlignment="1">
      <alignment horizontal="center" vertical="center" wrapText="1"/>
    </xf>
    <xf numFmtId="165" fontId="6" fillId="3" borderId="2" xfId="7" applyNumberFormat="1" applyFont="1" applyFill="1" applyBorder="1" applyAlignment="1">
      <alignment horizontal="center" vertical="center" wrapText="1"/>
    </xf>
    <xf numFmtId="164" fontId="6" fillId="3" borderId="2" xfId="7" applyNumberFormat="1" applyFont="1" applyFill="1" applyBorder="1" applyAlignment="1">
      <alignment horizontal="center" vertical="center" wrapText="1"/>
    </xf>
    <xf numFmtId="164" fontId="19" fillId="3" borderId="0" xfId="7" applyNumberFormat="1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165" fontId="5" fillId="3" borderId="2" xfId="7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164" fontId="21" fillId="3" borderId="0" xfId="7" applyNumberFormat="1" applyFont="1" applyFill="1"/>
    <xf numFmtId="0" fontId="21" fillId="3" borderId="0" xfId="0" applyFont="1" applyFill="1"/>
    <xf numFmtId="0" fontId="6" fillId="3" borderId="2" xfId="0" applyFont="1" applyFill="1" applyBorder="1" applyAlignment="1">
      <alignment horizontal="left" vertical="center" wrapText="1"/>
    </xf>
    <xf numFmtId="0" fontId="21" fillId="3" borderId="2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wrapText="1"/>
    </xf>
    <xf numFmtId="0" fontId="5" fillId="3" borderId="0" xfId="0" applyFont="1" applyFill="1" applyAlignment="1">
      <alignment horizontal="center" wrapText="1"/>
    </xf>
    <xf numFmtId="165" fontId="5" fillId="3" borderId="0" xfId="7" applyNumberFormat="1" applyFont="1" applyFill="1" applyAlignment="1">
      <alignment horizontal="center" vertical="center"/>
    </xf>
    <xf numFmtId="0" fontId="19" fillId="3" borderId="0" xfId="0" applyFont="1" applyFill="1" applyAlignment="1">
      <alignment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3" fontId="5" fillId="3" borderId="2" xfId="7" applyNumberFormat="1" applyFont="1" applyFill="1" applyBorder="1" applyAlignment="1">
      <alignment horizontal="center" vertical="center" wrapText="1"/>
    </xf>
    <xf numFmtId="3" fontId="5" fillId="3" borderId="2" xfId="7" applyNumberFormat="1" applyFont="1" applyFill="1" applyBorder="1" applyAlignment="1">
      <alignment horizontal="center" vertical="top" wrapText="1"/>
    </xf>
    <xf numFmtId="166" fontId="6" fillId="3" borderId="2" xfId="7" applyNumberFormat="1" applyFont="1" applyFill="1" applyBorder="1" applyAlignment="1">
      <alignment horizontal="center" vertical="center" wrapText="1"/>
    </xf>
    <xf numFmtId="166" fontId="5" fillId="3" borderId="2" xfId="7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166" fontId="5" fillId="3" borderId="2" xfId="7" applyNumberFormat="1" applyFont="1" applyFill="1" applyBorder="1" applyAlignment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left" vertical="top" wrapText="1"/>
      <protection hidden="1"/>
    </xf>
    <xf numFmtId="0" fontId="5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1" xfId="5" applyFont="1" applyFill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center" vertical="center"/>
    </xf>
    <xf numFmtId="0" fontId="5" fillId="3" borderId="1" xfId="5" applyFont="1" applyFill="1" applyAlignment="1">
      <alignment horizontal="left" vertical="center" wrapText="1"/>
    </xf>
    <xf numFmtId="2" fontId="5" fillId="3" borderId="2" xfId="0" applyNumberFormat="1" applyFont="1" applyFill="1" applyBorder="1" applyAlignment="1">
      <alignment horizontal="center" vertical="center"/>
    </xf>
    <xf numFmtId="166" fontId="6" fillId="3" borderId="2" xfId="0" applyNumberFormat="1" applyFont="1" applyFill="1" applyBorder="1" applyAlignment="1">
      <alignment horizontal="center" vertical="center"/>
    </xf>
    <xf numFmtId="4" fontId="9" fillId="3" borderId="2" xfId="7" applyNumberFormat="1" applyFont="1" applyFill="1" applyBorder="1" applyAlignment="1">
      <alignment vertical="center" wrapText="1"/>
    </xf>
    <xf numFmtId="166" fontId="5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 wrapText="1"/>
    </xf>
    <xf numFmtId="0" fontId="8" fillId="3" borderId="2" xfId="0" applyFont="1" applyFill="1" applyBorder="1" applyAlignment="1">
      <alignment horizontal="center" vertical="center"/>
    </xf>
    <xf numFmtId="166" fontId="8" fillId="3" borderId="2" xfId="0" applyNumberFormat="1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top" wrapText="1"/>
    </xf>
    <xf numFmtId="0" fontId="8" fillId="3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wrapText="1"/>
    </xf>
    <xf numFmtId="49" fontId="6" fillId="3" borderId="6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  <xf numFmtId="166" fontId="6" fillId="3" borderId="2" xfId="7" applyNumberFormat="1" applyFont="1" applyFill="1" applyBorder="1" applyAlignment="1">
      <alignment horizontal="center" vertical="center"/>
    </xf>
    <xf numFmtId="170" fontId="6" fillId="3" borderId="2" xfId="7" applyNumberFormat="1" applyFont="1" applyFill="1" applyBorder="1" applyAlignment="1">
      <alignment horizontal="left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vertical="center" wrapText="1"/>
    </xf>
    <xf numFmtId="166" fontId="5" fillId="3" borderId="2" xfId="1" applyNumberFormat="1" applyFont="1" applyFill="1" applyBorder="1" applyAlignment="1">
      <alignment horizontal="center" vertical="center" wrapText="1"/>
    </xf>
    <xf numFmtId="0" fontId="5" fillId="3" borderId="2" xfId="8" applyFont="1" applyFill="1" applyBorder="1" applyAlignment="1">
      <alignment vertical="center" wrapText="1"/>
    </xf>
    <xf numFmtId="0" fontId="5" fillId="3" borderId="2" xfId="8" applyFont="1" applyFill="1" applyBorder="1" applyAlignment="1">
      <alignment horizontal="center" vertical="center"/>
    </xf>
    <xf numFmtId="0" fontId="5" fillId="3" borderId="3" xfId="8" applyFont="1" applyFill="1" applyBorder="1" applyAlignment="1">
      <alignment vertical="center" wrapText="1"/>
    </xf>
    <xf numFmtId="0" fontId="5" fillId="3" borderId="3" xfId="1" applyFont="1" applyFill="1" applyBorder="1" applyAlignment="1">
      <alignment vertical="center" wrapText="1"/>
    </xf>
    <xf numFmtId="0" fontId="5" fillId="3" borderId="2" xfId="1" applyFont="1" applyFill="1" applyBorder="1" applyAlignment="1">
      <alignment horizontal="center" vertical="center"/>
    </xf>
    <xf numFmtId="170" fontId="5" fillId="3" borderId="2" xfId="7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170" fontId="6" fillId="3" borderId="2" xfId="7" applyNumberFormat="1" applyFont="1" applyFill="1" applyBorder="1" applyAlignment="1">
      <alignment vertical="center" wrapText="1"/>
    </xf>
    <xf numFmtId="165" fontId="6" fillId="3" borderId="2" xfId="7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/>
    </xf>
    <xf numFmtId="165" fontId="5" fillId="3" borderId="2" xfId="7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65" fontId="11" fillId="3" borderId="2" xfId="7" applyNumberFormat="1" applyFont="1" applyFill="1" applyBorder="1" applyAlignment="1">
      <alignment horizontal="left" vertical="center" wrapText="1"/>
    </xf>
    <xf numFmtId="165" fontId="11" fillId="3" borderId="0" xfId="0" applyNumberFormat="1" applyFont="1" applyFill="1"/>
    <xf numFmtId="166" fontId="11" fillId="3" borderId="4" xfId="0" applyNumberFormat="1" applyFont="1" applyFill="1" applyBorder="1" applyAlignment="1">
      <alignment horizontal="center" wrapText="1"/>
    </xf>
    <xf numFmtId="166" fontId="9" fillId="3" borderId="0" xfId="0" applyNumberFormat="1" applyFont="1" applyFill="1"/>
    <xf numFmtId="0" fontId="11" fillId="3" borderId="4" xfId="0" applyFont="1" applyFill="1" applyBorder="1" applyAlignment="1">
      <alignment vertical="center" wrapText="1"/>
    </xf>
    <xf numFmtId="0" fontId="18" fillId="3" borderId="2" xfId="0" applyFont="1" applyFill="1" applyBorder="1"/>
    <xf numFmtId="165" fontId="9" fillId="3" borderId="2" xfId="0" applyNumberFormat="1" applyFont="1" applyFill="1" applyBorder="1" applyAlignment="1">
      <alignment horizontal="center"/>
    </xf>
    <xf numFmtId="169" fontId="12" fillId="3" borderId="2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23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vertical="center" wrapText="1"/>
    </xf>
    <xf numFmtId="0" fontId="24" fillId="0" borderId="2" xfId="0" applyFont="1" applyFill="1" applyBorder="1" applyAlignment="1">
      <alignment horizontal="center" vertical="center"/>
    </xf>
    <xf numFmtId="165" fontId="5" fillId="3" borderId="8" xfId="7" applyNumberFormat="1" applyFont="1" applyFill="1" applyBorder="1" applyAlignment="1">
      <alignment horizontal="left" vertical="center" wrapText="1"/>
    </xf>
    <xf numFmtId="165" fontId="5" fillId="3" borderId="4" xfId="7" applyNumberFormat="1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4" fontId="5" fillId="3" borderId="2" xfId="7" applyNumberFormat="1" applyFont="1" applyFill="1" applyBorder="1" applyAlignment="1">
      <alignment horizontal="left" vertical="center" wrapText="1"/>
    </xf>
    <xf numFmtId="165" fontId="5" fillId="3" borderId="9" xfId="7" applyNumberFormat="1" applyFont="1" applyFill="1" applyBorder="1" applyAlignment="1">
      <alignment horizontal="left" vertical="center" wrapText="1"/>
    </xf>
    <xf numFmtId="4" fontId="5" fillId="3" borderId="8" xfId="7" applyNumberFormat="1" applyFont="1" applyFill="1" applyBorder="1" applyAlignment="1">
      <alignment horizontal="left" vertical="center" wrapText="1"/>
    </xf>
    <xf numFmtId="4" fontId="5" fillId="3" borderId="4" xfId="7" applyNumberFormat="1" applyFont="1" applyFill="1" applyBorder="1" applyAlignment="1">
      <alignment horizontal="left" vertical="center" wrapText="1"/>
    </xf>
    <xf numFmtId="164" fontId="5" fillId="3" borderId="8" xfId="7" applyNumberFormat="1" applyFont="1" applyFill="1" applyBorder="1" applyAlignment="1">
      <alignment horizontal="left" vertical="center" wrapText="1"/>
    </xf>
    <xf numFmtId="164" fontId="5" fillId="3" borderId="4" xfId="7" applyNumberFormat="1" applyFont="1" applyFill="1" applyBorder="1" applyAlignment="1">
      <alignment horizontal="left" vertical="center" wrapText="1"/>
    </xf>
    <xf numFmtId="4" fontId="5" fillId="3" borderId="9" xfId="7" applyNumberFormat="1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right"/>
    </xf>
    <xf numFmtId="170" fontId="5" fillId="3" borderId="0" xfId="7" applyNumberFormat="1" applyFont="1" applyFill="1" applyAlignment="1">
      <alignment horizontal="right" vertical="center"/>
    </xf>
    <xf numFmtId="0" fontId="19" fillId="3" borderId="0" xfId="0" applyFont="1" applyFill="1" applyAlignment="1">
      <alignment horizontal="right" wrapText="1"/>
    </xf>
    <xf numFmtId="0" fontId="6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/>
    <xf numFmtId="0" fontId="12" fillId="3" borderId="0" xfId="0" applyNumberFormat="1" applyFont="1" applyFill="1" applyBorder="1" applyAlignment="1">
      <alignment horizontal="center" vertical="center"/>
    </xf>
  </cellXfs>
  <cellStyles count="9">
    <cellStyle name="Обычный" xfId="0" builtinId="0"/>
    <cellStyle name="Обычный 2" xfId="1"/>
    <cellStyle name="Обычный 2 2" xfId="8"/>
    <cellStyle name="Обычный 3" xfId="2"/>
    <cellStyle name="Обычный_tmp" xfId="6"/>
    <cellStyle name="Финансовый" xfId="7" builtinId="3"/>
    <cellStyle name="Финансовый 2" xfId="3"/>
    <cellStyle name="Финансовый 3" xfId="4"/>
    <cellStyle name="Элементы осей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opLeftCell="A109" zoomScale="80" zoomScaleNormal="80" workbookViewId="0">
      <selection activeCell="D118" sqref="D118"/>
    </sheetView>
  </sheetViews>
  <sheetFormatPr defaultRowHeight="48" customHeight="1"/>
  <cols>
    <col min="1" max="1" width="62.5703125" style="94" customWidth="1"/>
    <col min="2" max="2" width="30.28515625" style="98" customWidth="1"/>
    <col min="3" max="3" width="16" style="96" customWidth="1"/>
    <col min="4" max="4" width="47.140625" style="97" customWidth="1"/>
    <col min="5" max="5" width="62.5703125" style="78" customWidth="1"/>
    <col min="6" max="255" width="9.140625" style="79"/>
    <col min="256" max="256" width="66.85546875" style="79" customWidth="1"/>
    <col min="257" max="257" width="30.28515625" style="79" customWidth="1"/>
    <col min="258" max="258" width="19.140625" style="79" customWidth="1"/>
    <col min="259" max="259" width="18.28515625" style="79" customWidth="1"/>
    <col min="260" max="260" width="73.7109375" style="79" customWidth="1"/>
    <col min="261" max="261" width="62.5703125" style="79" customWidth="1"/>
    <col min="262" max="511" width="9.140625" style="79"/>
    <col min="512" max="512" width="66.85546875" style="79" customWidth="1"/>
    <col min="513" max="513" width="30.28515625" style="79" customWidth="1"/>
    <col min="514" max="514" width="19.140625" style="79" customWidth="1"/>
    <col min="515" max="515" width="18.28515625" style="79" customWidth="1"/>
    <col min="516" max="516" width="73.7109375" style="79" customWidth="1"/>
    <col min="517" max="517" width="62.5703125" style="79" customWidth="1"/>
    <col min="518" max="767" width="9.140625" style="79"/>
    <col min="768" max="768" width="66.85546875" style="79" customWidth="1"/>
    <col min="769" max="769" width="30.28515625" style="79" customWidth="1"/>
    <col min="770" max="770" width="19.140625" style="79" customWidth="1"/>
    <col min="771" max="771" width="18.28515625" style="79" customWidth="1"/>
    <col min="772" max="772" width="73.7109375" style="79" customWidth="1"/>
    <col min="773" max="773" width="62.5703125" style="79" customWidth="1"/>
    <col min="774" max="1023" width="9.140625" style="79"/>
    <col min="1024" max="1024" width="66.85546875" style="79" customWidth="1"/>
    <col min="1025" max="1025" width="30.28515625" style="79" customWidth="1"/>
    <col min="1026" max="1026" width="19.140625" style="79" customWidth="1"/>
    <col min="1027" max="1027" width="18.28515625" style="79" customWidth="1"/>
    <col min="1028" max="1028" width="73.7109375" style="79" customWidth="1"/>
    <col min="1029" max="1029" width="62.5703125" style="79" customWidth="1"/>
    <col min="1030" max="1279" width="9.140625" style="79"/>
    <col min="1280" max="1280" width="66.85546875" style="79" customWidth="1"/>
    <col min="1281" max="1281" width="30.28515625" style="79" customWidth="1"/>
    <col min="1282" max="1282" width="19.140625" style="79" customWidth="1"/>
    <col min="1283" max="1283" width="18.28515625" style="79" customWidth="1"/>
    <col min="1284" max="1284" width="73.7109375" style="79" customWidth="1"/>
    <col min="1285" max="1285" width="62.5703125" style="79" customWidth="1"/>
    <col min="1286" max="1535" width="9.140625" style="79"/>
    <col min="1536" max="1536" width="66.85546875" style="79" customWidth="1"/>
    <col min="1537" max="1537" width="30.28515625" style="79" customWidth="1"/>
    <col min="1538" max="1538" width="19.140625" style="79" customWidth="1"/>
    <col min="1539" max="1539" width="18.28515625" style="79" customWidth="1"/>
    <col min="1540" max="1540" width="73.7109375" style="79" customWidth="1"/>
    <col min="1541" max="1541" width="62.5703125" style="79" customWidth="1"/>
    <col min="1542" max="1791" width="9.140625" style="79"/>
    <col min="1792" max="1792" width="66.85546875" style="79" customWidth="1"/>
    <col min="1793" max="1793" width="30.28515625" style="79" customWidth="1"/>
    <col min="1794" max="1794" width="19.140625" style="79" customWidth="1"/>
    <col min="1795" max="1795" width="18.28515625" style="79" customWidth="1"/>
    <col min="1796" max="1796" width="73.7109375" style="79" customWidth="1"/>
    <col min="1797" max="1797" width="62.5703125" style="79" customWidth="1"/>
    <col min="1798" max="2047" width="9.140625" style="79"/>
    <col min="2048" max="2048" width="66.85546875" style="79" customWidth="1"/>
    <col min="2049" max="2049" width="30.28515625" style="79" customWidth="1"/>
    <col min="2050" max="2050" width="19.140625" style="79" customWidth="1"/>
    <col min="2051" max="2051" width="18.28515625" style="79" customWidth="1"/>
    <col min="2052" max="2052" width="73.7109375" style="79" customWidth="1"/>
    <col min="2053" max="2053" width="62.5703125" style="79" customWidth="1"/>
    <col min="2054" max="2303" width="9.140625" style="79"/>
    <col min="2304" max="2304" width="66.85546875" style="79" customWidth="1"/>
    <col min="2305" max="2305" width="30.28515625" style="79" customWidth="1"/>
    <col min="2306" max="2306" width="19.140625" style="79" customWidth="1"/>
    <col min="2307" max="2307" width="18.28515625" style="79" customWidth="1"/>
    <col min="2308" max="2308" width="73.7109375" style="79" customWidth="1"/>
    <col min="2309" max="2309" width="62.5703125" style="79" customWidth="1"/>
    <col min="2310" max="2559" width="9.140625" style="79"/>
    <col min="2560" max="2560" width="66.85546875" style="79" customWidth="1"/>
    <col min="2561" max="2561" width="30.28515625" style="79" customWidth="1"/>
    <col min="2562" max="2562" width="19.140625" style="79" customWidth="1"/>
    <col min="2563" max="2563" width="18.28515625" style="79" customWidth="1"/>
    <col min="2564" max="2564" width="73.7109375" style="79" customWidth="1"/>
    <col min="2565" max="2565" width="62.5703125" style="79" customWidth="1"/>
    <col min="2566" max="2815" width="9.140625" style="79"/>
    <col min="2816" max="2816" width="66.85546875" style="79" customWidth="1"/>
    <col min="2817" max="2817" width="30.28515625" style="79" customWidth="1"/>
    <col min="2818" max="2818" width="19.140625" style="79" customWidth="1"/>
    <col min="2819" max="2819" width="18.28515625" style="79" customWidth="1"/>
    <col min="2820" max="2820" width="73.7109375" style="79" customWidth="1"/>
    <col min="2821" max="2821" width="62.5703125" style="79" customWidth="1"/>
    <col min="2822" max="3071" width="9.140625" style="79"/>
    <col min="3072" max="3072" width="66.85546875" style="79" customWidth="1"/>
    <col min="3073" max="3073" width="30.28515625" style="79" customWidth="1"/>
    <col min="3074" max="3074" width="19.140625" style="79" customWidth="1"/>
    <col min="3075" max="3075" width="18.28515625" style="79" customWidth="1"/>
    <col min="3076" max="3076" width="73.7109375" style="79" customWidth="1"/>
    <col min="3077" max="3077" width="62.5703125" style="79" customWidth="1"/>
    <col min="3078" max="3327" width="9.140625" style="79"/>
    <col min="3328" max="3328" width="66.85546875" style="79" customWidth="1"/>
    <col min="3329" max="3329" width="30.28515625" style="79" customWidth="1"/>
    <col min="3330" max="3330" width="19.140625" style="79" customWidth="1"/>
    <col min="3331" max="3331" width="18.28515625" style="79" customWidth="1"/>
    <col min="3332" max="3332" width="73.7109375" style="79" customWidth="1"/>
    <col min="3333" max="3333" width="62.5703125" style="79" customWidth="1"/>
    <col min="3334" max="3583" width="9.140625" style="79"/>
    <col min="3584" max="3584" width="66.85546875" style="79" customWidth="1"/>
    <col min="3585" max="3585" width="30.28515625" style="79" customWidth="1"/>
    <col min="3586" max="3586" width="19.140625" style="79" customWidth="1"/>
    <col min="3587" max="3587" width="18.28515625" style="79" customWidth="1"/>
    <col min="3588" max="3588" width="73.7109375" style="79" customWidth="1"/>
    <col min="3589" max="3589" width="62.5703125" style="79" customWidth="1"/>
    <col min="3590" max="3839" width="9.140625" style="79"/>
    <col min="3840" max="3840" width="66.85546875" style="79" customWidth="1"/>
    <col min="3841" max="3841" width="30.28515625" style="79" customWidth="1"/>
    <col min="3842" max="3842" width="19.140625" style="79" customWidth="1"/>
    <col min="3843" max="3843" width="18.28515625" style="79" customWidth="1"/>
    <col min="3844" max="3844" width="73.7109375" style="79" customWidth="1"/>
    <col min="3845" max="3845" width="62.5703125" style="79" customWidth="1"/>
    <col min="3846" max="4095" width="9.140625" style="79"/>
    <col min="4096" max="4096" width="66.85546875" style="79" customWidth="1"/>
    <col min="4097" max="4097" width="30.28515625" style="79" customWidth="1"/>
    <col min="4098" max="4098" width="19.140625" style="79" customWidth="1"/>
    <col min="4099" max="4099" width="18.28515625" style="79" customWidth="1"/>
    <col min="4100" max="4100" width="73.7109375" style="79" customWidth="1"/>
    <col min="4101" max="4101" width="62.5703125" style="79" customWidth="1"/>
    <col min="4102" max="4351" width="9.140625" style="79"/>
    <col min="4352" max="4352" width="66.85546875" style="79" customWidth="1"/>
    <col min="4353" max="4353" width="30.28515625" style="79" customWidth="1"/>
    <col min="4354" max="4354" width="19.140625" style="79" customWidth="1"/>
    <col min="4355" max="4355" width="18.28515625" style="79" customWidth="1"/>
    <col min="4356" max="4356" width="73.7109375" style="79" customWidth="1"/>
    <col min="4357" max="4357" width="62.5703125" style="79" customWidth="1"/>
    <col min="4358" max="4607" width="9.140625" style="79"/>
    <col min="4608" max="4608" width="66.85546875" style="79" customWidth="1"/>
    <col min="4609" max="4609" width="30.28515625" style="79" customWidth="1"/>
    <col min="4610" max="4610" width="19.140625" style="79" customWidth="1"/>
    <col min="4611" max="4611" width="18.28515625" style="79" customWidth="1"/>
    <col min="4612" max="4612" width="73.7109375" style="79" customWidth="1"/>
    <col min="4613" max="4613" width="62.5703125" style="79" customWidth="1"/>
    <col min="4614" max="4863" width="9.140625" style="79"/>
    <col min="4864" max="4864" width="66.85546875" style="79" customWidth="1"/>
    <col min="4865" max="4865" width="30.28515625" style="79" customWidth="1"/>
    <col min="4866" max="4866" width="19.140625" style="79" customWidth="1"/>
    <col min="4867" max="4867" width="18.28515625" style="79" customWidth="1"/>
    <col min="4868" max="4868" width="73.7109375" style="79" customWidth="1"/>
    <col min="4869" max="4869" width="62.5703125" style="79" customWidth="1"/>
    <col min="4870" max="5119" width="9.140625" style="79"/>
    <col min="5120" max="5120" width="66.85546875" style="79" customWidth="1"/>
    <col min="5121" max="5121" width="30.28515625" style="79" customWidth="1"/>
    <col min="5122" max="5122" width="19.140625" style="79" customWidth="1"/>
    <col min="5123" max="5123" width="18.28515625" style="79" customWidth="1"/>
    <col min="5124" max="5124" width="73.7109375" style="79" customWidth="1"/>
    <col min="5125" max="5125" width="62.5703125" style="79" customWidth="1"/>
    <col min="5126" max="5375" width="9.140625" style="79"/>
    <col min="5376" max="5376" width="66.85546875" style="79" customWidth="1"/>
    <col min="5377" max="5377" width="30.28515625" style="79" customWidth="1"/>
    <col min="5378" max="5378" width="19.140625" style="79" customWidth="1"/>
    <col min="5379" max="5379" width="18.28515625" style="79" customWidth="1"/>
    <col min="5380" max="5380" width="73.7109375" style="79" customWidth="1"/>
    <col min="5381" max="5381" width="62.5703125" style="79" customWidth="1"/>
    <col min="5382" max="5631" width="9.140625" style="79"/>
    <col min="5632" max="5632" width="66.85546875" style="79" customWidth="1"/>
    <col min="5633" max="5633" width="30.28515625" style="79" customWidth="1"/>
    <col min="5634" max="5634" width="19.140625" style="79" customWidth="1"/>
    <col min="5635" max="5635" width="18.28515625" style="79" customWidth="1"/>
    <col min="5636" max="5636" width="73.7109375" style="79" customWidth="1"/>
    <col min="5637" max="5637" width="62.5703125" style="79" customWidth="1"/>
    <col min="5638" max="5887" width="9.140625" style="79"/>
    <col min="5888" max="5888" width="66.85546875" style="79" customWidth="1"/>
    <col min="5889" max="5889" width="30.28515625" style="79" customWidth="1"/>
    <col min="5890" max="5890" width="19.140625" style="79" customWidth="1"/>
    <col min="5891" max="5891" width="18.28515625" style="79" customWidth="1"/>
    <col min="5892" max="5892" width="73.7109375" style="79" customWidth="1"/>
    <col min="5893" max="5893" width="62.5703125" style="79" customWidth="1"/>
    <col min="5894" max="6143" width="9.140625" style="79"/>
    <col min="6144" max="6144" width="66.85546875" style="79" customWidth="1"/>
    <col min="6145" max="6145" width="30.28515625" style="79" customWidth="1"/>
    <col min="6146" max="6146" width="19.140625" style="79" customWidth="1"/>
    <col min="6147" max="6147" width="18.28515625" style="79" customWidth="1"/>
    <col min="6148" max="6148" width="73.7109375" style="79" customWidth="1"/>
    <col min="6149" max="6149" width="62.5703125" style="79" customWidth="1"/>
    <col min="6150" max="6399" width="9.140625" style="79"/>
    <col min="6400" max="6400" width="66.85546875" style="79" customWidth="1"/>
    <col min="6401" max="6401" width="30.28515625" style="79" customWidth="1"/>
    <col min="6402" max="6402" width="19.140625" style="79" customWidth="1"/>
    <col min="6403" max="6403" width="18.28515625" style="79" customWidth="1"/>
    <col min="6404" max="6404" width="73.7109375" style="79" customWidth="1"/>
    <col min="6405" max="6405" width="62.5703125" style="79" customWidth="1"/>
    <col min="6406" max="6655" width="9.140625" style="79"/>
    <col min="6656" max="6656" width="66.85546875" style="79" customWidth="1"/>
    <col min="6657" max="6657" width="30.28515625" style="79" customWidth="1"/>
    <col min="6658" max="6658" width="19.140625" style="79" customWidth="1"/>
    <col min="6659" max="6659" width="18.28515625" style="79" customWidth="1"/>
    <col min="6660" max="6660" width="73.7109375" style="79" customWidth="1"/>
    <col min="6661" max="6661" width="62.5703125" style="79" customWidth="1"/>
    <col min="6662" max="6911" width="9.140625" style="79"/>
    <col min="6912" max="6912" width="66.85546875" style="79" customWidth="1"/>
    <col min="6913" max="6913" width="30.28515625" style="79" customWidth="1"/>
    <col min="6914" max="6914" width="19.140625" style="79" customWidth="1"/>
    <col min="6915" max="6915" width="18.28515625" style="79" customWidth="1"/>
    <col min="6916" max="6916" width="73.7109375" style="79" customWidth="1"/>
    <col min="6917" max="6917" width="62.5703125" style="79" customWidth="1"/>
    <col min="6918" max="7167" width="9.140625" style="79"/>
    <col min="7168" max="7168" width="66.85546875" style="79" customWidth="1"/>
    <col min="7169" max="7169" width="30.28515625" style="79" customWidth="1"/>
    <col min="7170" max="7170" width="19.140625" style="79" customWidth="1"/>
    <col min="7171" max="7171" width="18.28515625" style="79" customWidth="1"/>
    <col min="7172" max="7172" width="73.7109375" style="79" customWidth="1"/>
    <col min="7173" max="7173" width="62.5703125" style="79" customWidth="1"/>
    <col min="7174" max="7423" width="9.140625" style="79"/>
    <col min="7424" max="7424" width="66.85546875" style="79" customWidth="1"/>
    <col min="7425" max="7425" width="30.28515625" style="79" customWidth="1"/>
    <col min="7426" max="7426" width="19.140625" style="79" customWidth="1"/>
    <col min="7427" max="7427" width="18.28515625" style="79" customWidth="1"/>
    <col min="7428" max="7428" width="73.7109375" style="79" customWidth="1"/>
    <col min="7429" max="7429" width="62.5703125" style="79" customWidth="1"/>
    <col min="7430" max="7679" width="9.140625" style="79"/>
    <col min="7680" max="7680" width="66.85546875" style="79" customWidth="1"/>
    <col min="7681" max="7681" width="30.28515625" style="79" customWidth="1"/>
    <col min="7682" max="7682" width="19.140625" style="79" customWidth="1"/>
    <col min="7683" max="7683" width="18.28515625" style="79" customWidth="1"/>
    <col min="7684" max="7684" width="73.7109375" style="79" customWidth="1"/>
    <col min="7685" max="7685" width="62.5703125" style="79" customWidth="1"/>
    <col min="7686" max="7935" width="9.140625" style="79"/>
    <col min="7936" max="7936" width="66.85546875" style="79" customWidth="1"/>
    <col min="7937" max="7937" width="30.28515625" style="79" customWidth="1"/>
    <col min="7938" max="7938" width="19.140625" style="79" customWidth="1"/>
    <col min="7939" max="7939" width="18.28515625" style="79" customWidth="1"/>
    <col min="7940" max="7940" width="73.7109375" style="79" customWidth="1"/>
    <col min="7941" max="7941" width="62.5703125" style="79" customWidth="1"/>
    <col min="7942" max="8191" width="9.140625" style="79"/>
    <col min="8192" max="8192" width="66.85546875" style="79" customWidth="1"/>
    <col min="8193" max="8193" width="30.28515625" style="79" customWidth="1"/>
    <col min="8194" max="8194" width="19.140625" style="79" customWidth="1"/>
    <col min="8195" max="8195" width="18.28515625" style="79" customWidth="1"/>
    <col min="8196" max="8196" width="73.7109375" style="79" customWidth="1"/>
    <col min="8197" max="8197" width="62.5703125" style="79" customWidth="1"/>
    <col min="8198" max="8447" width="9.140625" style="79"/>
    <col min="8448" max="8448" width="66.85546875" style="79" customWidth="1"/>
    <col min="8449" max="8449" width="30.28515625" style="79" customWidth="1"/>
    <col min="8450" max="8450" width="19.140625" style="79" customWidth="1"/>
    <col min="8451" max="8451" width="18.28515625" style="79" customWidth="1"/>
    <col min="8452" max="8452" width="73.7109375" style="79" customWidth="1"/>
    <col min="8453" max="8453" width="62.5703125" style="79" customWidth="1"/>
    <col min="8454" max="8703" width="9.140625" style="79"/>
    <col min="8704" max="8704" width="66.85546875" style="79" customWidth="1"/>
    <col min="8705" max="8705" width="30.28515625" style="79" customWidth="1"/>
    <col min="8706" max="8706" width="19.140625" style="79" customWidth="1"/>
    <col min="8707" max="8707" width="18.28515625" style="79" customWidth="1"/>
    <col min="8708" max="8708" width="73.7109375" style="79" customWidth="1"/>
    <col min="8709" max="8709" width="62.5703125" style="79" customWidth="1"/>
    <col min="8710" max="8959" width="9.140625" style="79"/>
    <col min="8960" max="8960" width="66.85546875" style="79" customWidth="1"/>
    <col min="8961" max="8961" width="30.28515625" style="79" customWidth="1"/>
    <col min="8962" max="8962" width="19.140625" style="79" customWidth="1"/>
    <col min="8963" max="8963" width="18.28515625" style="79" customWidth="1"/>
    <col min="8964" max="8964" width="73.7109375" style="79" customWidth="1"/>
    <col min="8965" max="8965" width="62.5703125" style="79" customWidth="1"/>
    <col min="8966" max="9215" width="9.140625" style="79"/>
    <col min="9216" max="9216" width="66.85546875" style="79" customWidth="1"/>
    <col min="9217" max="9217" width="30.28515625" style="79" customWidth="1"/>
    <col min="9218" max="9218" width="19.140625" style="79" customWidth="1"/>
    <col min="9219" max="9219" width="18.28515625" style="79" customWidth="1"/>
    <col min="9220" max="9220" width="73.7109375" style="79" customWidth="1"/>
    <col min="9221" max="9221" width="62.5703125" style="79" customWidth="1"/>
    <col min="9222" max="9471" width="9.140625" style="79"/>
    <col min="9472" max="9472" width="66.85546875" style="79" customWidth="1"/>
    <col min="9473" max="9473" width="30.28515625" style="79" customWidth="1"/>
    <col min="9474" max="9474" width="19.140625" style="79" customWidth="1"/>
    <col min="9475" max="9475" width="18.28515625" style="79" customWidth="1"/>
    <col min="9476" max="9476" width="73.7109375" style="79" customWidth="1"/>
    <col min="9477" max="9477" width="62.5703125" style="79" customWidth="1"/>
    <col min="9478" max="9727" width="9.140625" style="79"/>
    <col min="9728" max="9728" width="66.85546875" style="79" customWidth="1"/>
    <col min="9729" max="9729" width="30.28515625" style="79" customWidth="1"/>
    <col min="9730" max="9730" width="19.140625" style="79" customWidth="1"/>
    <col min="9731" max="9731" width="18.28515625" style="79" customWidth="1"/>
    <col min="9732" max="9732" width="73.7109375" style="79" customWidth="1"/>
    <col min="9733" max="9733" width="62.5703125" style="79" customWidth="1"/>
    <col min="9734" max="9983" width="9.140625" style="79"/>
    <col min="9984" max="9984" width="66.85546875" style="79" customWidth="1"/>
    <col min="9985" max="9985" width="30.28515625" style="79" customWidth="1"/>
    <col min="9986" max="9986" width="19.140625" style="79" customWidth="1"/>
    <col min="9987" max="9987" width="18.28515625" style="79" customWidth="1"/>
    <col min="9988" max="9988" width="73.7109375" style="79" customWidth="1"/>
    <col min="9989" max="9989" width="62.5703125" style="79" customWidth="1"/>
    <col min="9990" max="10239" width="9.140625" style="79"/>
    <col min="10240" max="10240" width="66.85546875" style="79" customWidth="1"/>
    <col min="10241" max="10241" width="30.28515625" style="79" customWidth="1"/>
    <col min="10242" max="10242" width="19.140625" style="79" customWidth="1"/>
    <col min="10243" max="10243" width="18.28515625" style="79" customWidth="1"/>
    <col min="10244" max="10244" width="73.7109375" style="79" customWidth="1"/>
    <col min="10245" max="10245" width="62.5703125" style="79" customWidth="1"/>
    <col min="10246" max="10495" width="9.140625" style="79"/>
    <col min="10496" max="10496" width="66.85546875" style="79" customWidth="1"/>
    <col min="10497" max="10497" width="30.28515625" style="79" customWidth="1"/>
    <col min="10498" max="10498" width="19.140625" style="79" customWidth="1"/>
    <col min="10499" max="10499" width="18.28515625" style="79" customWidth="1"/>
    <col min="10500" max="10500" width="73.7109375" style="79" customWidth="1"/>
    <col min="10501" max="10501" width="62.5703125" style="79" customWidth="1"/>
    <col min="10502" max="10751" width="9.140625" style="79"/>
    <col min="10752" max="10752" width="66.85546875" style="79" customWidth="1"/>
    <col min="10753" max="10753" width="30.28515625" style="79" customWidth="1"/>
    <col min="10754" max="10754" width="19.140625" style="79" customWidth="1"/>
    <col min="10755" max="10755" width="18.28515625" style="79" customWidth="1"/>
    <col min="10756" max="10756" width="73.7109375" style="79" customWidth="1"/>
    <col min="10757" max="10757" width="62.5703125" style="79" customWidth="1"/>
    <col min="10758" max="11007" width="9.140625" style="79"/>
    <col min="11008" max="11008" width="66.85546875" style="79" customWidth="1"/>
    <col min="11009" max="11009" width="30.28515625" style="79" customWidth="1"/>
    <col min="11010" max="11010" width="19.140625" style="79" customWidth="1"/>
    <col min="11011" max="11011" width="18.28515625" style="79" customWidth="1"/>
    <col min="11012" max="11012" width="73.7109375" style="79" customWidth="1"/>
    <col min="11013" max="11013" width="62.5703125" style="79" customWidth="1"/>
    <col min="11014" max="11263" width="9.140625" style="79"/>
    <col min="11264" max="11264" width="66.85546875" style="79" customWidth="1"/>
    <col min="11265" max="11265" width="30.28515625" style="79" customWidth="1"/>
    <col min="11266" max="11266" width="19.140625" style="79" customWidth="1"/>
    <col min="11267" max="11267" width="18.28515625" style="79" customWidth="1"/>
    <col min="11268" max="11268" width="73.7109375" style="79" customWidth="1"/>
    <col min="11269" max="11269" width="62.5703125" style="79" customWidth="1"/>
    <col min="11270" max="11519" width="9.140625" style="79"/>
    <col min="11520" max="11520" width="66.85546875" style="79" customWidth="1"/>
    <col min="11521" max="11521" width="30.28515625" style="79" customWidth="1"/>
    <col min="11522" max="11522" width="19.140625" style="79" customWidth="1"/>
    <col min="11523" max="11523" width="18.28515625" style="79" customWidth="1"/>
    <col min="11524" max="11524" width="73.7109375" style="79" customWidth="1"/>
    <col min="11525" max="11525" width="62.5703125" style="79" customWidth="1"/>
    <col min="11526" max="11775" width="9.140625" style="79"/>
    <col min="11776" max="11776" width="66.85546875" style="79" customWidth="1"/>
    <col min="11777" max="11777" width="30.28515625" style="79" customWidth="1"/>
    <col min="11778" max="11778" width="19.140625" style="79" customWidth="1"/>
    <col min="11779" max="11779" width="18.28515625" style="79" customWidth="1"/>
    <col min="11780" max="11780" width="73.7109375" style="79" customWidth="1"/>
    <col min="11781" max="11781" width="62.5703125" style="79" customWidth="1"/>
    <col min="11782" max="12031" width="9.140625" style="79"/>
    <col min="12032" max="12032" width="66.85546875" style="79" customWidth="1"/>
    <col min="12033" max="12033" width="30.28515625" style="79" customWidth="1"/>
    <col min="12034" max="12034" width="19.140625" style="79" customWidth="1"/>
    <col min="12035" max="12035" width="18.28515625" style="79" customWidth="1"/>
    <col min="12036" max="12036" width="73.7109375" style="79" customWidth="1"/>
    <col min="12037" max="12037" width="62.5703125" style="79" customWidth="1"/>
    <col min="12038" max="12287" width="9.140625" style="79"/>
    <col min="12288" max="12288" width="66.85546875" style="79" customWidth="1"/>
    <col min="12289" max="12289" width="30.28515625" style="79" customWidth="1"/>
    <col min="12290" max="12290" width="19.140625" style="79" customWidth="1"/>
    <col min="12291" max="12291" width="18.28515625" style="79" customWidth="1"/>
    <col min="12292" max="12292" width="73.7109375" style="79" customWidth="1"/>
    <col min="12293" max="12293" width="62.5703125" style="79" customWidth="1"/>
    <col min="12294" max="12543" width="9.140625" style="79"/>
    <col min="12544" max="12544" width="66.85546875" style="79" customWidth="1"/>
    <col min="12545" max="12545" width="30.28515625" style="79" customWidth="1"/>
    <col min="12546" max="12546" width="19.140625" style="79" customWidth="1"/>
    <col min="12547" max="12547" width="18.28515625" style="79" customWidth="1"/>
    <col min="12548" max="12548" width="73.7109375" style="79" customWidth="1"/>
    <col min="12549" max="12549" width="62.5703125" style="79" customWidth="1"/>
    <col min="12550" max="12799" width="9.140625" style="79"/>
    <col min="12800" max="12800" width="66.85546875" style="79" customWidth="1"/>
    <col min="12801" max="12801" width="30.28515625" style="79" customWidth="1"/>
    <col min="12802" max="12802" width="19.140625" style="79" customWidth="1"/>
    <col min="12803" max="12803" width="18.28515625" style="79" customWidth="1"/>
    <col min="12804" max="12804" width="73.7109375" style="79" customWidth="1"/>
    <col min="12805" max="12805" width="62.5703125" style="79" customWidth="1"/>
    <col min="12806" max="13055" width="9.140625" style="79"/>
    <col min="13056" max="13056" width="66.85546875" style="79" customWidth="1"/>
    <col min="13057" max="13057" width="30.28515625" style="79" customWidth="1"/>
    <col min="13058" max="13058" width="19.140625" style="79" customWidth="1"/>
    <col min="13059" max="13059" width="18.28515625" style="79" customWidth="1"/>
    <col min="13060" max="13060" width="73.7109375" style="79" customWidth="1"/>
    <col min="13061" max="13061" width="62.5703125" style="79" customWidth="1"/>
    <col min="13062" max="13311" width="9.140625" style="79"/>
    <col min="13312" max="13312" width="66.85546875" style="79" customWidth="1"/>
    <col min="13313" max="13313" width="30.28515625" style="79" customWidth="1"/>
    <col min="13314" max="13314" width="19.140625" style="79" customWidth="1"/>
    <col min="13315" max="13315" width="18.28515625" style="79" customWidth="1"/>
    <col min="13316" max="13316" width="73.7109375" style="79" customWidth="1"/>
    <col min="13317" max="13317" width="62.5703125" style="79" customWidth="1"/>
    <col min="13318" max="13567" width="9.140625" style="79"/>
    <col min="13568" max="13568" width="66.85546875" style="79" customWidth="1"/>
    <col min="13569" max="13569" width="30.28515625" style="79" customWidth="1"/>
    <col min="13570" max="13570" width="19.140625" style="79" customWidth="1"/>
    <col min="13571" max="13571" width="18.28515625" style="79" customWidth="1"/>
    <col min="13572" max="13572" width="73.7109375" style="79" customWidth="1"/>
    <col min="13573" max="13573" width="62.5703125" style="79" customWidth="1"/>
    <col min="13574" max="13823" width="9.140625" style="79"/>
    <col min="13824" max="13824" width="66.85546875" style="79" customWidth="1"/>
    <col min="13825" max="13825" width="30.28515625" style="79" customWidth="1"/>
    <col min="13826" max="13826" width="19.140625" style="79" customWidth="1"/>
    <col min="13827" max="13827" width="18.28515625" style="79" customWidth="1"/>
    <col min="13828" max="13828" width="73.7109375" style="79" customWidth="1"/>
    <col min="13829" max="13829" width="62.5703125" style="79" customWidth="1"/>
    <col min="13830" max="14079" width="9.140625" style="79"/>
    <col min="14080" max="14080" width="66.85546875" style="79" customWidth="1"/>
    <col min="14081" max="14081" width="30.28515625" style="79" customWidth="1"/>
    <col min="14082" max="14082" width="19.140625" style="79" customWidth="1"/>
    <col min="14083" max="14083" width="18.28515625" style="79" customWidth="1"/>
    <col min="14084" max="14084" width="73.7109375" style="79" customWidth="1"/>
    <col min="14085" max="14085" width="62.5703125" style="79" customWidth="1"/>
    <col min="14086" max="14335" width="9.140625" style="79"/>
    <col min="14336" max="14336" width="66.85546875" style="79" customWidth="1"/>
    <col min="14337" max="14337" width="30.28515625" style="79" customWidth="1"/>
    <col min="14338" max="14338" width="19.140625" style="79" customWidth="1"/>
    <col min="14339" max="14339" width="18.28515625" style="79" customWidth="1"/>
    <col min="14340" max="14340" width="73.7109375" style="79" customWidth="1"/>
    <col min="14341" max="14341" width="62.5703125" style="79" customWidth="1"/>
    <col min="14342" max="14591" width="9.140625" style="79"/>
    <col min="14592" max="14592" width="66.85546875" style="79" customWidth="1"/>
    <col min="14593" max="14593" width="30.28515625" style="79" customWidth="1"/>
    <col min="14594" max="14594" width="19.140625" style="79" customWidth="1"/>
    <col min="14595" max="14595" width="18.28515625" style="79" customWidth="1"/>
    <col min="14596" max="14596" width="73.7109375" style="79" customWidth="1"/>
    <col min="14597" max="14597" width="62.5703125" style="79" customWidth="1"/>
    <col min="14598" max="14847" width="9.140625" style="79"/>
    <col min="14848" max="14848" width="66.85546875" style="79" customWidth="1"/>
    <col min="14849" max="14849" width="30.28515625" style="79" customWidth="1"/>
    <col min="14850" max="14850" width="19.140625" style="79" customWidth="1"/>
    <col min="14851" max="14851" width="18.28515625" style="79" customWidth="1"/>
    <col min="14852" max="14852" width="73.7109375" style="79" customWidth="1"/>
    <col min="14853" max="14853" width="62.5703125" style="79" customWidth="1"/>
    <col min="14854" max="15103" width="9.140625" style="79"/>
    <col min="15104" max="15104" width="66.85546875" style="79" customWidth="1"/>
    <col min="15105" max="15105" width="30.28515625" style="79" customWidth="1"/>
    <col min="15106" max="15106" width="19.140625" style="79" customWidth="1"/>
    <col min="15107" max="15107" width="18.28515625" style="79" customWidth="1"/>
    <col min="15108" max="15108" width="73.7109375" style="79" customWidth="1"/>
    <col min="15109" max="15109" width="62.5703125" style="79" customWidth="1"/>
    <col min="15110" max="15359" width="9.140625" style="79"/>
    <col min="15360" max="15360" width="66.85546875" style="79" customWidth="1"/>
    <col min="15361" max="15361" width="30.28515625" style="79" customWidth="1"/>
    <col min="15362" max="15362" width="19.140625" style="79" customWidth="1"/>
    <col min="15363" max="15363" width="18.28515625" style="79" customWidth="1"/>
    <col min="15364" max="15364" width="73.7109375" style="79" customWidth="1"/>
    <col min="15365" max="15365" width="62.5703125" style="79" customWidth="1"/>
    <col min="15366" max="15615" width="9.140625" style="79"/>
    <col min="15616" max="15616" width="66.85546875" style="79" customWidth="1"/>
    <col min="15617" max="15617" width="30.28515625" style="79" customWidth="1"/>
    <col min="15618" max="15618" width="19.140625" style="79" customWidth="1"/>
    <col min="15619" max="15619" width="18.28515625" style="79" customWidth="1"/>
    <col min="15620" max="15620" width="73.7109375" style="79" customWidth="1"/>
    <col min="15621" max="15621" width="62.5703125" style="79" customWidth="1"/>
    <col min="15622" max="15871" width="9.140625" style="79"/>
    <col min="15872" max="15872" width="66.85546875" style="79" customWidth="1"/>
    <col min="15873" max="15873" width="30.28515625" style="79" customWidth="1"/>
    <col min="15874" max="15874" width="19.140625" style="79" customWidth="1"/>
    <col min="15875" max="15875" width="18.28515625" style="79" customWidth="1"/>
    <col min="15876" max="15876" width="73.7109375" style="79" customWidth="1"/>
    <col min="15877" max="15877" width="62.5703125" style="79" customWidth="1"/>
    <col min="15878" max="16127" width="9.140625" style="79"/>
    <col min="16128" max="16128" width="66.85546875" style="79" customWidth="1"/>
    <col min="16129" max="16129" width="30.28515625" style="79" customWidth="1"/>
    <col min="16130" max="16130" width="19.140625" style="79" customWidth="1"/>
    <col min="16131" max="16131" width="18.28515625" style="79" customWidth="1"/>
    <col min="16132" max="16132" width="73.7109375" style="79" customWidth="1"/>
    <col min="16133" max="16133" width="62.5703125" style="79" customWidth="1"/>
    <col min="16134" max="16384" width="9.140625" style="79"/>
  </cols>
  <sheetData>
    <row r="1" spans="1:5" ht="19.5" customHeight="1">
      <c r="A1" s="180" t="s">
        <v>317</v>
      </c>
      <c r="B1" s="180"/>
      <c r="C1" s="181"/>
      <c r="D1" s="182"/>
    </row>
    <row r="2" spans="1:5" s="81" customFormat="1" ht="25.5" customHeight="1">
      <c r="A2" s="183" t="s">
        <v>318</v>
      </c>
      <c r="B2" s="183"/>
      <c r="C2" s="183"/>
      <c r="D2" s="184"/>
      <c r="E2" s="80"/>
    </row>
    <row r="3" spans="1:5" s="81" customFormat="1" ht="25.5" customHeight="1">
      <c r="A3" s="82"/>
      <c r="B3" s="82"/>
      <c r="C3" s="83"/>
      <c r="D3" s="99" t="s">
        <v>15</v>
      </c>
      <c r="E3" s="80"/>
    </row>
    <row r="4" spans="1:5" ht="57" customHeight="1">
      <c r="A4" s="101" t="s">
        <v>111</v>
      </c>
      <c r="B4" s="101" t="s">
        <v>112</v>
      </c>
      <c r="C4" s="84" t="s">
        <v>319</v>
      </c>
      <c r="D4" s="85" t="s">
        <v>113</v>
      </c>
    </row>
    <row r="5" spans="1:5" ht="15.75">
      <c r="A5" s="102">
        <v>1</v>
      </c>
      <c r="B5" s="102">
        <v>2</v>
      </c>
      <c r="C5" s="103">
        <v>3</v>
      </c>
      <c r="D5" s="104">
        <v>4</v>
      </c>
    </row>
    <row r="6" spans="1:5" ht="15.75">
      <c r="A6" s="92" t="s">
        <v>114</v>
      </c>
      <c r="B6" s="100" t="s">
        <v>115</v>
      </c>
      <c r="C6" s="105">
        <f>C12+C29+C43+C50+C24+C82+C59</f>
        <v>14270.900000000001</v>
      </c>
      <c r="D6" s="85"/>
    </row>
    <row r="7" spans="1:5" ht="48.75" customHeight="1">
      <c r="A7" s="107" t="s">
        <v>116</v>
      </c>
      <c r="B7" s="100" t="s">
        <v>117</v>
      </c>
      <c r="C7" s="108">
        <f>C8</f>
        <v>0</v>
      </c>
      <c r="D7" s="175" t="s">
        <v>118</v>
      </c>
    </row>
    <row r="8" spans="1:5" ht="43.5" customHeight="1">
      <c r="A8" s="2" t="s">
        <v>119</v>
      </c>
      <c r="B8" s="89" t="s">
        <v>120</v>
      </c>
      <c r="C8" s="108">
        <f>C9+C10+C11</f>
        <v>0</v>
      </c>
      <c r="D8" s="179"/>
    </row>
    <row r="9" spans="1:5" ht="90.75" customHeight="1">
      <c r="A9" s="2" t="s">
        <v>121</v>
      </c>
      <c r="B9" s="89" t="s">
        <v>122</v>
      </c>
      <c r="C9" s="108">
        <v>565</v>
      </c>
      <c r="D9" s="179"/>
    </row>
    <row r="10" spans="1:5" ht="88.5" customHeight="1">
      <c r="A10" s="2" t="s">
        <v>123</v>
      </c>
      <c r="B10" s="89" t="s">
        <v>124</v>
      </c>
      <c r="C10" s="108">
        <v>200</v>
      </c>
      <c r="D10" s="179"/>
    </row>
    <row r="11" spans="1:5" ht="85.5" customHeight="1">
      <c r="A11" s="2" t="s">
        <v>125</v>
      </c>
      <c r="B11" s="89" t="s">
        <v>126</v>
      </c>
      <c r="C11" s="108">
        <v>-765</v>
      </c>
      <c r="D11" s="176"/>
    </row>
    <row r="12" spans="1:5" ht="29.25" customHeight="1">
      <c r="A12" s="107" t="s">
        <v>127</v>
      </c>
      <c r="B12" s="100" t="s">
        <v>128</v>
      </c>
      <c r="C12" s="105">
        <f>C13+C18+C20+C22</f>
        <v>13241.900000000001</v>
      </c>
      <c r="D12" s="85"/>
    </row>
    <row r="13" spans="1:5" ht="31.5">
      <c r="A13" s="107" t="s">
        <v>129</v>
      </c>
      <c r="B13" s="100" t="s">
        <v>130</v>
      </c>
      <c r="C13" s="105">
        <f>C14+C15+C16+C17</f>
        <v>17628.900000000001</v>
      </c>
      <c r="D13" s="175" t="s">
        <v>322</v>
      </c>
    </row>
    <row r="14" spans="1:5" ht="47.25" customHeight="1">
      <c r="A14" s="1" t="s">
        <v>131</v>
      </c>
      <c r="B14" s="89" t="s">
        <v>132</v>
      </c>
      <c r="C14" s="105">
        <v>14473.9</v>
      </c>
      <c r="D14" s="179"/>
    </row>
    <row r="15" spans="1:5" ht="74.25" customHeight="1">
      <c r="A15" s="109" t="s">
        <v>133</v>
      </c>
      <c r="B15" s="110" t="s">
        <v>134</v>
      </c>
      <c r="C15" s="105">
        <v>10</v>
      </c>
      <c r="D15" s="179"/>
    </row>
    <row r="16" spans="1:5" ht="80.25" customHeight="1">
      <c r="A16" s="1" t="s">
        <v>135</v>
      </c>
      <c r="B16" s="89" t="s">
        <v>136</v>
      </c>
      <c r="C16" s="105">
        <v>3000</v>
      </c>
      <c r="D16" s="179"/>
    </row>
    <row r="17" spans="1:4" ht="99" customHeight="1">
      <c r="A17" s="109" t="s">
        <v>137</v>
      </c>
      <c r="B17" s="110" t="s">
        <v>138</v>
      </c>
      <c r="C17" s="105">
        <v>145</v>
      </c>
      <c r="D17" s="176"/>
    </row>
    <row r="18" spans="1:4" ht="31.5">
      <c r="A18" s="107" t="s">
        <v>139</v>
      </c>
      <c r="B18" s="100" t="s">
        <v>140</v>
      </c>
      <c r="C18" s="105">
        <f>C19</f>
        <v>-3307</v>
      </c>
      <c r="D18" s="175" t="s">
        <v>339</v>
      </c>
    </row>
    <row r="19" spans="1:4" ht="151.5" customHeight="1">
      <c r="A19" s="1" t="s">
        <v>139</v>
      </c>
      <c r="B19" s="89" t="s">
        <v>141</v>
      </c>
      <c r="C19" s="108">
        <v>-3307</v>
      </c>
      <c r="D19" s="176"/>
    </row>
    <row r="20" spans="1:4" ht="28.5" customHeight="1">
      <c r="A20" s="111" t="s">
        <v>142</v>
      </c>
      <c r="B20" s="112" t="s">
        <v>143</v>
      </c>
      <c r="C20" s="105">
        <f>C21</f>
        <v>-80</v>
      </c>
      <c r="D20" s="177" t="s">
        <v>340</v>
      </c>
    </row>
    <row r="21" spans="1:4" ht="124.5" customHeight="1">
      <c r="A21" s="113" t="s">
        <v>142</v>
      </c>
      <c r="B21" s="114" t="s">
        <v>144</v>
      </c>
      <c r="C21" s="108">
        <v>-80</v>
      </c>
      <c r="D21" s="178"/>
    </row>
    <row r="22" spans="1:4" ht="39" customHeight="1">
      <c r="A22" s="111" t="s">
        <v>145</v>
      </c>
      <c r="B22" s="112" t="s">
        <v>146</v>
      </c>
      <c r="C22" s="105">
        <f>C23</f>
        <v>-1000</v>
      </c>
      <c r="D22" s="175" t="s">
        <v>323</v>
      </c>
    </row>
    <row r="23" spans="1:4" ht="203.25" customHeight="1">
      <c r="A23" s="113" t="s">
        <v>147</v>
      </c>
      <c r="B23" s="114" t="s">
        <v>148</v>
      </c>
      <c r="C23" s="108">
        <v>-1000</v>
      </c>
      <c r="D23" s="176"/>
    </row>
    <row r="24" spans="1:4" ht="36.75" customHeight="1">
      <c r="A24" s="107" t="s">
        <v>149</v>
      </c>
      <c r="B24" s="100" t="s">
        <v>150</v>
      </c>
      <c r="C24" s="115">
        <f>C25+C27</f>
        <v>168</v>
      </c>
      <c r="D24" s="116"/>
    </row>
    <row r="25" spans="1:4" ht="56.25" customHeight="1">
      <c r="A25" s="1" t="s">
        <v>151</v>
      </c>
      <c r="B25" s="89" t="s">
        <v>152</v>
      </c>
      <c r="C25" s="117">
        <f>C26</f>
        <v>-20</v>
      </c>
      <c r="D25" s="175" t="s">
        <v>324</v>
      </c>
    </row>
    <row r="26" spans="1:4" ht="87.75" customHeight="1">
      <c r="A26" s="118" t="s">
        <v>153</v>
      </c>
      <c r="B26" s="119" t="s">
        <v>154</v>
      </c>
      <c r="C26" s="108">
        <v>-20</v>
      </c>
      <c r="D26" s="176"/>
    </row>
    <row r="27" spans="1:4" ht="75.75" customHeight="1">
      <c r="A27" s="1" t="s">
        <v>320</v>
      </c>
      <c r="B27" s="89" t="s">
        <v>155</v>
      </c>
      <c r="C27" s="120">
        <f>C28</f>
        <v>188</v>
      </c>
      <c r="D27" s="175" t="s">
        <v>325</v>
      </c>
    </row>
    <row r="28" spans="1:4" ht="97.5" customHeight="1">
      <c r="A28" s="118" t="s">
        <v>156</v>
      </c>
      <c r="B28" s="121" t="s">
        <v>157</v>
      </c>
      <c r="C28" s="108">
        <v>188</v>
      </c>
      <c r="D28" s="176"/>
    </row>
    <row r="29" spans="1:4" ht="60" customHeight="1">
      <c r="A29" s="107" t="s">
        <v>158</v>
      </c>
      <c r="B29" s="100" t="s">
        <v>159</v>
      </c>
      <c r="C29" s="105">
        <f>C30+C32+C40</f>
        <v>-2804.6000000000004</v>
      </c>
      <c r="D29" s="85"/>
    </row>
    <row r="30" spans="1:4" ht="82.5" customHeight="1">
      <c r="A30" s="1" t="s">
        <v>160</v>
      </c>
      <c r="B30" s="122" t="s">
        <v>161</v>
      </c>
      <c r="C30" s="108">
        <f>C31</f>
        <v>-732.8</v>
      </c>
      <c r="D30" s="175" t="s">
        <v>326</v>
      </c>
    </row>
    <row r="31" spans="1:4" ht="75" customHeight="1">
      <c r="A31" s="118" t="s">
        <v>162</v>
      </c>
      <c r="B31" s="123" t="s">
        <v>163</v>
      </c>
      <c r="C31" s="108">
        <v>-732.8</v>
      </c>
      <c r="D31" s="176"/>
    </row>
    <row r="32" spans="1:4" ht="109.5" customHeight="1">
      <c r="A32" s="1" t="s">
        <v>164</v>
      </c>
      <c r="B32" s="89" t="s">
        <v>165</v>
      </c>
      <c r="C32" s="108">
        <f>C33+C35+C37</f>
        <v>-2578.1000000000004</v>
      </c>
      <c r="D32" s="85"/>
    </row>
    <row r="33" spans="1:4" ht="87.75" customHeight="1">
      <c r="A33" s="1" t="s">
        <v>166</v>
      </c>
      <c r="B33" s="89" t="s">
        <v>167</v>
      </c>
      <c r="C33" s="108">
        <f>C34</f>
        <v>-3416.5</v>
      </c>
      <c r="D33" s="175" t="s">
        <v>327</v>
      </c>
    </row>
    <row r="34" spans="1:4" ht="95.25" customHeight="1">
      <c r="A34" s="118" t="s">
        <v>168</v>
      </c>
      <c r="B34" s="119" t="s">
        <v>169</v>
      </c>
      <c r="C34" s="108">
        <v>-3416.5</v>
      </c>
      <c r="D34" s="176"/>
    </row>
    <row r="35" spans="1:4" ht="105.75" customHeight="1">
      <c r="A35" s="1" t="s">
        <v>170</v>
      </c>
      <c r="B35" s="124" t="s">
        <v>171</v>
      </c>
      <c r="C35" s="105">
        <f>C36</f>
        <v>826.2</v>
      </c>
      <c r="D35" s="177" t="s">
        <v>328</v>
      </c>
    </row>
    <row r="36" spans="1:4" ht="87" customHeight="1">
      <c r="A36" s="121" t="s">
        <v>172</v>
      </c>
      <c r="B36" s="119" t="s">
        <v>173</v>
      </c>
      <c r="C36" s="108">
        <v>826.2</v>
      </c>
      <c r="D36" s="178"/>
    </row>
    <row r="37" spans="1:4" ht="70.5" customHeight="1">
      <c r="A37" s="2" t="s">
        <v>174</v>
      </c>
      <c r="B37" s="44" t="s">
        <v>175</v>
      </c>
      <c r="C37" s="108">
        <f>C38</f>
        <v>12.2</v>
      </c>
      <c r="D37" s="175" t="s">
        <v>329</v>
      </c>
    </row>
    <row r="38" spans="1:4" ht="65.25" customHeight="1">
      <c r="A38" s="2" t="s">
        <v>176</v>
      </c>
      <c r="B38" s="44" t="s">
        <v>177</v>
      </c>
      <c r="C38" s="108">
        <f>C39</f>
        <v>12.2</v>
      </c>
      <c r="D38" s="179"/>
    </row>
    <row r="39" spans="1:4" ht="122.25" customHeight="1">
      <c r="A39" s="121" t="s">
        <v>178</v>
      </c>
      <c r="B39" s="125" t="s">
        <v>179</v>
      </c>
      <c r="C39" s="108">
        <v>12.2</v>
      </c>
      <c r="D39" s="176"/>
    </row>
    <row r="40" spans="1:4" ht="102" customHeight="1">
      <c r="A40" s="1" t="s">
        <v>180</v>
      </c>
      <c r="B40" s="89" t="s">
        <v>181</v>
      </c>
      <c r="C40" s="108">
        <f>C41</f>
        <v>506.3</v>
      </c>
      <c r="D40" s="175" t="s">
        <v>330</v>
      </c>
    </row>
    <row r="41" spans="1:4" ht="99" customHeight="1">
      <c r="A41" s="1" t="s">
        <v>182</v>
      </c>
      <c r="B41" s="89" t="s">
        <v>183</v>
      </c>
      <c r="C41" s="108">
        <f>C42</f>
        <v>506.3</v>
      </c>
      <c r="D41" s="179"/>
    </row>
    <row r="42" spans="1:4" ht="105.75" customHeight="1">
      <c r="A42" s="118" t="s">
        <v>184</v>
      </c>
      <c r="B42" s="119" t="s">
        <v>185</v>
      </c>
      <c r="C42" s="108">
        <f>117.8+299+89.5</f>
        <v>506.3</v>
      </c>
      <c r="D42" s="176"/>
    </row>
    <row r="43" spans="1:4" ht="47.25" customHeight="1">
      <c r="A43" s="107" t="s">
        <v>186</v>
      </c>
      <c r="B43" s="100" t="s">
        <v>187</v>
      </c>
      <c r="C43" s="105">
        <f>C44+C47</f>
        <v>-1111</v>
      </c>
      <c r="D43" s="85"/>
    </row>
    <row r="44" spans="1:4" ht="49.5" customHeight="1">
      <c r="A44" s="1" t="s">
        <v>188</v>
      </c>
      <c r="B44" s="89" t="s">
        <v>189</v>
      </c>
      <c r="C44" s="108">
        <f>C45</f>
        <v>-41</v>
      </c>
      <c r="D44" s="175" t="s">
        <v>357</v>
      </c>
    </row>
    <row r="45" spans="1:4" ht="28.5" customHeight="1">
      <c r="A45" s="1" t="s">
        <v>190</v>
      </c>
      <c r="B45" s="89" t="s">
        <v>191</v>
      </c>
      <c r="C45" s="108">
        <f>C46</f>
        <v>-41</v>
      </c>
      <c r="D45" s="179"/>
    </row>
    <row r="46" spans="1:4" ht="66" customHeight="1">
      <c r="A46" s="118" t="s">
        <v>192</v>
      </c>
      <c r="B46" s="119" t="s">
        <v>193</v>
      </c>
      <c r="C46" s="108">
        <v>-41</v>
      </c>
      <c r="D46" s="176"/>
    </row>
    <row r="47" spans="1:4" ht="27.75" customHeight="1">
      <c r="A47" s="1" t="s">
        <v>194</v>
      </c>
      <c r="B47" s="89" t="s">
        <v>195</v>
      </c>
      <c r="C47" s="108">
        <f>C48</f>
        <v>-1070</v>
      </c>
      <c r="D47" s="175" t="s">
        <v>331</v>
      </c>
    </row>
    <row r="48" spans="1:4" ht="29.25" customHeight="1">
      <c r="A48" s="1" t="s">
        <v>196</v>
      </c>
      <c r="B48" s="89" t="s">
        <v>197</v>
      </c>
      <c r="C48" s="108">
        <f>C49</f>
        <v>-1070</v>
      </c>
      <c r="D48" s="179"/>
    </row>
    <row r="49" spans="1:4" ht="153" customHeight="1">
      <c r="A49" s="118" t="s">
        <v>198</v>
      </c>
      <c r="B49" s="119" t="s">
        <v>199</v>
      </c>
      <c r="C49" s="108">
        <v>-1070</v>
      </c>
      <c r="D49" s="176"/>
    </row>
    <row r="50" spans="1:4" ht="31.5">
      <c r="A50" s="107" t="s">
        <v>200</v>
      </c>
      <c r="B50" s="100" t="s">
        <v>201</v>
      </c>
      <c r="C50" s="105">
        <f>C51+C54</f>
        <v>4241.3</v>
      </c>
      <c r="D50" s="85"/>
    </row>
    <row r="51" spans="1:4" ht="114" customHeight="1">
      <c r="A51" s="1" t="s">
        <v>202</v>
      </c>
      <c r="B51" s="89" t="s">
        <v>203</v>
      </c>
      <c r="C51" s="108">
        <f>C52</f>
        <v>3873.9</v>
      </c>
      <c r="D51" s="175" t="s">
        <v>332</v>
      </c>
    </row>
    <row r="52" spans="1:4" ht="136.5" customHeight="1">
      <c r="A52" s="1" t="s">
        <v>204</v>
      </c>
      <c r="B52" s="89" t="s">
        <v>205</v>
      </c>
      <c r="C52" s="108">
        <f>C53</f>
        <v>3873.9</v>
      </c>
      <c r="D52" s="179"/>
    </row>
    <row r="53" spans="1:4" ht="114.75" customHeight="1">
      <c r="A53" s="118" t="s">
        <v>206</v>
      </c>
      <c r="B53" s="119" t="s">
        <v>207</v>
      </c>
      <c r="C53" s="108">
        <f>2732.3+1141.6</f>
        <v>3873.9</v>
      </c>
      <c r="D53" s="176"/>
    </row>
    <row r="54" spans="1:4" ht="44.25" customHeight="1">
      <c r="A54" s="1" t="s">
        <v>208</v>
      </c>
      <c r="B54" s="89" t="s">
        <v>209</v>
      </c>
      <c r="C54" s="105">
        <f>C55+C57</f>
        <v>367.4</v>
      </c>
      <c r="D54" s="85"/>
    </row>
    <row r="55" spans="1:4" ht="42" customHeight="1">
      <c r="A55" s="1" t="s">
        <v>210</v>
      </c>
      <c r="B55" s="89" t="s">
        <v>211</v>
      </c>
      <c r="C55" s="108">
        <f>C56</f>
        <v>479.4</v>
      </c>
      <c r="D55" s="175" t="s">
        <v>333</v>
      </c>
    </row>
    <row r="56" spans="1:4" ht="65.25" customHeight="1">
      <c r="A56" s="118" t="s">
        <v>212</v>
      </c>
      <c r="B56" s="119" t="s">
        <v>213</v>
      </c>
      <c r="C56" s="108">
        <v>479.4</v>
      </c>
      <c r="D56" s="176"/>
    </row>
    <row r="57" spans="1:4" ht="82.5" customHeight="1">
      <c r="A57" s="1" t="s">
        <v>214</v>
      </c>
      <c r="B57" s="89" t="s">
        <v>215</v>
      </c>
      <c r="C57" s="108">
        <f>C58</f>
        <v>-112</v>
      </c>
      <c r="D57" s="177" t="s">
        <v>334</v>
      </c>
    </row>
    <row r="58" spans="1:4" ht="109.5" customHeight="1">
      <c r="A58" s="118" t="s">
        <v>216</v>
      </c>
      <c r="B58" s="119" t="s">
        <v>217</v>
      </c>
      <c r="C58" s="108">
        <v>-112</v>
      </c>
      <c r="D58" s="178"/>
    </row>
    <row r="59" spans="1:4" ht="26.45" customHeight="1">
      <c r="A59" s="107" t="s">
        <v>218</v>
      </c>
      <c r="B59" s="100" t="s">
        <v>219</v>
      </c>
      <c r="C59" s="115">
        <f>C60+C63+C64+C67+C71+C72+C75+C77+C79+C80</f>
        <v>424</v>
      </c>
      <c r="D59" s="126"/>
    </row>
    <row r="60" spans="1:4" ht="45.6" customHeight="1">
      <c r="A60" s="1" t="s">
        <v>220</v>
      </c>
      <c r="B60" s="89" t="s">
        <v>221</v>
      </c>
      <c r="C60" s="117">
        <f>C61+C62</f>
        <v>104</v>
      </c>
      <c r="D60" s="170" t="s">
        <v>335</v>
      </c>
    </row>
    <row r="61" spans="1:4" ht="104.25" customHeight="1">
      <c r="A61" s="118" t="s">
        <v>222</v>
      </c>
      <c r="B61" s="119" t="s">
        <v>223</v>
      </c>
      <c r="C61" s="127">
        <v>60</v>
      </c>
      <c r="D61" s="171"/>
    </row>
    <row r="62" spans="1:4" ht="71.45" customHeight="1">
      <c r="A62" s="118" t="s">
        <v>224</v>
      </c>
      <c r="B62" s="119" t="s">
        <v>225</v>
      </c>
      <c r="C62" s="127">
        <v>44</v>
      </c>
      <c r="D62" s="171"/>
    </row>
    <row r="63" spans="1:4" ht="81" customHeight="1">
      <c r="A63" s="2" t="s">
        <v>226</v>
      </c>
      <c r="B63" s="122" t="s">
        <v>227</v>
      </c>
      <c r="C63" s="127">
        <v>130</v>
      </c>
      <c r="D63" s="172"/>
    </row>
    <row r="64" spans="1:4" ht="82.9" customHeight="1">
      <c r="A64" s="1" t="s">
        <v>228</v>
      </c>
      <c r="B64" s="44" t="s">
        <v>229</v>
      </c>
      <c r="C64" s="117">
        <f>C65+C66</f>
        <v>43</v>
      </c>
      <c r="D64" s="170" t="s">
        <v>336</v>
      </c>
    </row>
    <row r="65" spans="1:4" ht="73.900000000000006" customHeight="1">
      <c r="A65" s="118" t="s">
        <v>230</v>
      </c>
      <c r="B65" s="125" t="s">
        <v>231</v>
      </c>
      <c r="C65" s="127">
        <v>27</v>
      </c>
      <c r="D65" s="171"/>
    </row>
    <row r="66" spans="1:4" ht="100.5" customHeight="1">
      <c r="A66" s="118" t="s">
        <v>232</v>
      </c>
      <c r="B66" s="125" t="s">
        <v>233</v>
      </c>
      <c r="C66" s="127">
        <v>16</v>
      </c>
      <c r="D66" s="172"/>
    </row>
    <row r="67" spans="1:4" ht="138.75" customHeight="1">
      <c r="A67" s="1" t="s">
        <v>234</v>
      </c>
      <c r="B67" s="122" t="s">
        <v>235</v>
      </c>
      <c r="C67" s="117">
        <f>C68+C69+C70</f>
        <v>-800</v>
      </c>
      <c r="D67" s="170" t="s">
        <v>236</v>
      </c>
    </row>
    <row r="68" spans="1:4" ht="52.5" customHeight="1">
      <c r="A68" s="118" t="s">
        <v>237</v>
      </c>
      <c r="B68" s="123" t="s">
        <v>238</v>
      </c>
      <c r="C68" s="120">
        <v>0</v>
      </c>
      <c r="D68" s="171"/>
    </row>
    <row r="69" spans="1:4" ht="48.75" customHeight="1">
      <c r="A69" s="118" t="s">
        <v>239</v>
      </c>
      <c r="B69" s="123" t="s">
        <v>240</v>
      </c>
      <c r="C69" s="127">
        <v>-800</v>
      </c>
      <c r="D69" s="171"/>
    </row>
    <row r="70" spans="1:4" ht="43.5" customHeight="1">
      <c r="A70" s="118" t="s">
        <v>241</v>
      </c>
      <c r="B70" s="123" t="s">
        <v>242</v>
      </c>
      <c r="C70" s="128">
        <v>0</v>
      </c>
      <c r="D70" s="172"/>
    </row>
    <row r="71" spans="1:4" ht="136.5" customHeight="1">
      <c r="A71" s="1" t="s">
        <v>243</v>
      </c>
      <c r="B71" s="89" t="s">
        <v>244</v>
      </c>
      <c r="C71" s="128">
        <f>-497+21</f>
        <v>-476</v>
      </c>
      <c r="D71" s="1" t="s">
        <v>245</v>
      </c>
    </row>
    <row r="72" spans="1:4" ht="39" customHeight="1">
      <c r="A72" s="129" t="s">
        <v>246</v>
      </c>
      <c r="B72" s="89" t="s">
        <v>247</v>
      </c>
      <c r="C72" s="117">
        <f>C74+C73</f>
        <v>816</v>
      </c>
      <c r="D72" s="170" t="s">
        <v>248</v>
      </c>
    </row>
    <row r="73" spans="1:4" ht="75.75" customHeight="1">
      <c r="A73" s="118" t="s">
        <v>249</v>
      </c>
      <c r="B73" s="119" t="s">
        <v>250</v>
      </c>
      <c r="C73" s="127">
        <v>81</v>
      </c>
      <c r="D73" s="171"/>
    </row>
    <row r="74" spans="1:4" ht="42.75" customHeight="1">
      <c r="A74" s="130" t="s">
        <v>251</v>
      </c>
      <c r="B74" s="119" t="s">
        <v>252</v>
      </c>
      <c r="C74" s="127">
        <v>735</v>
      </c>
      <c r="D74" s="172"/>
    </row>
    <row r="75" spans="1:4" ht="109.5" customHeight="1">
      <c r="A75" s="1" t="s">
        <v>253</v>
      </c>
      <c r="B75" s="89" t="s">
        <v>254</v>
      </c>
      <c r="C75" s="117">
        <f>C76</f>
        <v>-110</v>
      </c>
      <c r="D75" s="170" t="s">
        <v>255</v>
      </c>
    </row>
    <row r="76" spans="1:4" ht="131.25" customHeight="1">
      <c r="A76" s="118" t="s">
        <v>256</v>
      </c>
      <c r="B76" s="119" t="s">
        <v>257</v>
      </c>
      <c r="C76" s="127">
        <f>-60-50</f>
        <v>-110</v>
      </c>
      <c r="D76" s="172"/>
    </row>
    <row r="77" spans="1:4" ht="87" customHeight="1">
      <c r="A77" s="1" t="s">
        <v>258</v>
      </c>
      <c r="B77" s="89" t="s">
        <v>259</v>
      </c>
      <c r="C77" s="117">
        <f>C78</f>
        <v>450</v>
      </c>
      <c r="D77" s="170" t="s">
        <v>321</v>
      </c>
    </row>
    <row r="78" spans="1:4" ht="123" customHeight="1">
      <c r="A78" s="118" t="s">
        <v>260</v>
      </c>
      <c r="B78" s="119" t="s">
        <v>261</v>
      </c>
      <c r="C78" s="127">
        <v>450</v>
      </c>
      <c r="D78" s="172"/>
    </row>
    <row r="79" spans="1:4" ht="281.25" customHeight="1">
      <c r="A79" s="1" t="s">
        <v>262</v>
      </c>
      <c r="B79" s="89" t="s">
        <v>263</v>
      </c>
      <c r="C79" s="128">
        <f>317+87+31</f>
        <v>435</v>
      </c>
      <c r="D79" s="131" t="s">
        <v>264</v>
      </c>
    </row>
    <row r="80" spans="1:4" ht="48" customHeight="1">
      <c r="A80" s="1" t="s">
        <v>265</v>
      </c>
      <c r="B80" s="89" t="s">
        <v>266</v>
      </c>
      <c r="C80" s="117">
        <f>C81</f>
        <v>-168</v>
      </c>
      <c r="D80" s="170" t="s">
        <v>267</v>
      </c>
    </row>
    <row r="81" spans="1:5" ht="122.25" customHeight="1">
      <c r="A81" s="118" t="s">
        <v>268</v>
      </c>
      <c r="B81" s="119" t="s">
        <v>269</v>
      </c>
      <c r="C81" s="127">
        <f>-400-20+170+100-3-15</f>
        <v>-168</v>
      </c>
      <c r="D81" s="172"/>
    </row>
    <row r="82" spans="1:5" ht="109.5" customHeight="1">
      <c r="A82" s="107" t="s">
        <v>270</v>
      </c>
      <c r="B82" s="132" t="s">
        <v>271</v>
      </c>
      <c r="C82" s="108">
        <f>C83</f>
        <v>111.3</v>
      </c>
      <c r="D82" s="173" t="s">
        <v>272</v>
      </c>
    </row>
    <row r="83" spans="1:5" ht="31.5" customHeight="1">
      <c r="A83" s="1" t="s">
        <v>273</v>
      </c>
      <c r="B83" s="133" t="s">
        <v>274</v>
      </c>
      <c r="C83" s="108">
        <f>C84</f>
        <v>111.3</v>
      </c>
      <c r="D83" s="173"/>
    </row>
    <row r="84" spans="1:5" ht="129" customHeight="1">
      <c r="A84" s="121" t="s">
        <v>275</v>
      </c>
      <c r="B84" s="134" t="s">
        <v>276</v>
      </c>
      <c r="C84" s="108">
        <v>111.3</v>
      </c>
      <c r="D84" s="173"/>
    </row>
    <row r="85" spans="1:5" ht="15.75">
      <c r="A85" s="107" t="s">
        <v>277</v>
      </c>
      <c r="B85" s="43" t="s">
        <v>278</v>
      </c>
      <c r="C85" s="135">
        <f>C86+C108+C110</f>
        <v>429981.19999999995</v>
      </c>
      <c r="D85" s="136"/>
    </row>
    <row r="86" spans="1:5" ht="31.5">
      <c r="A86" s="107" t="s">
        <v>279</v>
      </c>
      <c r="B86" s="100" t="s">
        <v>280</v>
      </c>
      <c r="C86" s="135">
        <f>C94+C104+C90+C87</f>
        <v>429979.19999999995</v>
      </c>
      <c r="D86" s="136"/>
      <c r="E86" s="86"/>
    </row>
    <row r="87" spans="1:5" ht="33" customHeight="1">
      <c r="A87" s="162" t="s">
        <v>379</v>
      </c>
      <c r="B87" s="163" t="s">
        <v>380</v>
      </c>
      <c r="C87" s="135">
        <f>C88</f>
        <v>67046.899999999994</v>
      </c>
      <c r="D87" s="168" t="s">
        <v>385</v>
      </c>
      <c r="E87" s="86"/>
    </row>
    <row r="88" spans="1:5" ht="135" customHeight="1">
      <c r="A88" s="164" t="s">
        <v>384</v>
      </c>
      <c r="B88" s="165" t="s">
        <v>381</v>
      </c>
      <c r="C88" s="135">
        <f>C89</f>
        <v>67046.899999999994</v>
      </c>
      <c r="D88" s="174"/>
      <c r="E88" s="86"/>
    </row>
    <row r="89" spans="1:5" ht="62.25" customHeight="1">
      <c r="A89" s="166" t="s">
        <v>382</v>
      </c>
      <c r="B89" s="167" t="s">
        <v>383</v>
      </c>
      <c r="C89" s="135">
        <v>67046.899999999994</v>
      </c>
      <c r="D89" s="169"/>
      <c r="E89" s="86"/>
    </row>
    <row r="90" spans="1:5" ht="47.25">
      <c r="A90" s="107" t="s">
        <v>281</v>
      </c>
      <c r="B90" s="100" t="s">
        <v>282</v>
      </c>
      <c r="C90" s="135">
        <f>SUM(C91:C93)</f>
        <v>364561.7</v>
      </c>
      <c r="D90" s="136"/>
      <c r="E90" s="86"/>
    </row>
    <row r="91" spans="1:5" ht="118.5" customHeight="1">
      <c r="A91" s="1" t="s">
        <v>283</v>
      </c>
      <c r="B91" s="87" t="s">
        <v>284</v>
      </c>
      <c r="C91" s="106">
        <v>-4698.5</v>
      </c>
      <c r="D91" s="153" t="s">
        <v>343</v>
      </c>
      <c r="E91" s="86"/>
    </row>
    <row r="92" spans="1:5" ht="116.25" customHeight="1">
      <c r="A92" s="1" t="s">
        <v>285</v>
      </c>
      <c r="B92" s="89" t="s">
        <v>286</v>
      </c>
      <c r="C92" s="106">
        <v>369342.2</v>
      </c>
      <c r="D92" s="153" t="s">
        <v>344</v>
      </c>
      <c r="E92" s="86"/>
    </row>
    <row r="93" spans="1:5" ht="116.25" customHeight="1">
      <c r="A93" s="1" t="s">
        <v>341</v>
      </c>
      <c r="B93" s="152" t="s">
        <v>286</v>
      </c>
      <c r="C93" s="151">
        <v>-82</v>
      </c>
      <c r="D93" s="88" t="s">
        <v>345</v>
      </c>
      <c r="E93" s="79"/>
    </row>
    <row r="94" spans="1:5" ht="58.5" customHeight="1">
      <c r="A94" s="107" t="s">
        <v>287</v>
      </c>
      <c r="B94" s="100" t="s">
        <v>288</v>
      </c>
      <c r="C94" s="135">
        <f>SUM(C95:C103)</f>
        <v>-4363.2999999999993</v>
      </c>
      <c r="D94" s="136"/>
      <c r="E94" s="86"/>
    </row>
    <row r="95" spans="1:5" ht="123" customHeight="1">
      <c r="A95" s="1" t="s">
        <v>289</v>
      </c>
      <c r="B95" s="137" t="s">
        <v>290</v>
      </c>
      <c r="C95" s="106">
        <v>700</v>
      </c>
      <c r="D95" s="88" t="s">
        <v>346</v>
      </c>
      <c r="E95" s="86"/>
    </row>
    <row r="96" spans="1:5" ht="119.25" customHeight="1">
      <c r="A96" s="138" t="s">
        <v>291</v>
      </c>
      <c r="B96" s="137" t="s">
        <v>290</v>
      </c>
      <c r="C96" s="139">
        <v>-428.1</v>
      </c>
      <c r="D96" s="88" t="s">
        <v>347</v>
      </c>
      <c r="E96" s="86"/>
    </row>
    <row r="97" spans="1:5" ht="124.5" customHeight="1">
      <c r="A97" s="138" t="s">
        <v>292</v>
      </c>
      <c r="B97" s="137" t="s">
        <v>290</v>
      </c>
      <c r="C97" s="139">
        <v>-47.4</v>
      </c>
      <c r="D97" s="88" t="s">
        <v>348</v>
      </c>
      <c r="E97" s="86"/>
    </row>
    <row r="98" spans="1:5" ht="113.25" customHeight="1">
      <c r="A98" s="140" t="s">
        <v>293</v>
      </c>
      <c r="B98" s="141" t="s">
        <v>294</v>
      </c>
      <c r="C98" s="106">
        <v>-418.4</v>
      </c>
      <c r="D98" s="88" t="s">
        <v>349</v>
      </c>
      <c r="E98" s="86"/>
    </row>
    <row r="99" spans="1:5" ht="118.5" customHeight="1">
      <c r="A99" s="142" t="s">
        <v>295</v>
      </c>
      <c r="B99" s="141" t="s">
        <v>294</v>
      </c>
      <c r="C99" s="106">
        <v>-7747.6</v>
      </c>
      <c r="D99" s="88" t="s">
        <v>350</v>
      </c>
      <c r="E99" s="86"/>
    </row>
    <row r="100" spans="1:5" ht="156.75" customHeight="1">
      <c r="A100" s="1" t="s">
        <v>296</v>
      </c>
      <c r="B100" s="141" t="s">
        <v>294</v>
      </c>
      <c r="C100" s="106">
        <v>-563.9</v>
      </c>
      <c r="D100" s="88" t="s">
        <v>351</v>
      </c>
      <c r="E100" s="86"/>
    </row>
    <row r="101" spans="1:5" ht="139.5" customHeight="1">
      <c r="A101" s="143" t="s">
        <v>297</v>
      </c>
      <c r="B101" s="144" t="s">
        <v>298</v>
      </c>
      <c r="C101" s="106">
        <v>3716.6</v>
      </c>
      <c r="D101" s="88" t="s">
        <v>342</v>
      </c>
      <c r="E101" s="86"/>
    </row>
    <row r="102" spans="1:5" ht="147.75" customHeight="1">
      <c r="A102" s="1" t="s">
        <v>299</v>
      </c>
      <c r="B102" s="89" t="s">
        <v>300</v>
      </c>
      <c r="C102" s="106">
        <v>314.2</v>
      </c>
      <c r="D102" s="88" t="s">
        <v>352</v>
      </c>
      <c r="E102" s="86"/>
    </row>
    <row r="103" spans="1:5" ht="136.5" customHeight="1">
      <c r="A103" s="1" t="s">
        <v>301</v>
      </c>
      <c r="B103" s="89" t="s">
        <v>300</v>
      </c>
      <c r="C103" s="106">
        <v>111.3</v>
      </c>
      <c r="D103" s="88" t="s">
        <v>353</v>
      </c>
      <c r="E103" s="86"/>
    </row>
    <row r="104" spans="1:5" ht="15.75">
      <c r="A104" s="107" t="s">
        <v>27</v>
      </c>
      <c r="B104" s="43" t="s">
        <v>302</v>
      </c>
      <c r="C104" s="135">
        <f>SUM(C105:C107)</f>
        <v>2733.9000000000005</v>
      </c>
      <c r="D104" s="145"/>
    </row>
    <row r="105" spans="1:5" ht="119.25" customHeight="1">
      <c r="A105" s="1" t="s">
        <v>303</v>
      </c>
      <c r="B105" s="144" t="s">
        <v>304</v>
      </c>
      <c r="C105" s="106">
        <v>-236</v>
      </c>
      <c r="D105" s="88" t="s">
        <v>354</v>
      </c>
    </row>
    <row r="106" spans="1:5" ht="125.25" customHeight="1">
      <c r="A106" s="1" t="s">
        <v>305</v>
      </c>
      <c r="B106" s="144" t="s">
        <v>304</v>
      </c>
      <c r="C106" s="106">
        <v>-47.7</v>
      </c>
      <c r="D106" s="88" t="s">
        <v>354</v>
      </c>
    </row>
    <row r="107" spans="1:5" ht="129" customHeight="1">
      <c r="A107" s="1" t="s">
        <v>306</v>
      </c>
      <c r="B107" s="144" t="s">
        <v>304</v>
      </c>
      <c r="C107" s="106">
        <f>300+132.8+2084.8+500</f>
        <v>3017.6000000000004</v>
      </c>
      <c r="D107" s="88" t="s">
        <v>355</v>
      </c>
    </row>
    <row r="108" spans="1:5" s="91" customFormat="1" ht="51" customHeight="1">
      <c r="A108" s="107" t="s">
        <v>307</v>
      </c>
      <c r="B108" s="100" t="s">
        <v>308</v>
      </c>
      <c r="C108" s="135">
        <f>C109</f>
        <v>2</v>
      </c>
      <c r="D108" s="168" t="s">
        <v>356</v>
      </c>
      <c r="E108" s="90"/>
    </row>
    <row r="109" spans="1:5" ht="58.5" customHeight="1">
      <c r="A109" s="1" t="s">
        <v>309</v>
      </c>
      <c r="B109" s="119" t="s">
        <v>310</v>
      </c>
      <c r="C109" s="106">
        <v>2</v>
      </c>
      <c r="D109" s="169"/>
    </row>
    <row r="110" spans="1:5" s="91" customFormat="1" ht="66.75" customHeight="1">
      <c r="A110" s="107" t="s">
        <v>311</v>
      </c>
      <c r="B110" s="146" t="s">
        <v>312</v>
      </c>
      <c r="C110" s="135">
        <f>C111</f>
        <v>0</v>
      </c>
      <c r="D110" s="168" t="s">
        <v>313</v>
      </c>
      <c r="E110" s="90"/>
    </row>
    <row r="111" spans="1:5" ht="60.75" customHeight="1">
      <c r="A111" s="1" t="s">
        <v>314</v>
      </c>
      <c r="B111" s="119" t="s">
        <v>315</v>
      </c>
      <c r="C111" s="106">
        <v>0</v>
      </c>
      <c r="D111" s="169"/>
    </row>
    <row r="112" spans="1:5" ht="15.75">
      <c r="A112" s="92" t="s">
        <v>316</v>
      </c>
      <c r="B112" s="43"/>
      <c r="C112" s="135">
        <f>C85+C6</f>
        <v>444252.1</v>
      </c>
      <c r="D112" s="147"/>
    </row>
    <row r="113" spans="1:4" ht="15.75">
      <c r="A113" s="92" t="s">
        <v>359</v>
      </c>
      <c r="B113" s="92"/>
      <c r="C113" s="84">
        <v>3343164.2</v>
      </c>
      <c r="D113" s="93"/>
    </row>
    <row r="114" spans="1:4" ht="31.5">
      <c r="A114" s="92" t="s">
        <v>358</v>
      </c>
      <c r="B114" s="92"/>
      <c r="C114" s="148">
        <f>C113+C112</f>
        <v>3787416.3000000003</v>
      </c>
      <c r="D114" s="93"/>
    </row>
    <row r="115" spans="1:4" ht="48" customHeight="1">
      <c r="B115" s="95"/>
    </row>
    <row r="116" spans="1:4" ht="48" customHeight="1">
      <c r="B116" s="95"/>
    </row>
    <row r="117" spans="1:4" ht="48" customHeight="1">
      <c r="B117" s="95"/>
    </row>
    <row r="118" spans="1:4" ht="48" customHeight="1">
      <c r="B118" s="95"/>
    </row>
    <row r="119" spans="1:4" ht="48" customHeight="1">
      <c r="B119" s="95"/>
    </row>
    <row r="120" spans="1:4" ht="48" customHeight="1">
      <c r="B120" s="95"/>
    </row>
    <row r="121" spans="1:4" ht="48" customHeight="1">
      <c r="B121" s="95"/>
    </row>
    <row r="122" spans="1:4" ht="48" customHeight="1">
      <c r="B122" s="95"/>
    </row>
    <row r="123" spans="1:4" ht="48" customHeight="1">
      <c r="B123" s="95"/>
    </row>
    <row r="124" spans="1:4" ht="48" customHeight="1">
      <c r="B124" s="95"/>
    </row>
  </sheetData>
  <mergeCells count="30">
    <mergeCell ref="D27:D28"/>
    <mergeCell ref="A1:D1"/>
    <mergeCell ref="A2:D2"/>
    <mergeCell ref="D7:D11"/>
    <mergeCell ref="D13:D17"/>
    <mergeCell ref="D18:D19"/>
    <mergeCell ref="D20:D21"/>
    <mergeCell ref="D22:D23"/>
    <mergeCell ref="D25:D26"/>
    <mergeCell ref="D64:D66"/>
    <mergeCell ref="D30:D31"/>
    <mergeCell ref="D33:D34"/>
    <mergeCell ref="D35:D36"/>
    <mergeCell ref="D37:D39"/>
    <mergeCell ref="D40:D42"/>
    <mergeCell ref="D44:D46"/>
    <mergeCell ref="D47:D49"/>
    <mergeCell ref="D51:D53"/>
    <mergeCell ref="D55:D56"/>
    <mergeCell ref="D57:D58"/>
    <mergeCell ref="D60:D63"/>
    <mergeCell ref="D108:D109"/>
    <mergeCell ref="D110:D111"/>
    <mergeCell ref="D67:D70"/>
    <mergeCell ref="D72:D74"/>
    <mergeCell ref="D75:D76"/>
    <mergeCell ref="D77:D78"/>
    <mergeCell ref="D80:D81"/>
    <mergeCell ref="D82:D84"/>
    <mergeCell ref="D87:D89"/>
  </mergeCells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6"/>
  <sheetViews>
    <sheetView tabSelected="1" zoomScale="80" zoomScaleNormal="80" workbookViewId="0">
      <pane xSplit="2" ySplit="6" topLeftCell="C66" activePane="bottomRight" state="frozen"/>
      <selection pane="topRight" activeCell="C1" sqref="C1"/>
      <selection pane="bottomLeft" activeCell="A7" sqref="A7"/>
      <selection pane="bottomRight" activeCell="C74" sqref="C74"/>
    </sheetView>
  </sheetViews>
  <sheetFormatPr defaultRowHeight="15.75"/>
  <cols>
    <col min="1" max="1" width="5.5703125" style="27" customWidth="1"/>
    <col min="2" max="2" width="16.42578125" style="8" customWidth="1"/>
    <col min="3" max="3" width="94.42578125" style="4" customWidth="1"/>
    <col min="4" max="4" width="18.5703125" style="3" customWidth="1"/>
    <col min="5" max="5" width="17.42578125" style="3" customWidth="1"/>
    <col min="6" max="6" width="16.85546875" style="3" customWidth="1"/>
    <col min="7" max="16384" width="9.140625" style="4"/>
  </cols>
  <sheetData>
    <row r="1" spans="1:6" s="36" customFormat="1" ht="26.25" customHeight="1">
      <c r="A1" s="33"/>
      <c r="B1" s="8"/>
      <c r="C1" s="34"/>
      <c r="D1" s="8"/>
      <c r="F1" s="35" t="s">
        <v>11</v>
      </c>
    </row>
    <row r="2" spans="1:6" s="36" customFormat="1">
      <c r="A2" s="33"/>
      <c r="B2" s="8"/>
      <c r="C2" s="34"/>
      <c r="D2" s="8"/>
      <c r="E2" s="8"/>
      <c r="F2" s="8"/>
    </row>
    <row r="3" spans="1:6" s="36" customFormat="1" ht="18.75" customHeight="1">
      <c r="A3" s="189" t="s">
        <v>21</v>
      </c>
      <c r="B3" s="189"/>
      <c r="C3" s="189"/>
      <c r="D3" s="189"/>
      <c r="E3" s="189"/>
      <c r="F3" s="189"/>
    </row>
    <row r="4" spans="1:6" s="36" customFormat="1">
      <c r="A4" s="33"/>
      <c r="B4" s="8"/>
      <c r="C4" s="37"/>
      <c r="D4" s="8"/>
      <c r="F4" s="35" t="s">
        <v>15</v>
      </c>
    </row>
    <row r="5" spans="1:6" s="36" customFormat="1" ht="15.75" customHeight="1">
      <c r="A5" s="185" t="s">
        <v>0</v>
      </c>
      <c r="B5" s="149" t="s">
        <v>8</v>
      </c>
      <c r="C5" s="187" t="s">
        <v>1</v>
      </c>
      <c r="D5" s="187" t="s">
        <v>6</v>
      </c>
      <c r="E5" s="187"/>
      <c r="F5" s="187"/>
    </row>
    <row r="6" spans="1:6" s="36" customFormat="1" ht="96" customHeight="1">
      <c r="A6" s="186"/>
      <c r="B6" s="24" t="s">
        <v>7</v>
      </c>
      <c r="C6" s="188"/>
      <c r="D6" s="23" t="s">
        <v>2</v>
      </c>
      <c r="E6" s="23" t="s">
        <v>14</v>
      </c>
      <c r="F6" s="24" t="s">
        <v>374</v>
      </c>
    </row>
    <row r="7" spans="1:6" s="36" customFormat="1">
      <c r="A7" s="38" t="s">
        <v>3</v>
      </c>
      <c r="B7" s="21">
        <f>B8+B10+B12</f>
        <v>364561.7</v>
      </c>
      <c r="C7" s="40" t="s">
        <v>13</v>
      </c>
      <c r="D7" s="21">
        <f>D8+D10+D12</f>
        <v>364643.7</v>
      </c>
      <c r="E7" s="21">
        <f>E8+E10+E12</f>
        <v>-82</v>
      </c>
      <c r="F7" s="21">
        <f>F8+F10+F12</f>
        <v>0</v>
      </c>
    </row>
    <row r="8" spans="1:6" s="8" customFormat="1" ht="31.5">
      <c r="A8" s="38" t="s">
        <v>5</v>
      </c>
      <c r="B8" s="21">
        <f>SUM(B9:B9)</f>
        <v>369342.2</v>
      </c>
      <c r="C8" s="30" t="s">
        <v>12</v>
      </c>
      <c r="D8" s="22">
        <f>SUM(D9:D9)</f>
        <v>369342.2</v>
      </c>
      <c r="E8" s="22"/>
      <c r="F8" s="22"/>
    </row>
    <row r="9" spans="1:6" s="8" customFormat="1" ht="63">
      <c r="A9" s="29"/>
      <c r="B9" s="6">
        <f>D9</f>
        <v>369342.2</v>
      </c>
      <c r="C9" s="32" t="s">
        <v>46</v>
      </c>
      <c r="D9" s="6">
        <v>369342.2</v>
      </c>
      <c r="E9" s="23"/>
      <c r="F9" s="63"/>
    </row>
    <row r="10" spans="1:6" s="8" customFormat="1" ht="31.5">
      <c r="A10" s="28" t="s">
        <v>17</v>
      </c>
      <c r="B10" s="21">
        <f>B11</f>
        <v>-4698.5</v>
      </c>
      <c r="C10" s="30" t="s">
        <v>20</v>
      </c>
      <c r="D10" s="21">
        <f>D11</f>
        <v>-4698.5</v>
      </c>
      <c r="E10" s="21"/>
      <c r="F10" s="63"/>
    </row>
    <row r="11" spans="1:6" s="8" customFormat="1" ht="31.5">
      <c r="A11" s="29"/>
      <c r="B11" s="6">
        <f>D11+E11</f>
        <v>-4698.5</v>
      </c>
      <c r="C11" s="17" t="s">
        <v>43</v>
      </c>
      <c r="D11" s="6">
        <v>-4698.5</v>
      </c>
      <c r="E11" s="6"/>
      <c r="F11" s="63"/>
    </row>
    <row r="12" spans="1:6" s="25" customFormat="1" ht="31.5">
      <c r="A12" s="28" t="s">
        <v>362</v>
      </c>
      <c r="B12" s="38">
        <f>B13</f>
        <v>-82</v>
      </c>
      <c r="C12" s="19" t="s">
        <v>30</v>
      </c>
      <c r="D12" s="21"/>
      <c r="E12" s="21">
        <f>E13</f>
        <v>-82</v>
      </c>
      <c r="F12" s="57"/>
    </row>
    <row r="13" spans="1:6" s="8" customFormat="1" ht="78.75">
      <c r="A13" s="29"/>
      <c r="B13" s="155">
        <f>D13+E13</f>
        <v>-82</v>
      </c>
      <c r="C13" s="157" t="s">
        <v>370</v>
      </c>
      <c r="D13" s="6"/>
      <c r="E13" s="6">
        <f>-82</f>
        <v>-82</v>
      </c>
      <c r="F13" s="63"/>
    </row>
    <row r="14" spans="1:6" s="25" customFormat="1">
      <c r="A14" s="28" t="s">
        <v>4</v>
      </c>
      <c r="B14" s="38">
        <f>B15+B20+B22+B24+B26</f>
        <v>-4363.3</v>
      </c>
      <c r="C14" s="39" t="s">
        <v>23</v>
      </c>
      <c r="D14" s="22">
        <f>D15+D20+D22+D24+D26</f>
        <v>-5063.3</v>
      </c>
      <c r="E14" s="22">
        <f t="shared" ref="E14" si="0">E15+E20+E22+E24+E26</f>
        <v>700</v>
      </c>
      <c r="F14" s="160">
        <v>0</v>
      </c>
    </row>
    <row r="15" spans="1:6" s="3" customFormat="1" ht="31.5">
      <c r="A15" s="28" t="s">
        <v>9</v>
      </c>
      <c r="B15" s="21">
        <f>SUM(B16:B19)</f>
        <v>-7787.9</v>
      </c>
      <c r="C15" s="9" t="s">
        <v>24</v>
      </c>
      <c r="D15" s="22">
        <f>SUM(D16:D19)</f>
        <v>-7787.9</v>
      </c>
      <c r="E15" s="23"/>
      <c r="F15" s="53"/>
    </row>
    <row r="16" spans="1:6" s="8" customFormat="1" ht="78.75">
      <c r="A16" s="29"/>
      <c r="B16" s="6">
        <f>D16+E16</f>
        <v>425.5</v>
      </c>
      <c r="C16" s="10" t="s">
        <v>104</v>
      </c>
      <c r="D16" s="13">
        <f>314.2+111.3</f>
        <v>425.5</v>
      </c>
      <c r="E16" s="14"/>
      <c r="F16" s="63"/>
    </row>
    <row r="17" spans="1:6" s="3" customFormat="1" ht="78.75">
      <c r="A17" s="29"/>
      <c r="B17" s="6">
        <f>D17</f>
        <v>-7747.6</v>
      </c>
      <c r="C17" s="7" t="s">
        <v>105</v>
      </c>
      <c r="D17" s="6">
        <f>-7747.6</f>
        <v>-7747.6</v>
      </c>
      <c r="E17" s="14"/>
      <c r="F17" s="53"/>
    </row>
    <row r="18" spans="1:6" s="3" customFormat="1" ht="31.5">
      <c r="A18" s="29"/>
      <c r="B18" s="6">
        <f>D18</f>
        <v>-418.4</v>
      </c>
      <c r="C18" s="31" t="s">
        <v>45</v>
      </c>
      <c r="D18" s="6">
        <f>-418.4</f>
        <v>-418.4</v>
      </c>
      <c r="E18" s="14"/>
      <c r="F18" s="53"/>
    </row>
    <row r="19" spans="1:6" s="3" customFormat="1" ht="47.25">
      <c r="A19" s="29"/>
      <c r="B19" s="6">
        <f>D19</f>
        <v>-47.4</v>
      </c>
      <c r="C19" s="31" t="s">
        <v>106</v>
      </c>
      <c r="D19" s="6">
        <f>-47.4</f>
        <v>-47.4</v>
      </c>
      <c r="E19" s="14"/>
      <c r="F19" s="53"/>
    </row>
    <row r="20" spans="1:6" s="8" customFormat="1" ht="31.5">
      <c r="A20" s="38" t="s">
        <v>41</v>
      </c>
      <c r="B20" s="21">
        <f>B21</f>
        <v>3716.6</v>
      </c>
      <c r="C20" s="30" t="s">
        <v>12</v>
      </c>
      <c r="D20" s="22">
        <f>D21</f>
        <v>3716.6</v>
      </c>
      <c r="E20" s="41"/>
      <c r="F20" s="63" t="s">
        <v>25</v>
      </c>
    </row>
    <row r="21" spans="1:6" s="8" customFormat="1" ht="78.75">
      <c r="A21" s="29"/>
      <c r="B21" s="6">
        <f>D21</f>
        <v>3716.6</v>
      </c>
      <c r="C21" s="42" t="s">
        <v>18</v>
      </c>
      <c r="D21" s="13">
        <v>3716.6</v>
      </c>
      <c r="E21" s="14"/>
      <c r="F21" s="63"/>
    </row>
    <row r="22" spans="1:6" s="25" customFormat="1" ht="31.5">
      <c r="A22" s="28" t="s">
        <v>42</v>
      </c>
      <c r="B22" s="21">
        <f>B23</f>
        <v>-563.9</v>
      </c>
      <c r="C22" s="9" t="s">
        <v>33</v>
      </c>
      <c r="D22" s="22">
        <f>D23</f>
        <v>-563.9</v>
      </c>
      <c r="E22" s="23"/>
      <c r="F22" s="57"/>
    </row>
    <row r="23" spans="1:6" s="3" customFormat="1" ht="94.5">
      <c r="A23" s="29"/>
      <c r="B23" s="6">
        <f>D23</f>
        <v>-563.9</v>
      </c>
      <c r="C23" s="17" t="s">
        <v>44</v>
      </c>
      <c r="D23" s="13">
        <f>-563.9</f>
        <v>-563.9</v>
      </c>
      <c r="E23" s="14"/>
      <c r="F23" s="53"/>
    </row>
    <row r="24" spans="1:6" s="25" customFormat="1" ht="47.25">
      <c r="A24" s="28" t="s">
        <v>47</v>
      </c>
      <c r="B24" s="21">
        <f>B25</f>
        <v>-428.1</v>
      </c>
      <c r="C24" s="26" t="s">
        <v>34</v>
      </c>
      <c r="D24" s="22">
        <f>D25</f>
        <v>-428.1</v>
      </c>
      <c r="E24" s="23"/>
      <c r="F24" s="57"/>
    </row>
    <row r="25" spans="1:6" s="8" customFormat="1" ht="31.5">
      <c r="A25" s="18"/>
      <c r="B25" s="6">
        <f>D25</f>
        <v>-428.1</v>
      </c>
      <c r="C25" s="12" t="s">
        <v>35</v>
      </c>
      <c r="D25" s="13">
        <f>-428.1</f>
        <v>-428.1</v>
      </c>
      <c r="E25" s="14"/>
      <c r="F25" s="63"/>
    </row>
    <row r="26" spans="1:6" s="25" customFormat="1" ht="31.5">
      <c r="A26" s="24" t="s">
        <v>48</v>
      </c>
      <c r="B26" s="21">
        <f>B27</f>
        <v>700</v>
      </c>
      <c r="C26" s="19" t="s">
        <v>30</v>
      </c>
      <c r="D26" s="21"/>
      <c r="E26" s="21">
        <f>E27</f>
        <v>700</v>
      </c>
      <c r="F26" s="57"/>
    </row>
    <row r="27" spans="1:6" s="8" customFormat="1" ht="63">
      <c r="A27" s="18"/>
      <c r="B27" s="6">
        <f>D27+E27</f>
        <v>700</v>
      </c>
      <c r="C27" s="12" t="s">
        <v>49</v>
      </c>
      <c r="D27" s="6"/>
      <c r="E27" s="21">
        <v>700</v>
      </c>
      <c r="F27" s="63"/>
    </row>
    <row r="28" spans="1:6" s="3" customFormat="1">
      <c r="A28" s="24" t="s">
        <v>36</v>
      </c>
      <c r="B28" s="21">
        <f>B29+B32+B34+B36</f>
        <v>2733.9</v>
      </c>
      <c r="C28" s="11" t="s">
        <v>27</v>
      </c>
      <c r="D28" s="22">
        <f>D29+D32+D34+D36</f>
        <v>601.9</v>
      </c>
      <c r="E28" s="22">
        <f t="shared" ref="E28:F28" si="1">E29+E32+E34+E36</f>
        <v>2132</v>
      </c>
      <c r="F28" s="22">
        <f t="shared" si="1"/>
        <v>0</v>
      </c>
    </row>
    <row r="29" spans="1:6" s="3" customFormat="1" ht="31.5">
      <c r="A29" s="24" t="s">
        <v>37</v>
      </c>
      <c r="B29" s="21">
        <f>B30+B31</f>
        <v>-283.70000000000005</v>
      </c>
      <c r="C29" s="9" t="s">
        <v>24</v>
      </c>
      <c r="D29" s="22">
        <f>D30+D31</f>
        <v>-282.90000000000003</v>
      </c>
      <c r="E29" s="22">
        <f t="shared" ref="E29" si="2">E30+E31</f>
        <v>-0.8</v>
      </c>
      <c r="F29" s="53"/>
    </row>
    <row r="30" spans="1:6" s="8" customFormat="1" ht="63">
      <c r="A30" s="18"/>
      <c r="B30" s="6">
        <f>D30+E30</f>
        <v>-236.00000000000003</v>
      </c>
      <c r="C30" s="5" t="s">
        <v>22</v>
      </c>
      <c r="D30" s="6">
        <f>-121.2-113.7-0.4+0.1</f>
        <v>-235.20000000000002</v>
      </c>
      <c r="E30" s="6">
        <v>-0.8</v>
      </c>
      <c r="F30" s="63"/>
    </row>
    <row r="31" spans="1:6" s="8" customFormat="1" ht="47.25">
      <c r="A31" s="18"/>
      <c r="B31" s="6">
        <f>D31+E31</f>
        <v>-47.7</v>
      </c>
      <c r="C31" s="12" t="s">
        <v>26</v>
      </c>
      <c r="D31" s="6">
        <v>-47.7</v>
      </c>
      <c r="E31" s="18"/>
      <c r="F31" s="63"/>
    </row>
    <row r="32" spans="1:6" s="25" customFormat="1" ht="31.5">
      <c r="A32" s="24" t="s">
        <v>38</v>
      </c>
      <c r="B32" s="21">
        <f>B33</f>
        <v>2132.8000000000002</v>
      </c>
      <c r="C32" s="19" t="s">
        <v>30</v>
      </c>
      <c r="D32" s="21">
        <f>D33</f>
        <v>0</v>
      </c>
      <c r="E32" s="21">
        <f t="shared" ref="E32" si="3">E33</f>
        <v>2132.8000000000002</v>
      </c>
      <c r="F32" s="55"/>
    </row>
    <row r="33" spans="1:6" s="8" customFormat="1" ht="110.25">
      <c r="A33" s="18"/>
      <c r="B33" s="6">
        <f>D33+E33</f>
        <v>2132.8000000000002</v>
      </c>
      <c r="C33" s="20" t="s">
        <v>109</v>
      </c>
      <c r="D33" s="6"/>
      <c r="E33" s="18">
        <f>300+132.8+1100+600</f>
        <v>2132.8000000000002</v>
      </c>
      <c r="F33" s="63"/>
    </row>
    <row r="34" spans="1:6" s="25" customFormat="1" ht="31.5">
      <c r="A34" s="24" t="s">
        <v>39</v>
      </c>
      <c r="B34" s="21">
        <f>B35</f>
        <v>384.8</v>
      </c>
      <c r="C34" s="15" t="s">
        <v>28</v>
      </c>
      <c r="D34" s="21">
        <f>D35</f>
        <v>384.8</v>
      </c>
      <c r="E34" s="21"/>
      <c r="F34" s="57"/>
    </row>
    <row r="35" spans="1:6" s="8" customFormat="1" ht="63">
      <c r="A35" s="18"/>
      <c r="B35" s="6">
        <f>D35</f>
        <v>384.8</v>
      </c>
      <c r="C35" s="16" t="s">
        <v>29</v>
      </c>
      <c r="D35" s="6">
        <f>249.9+134.9</f>
        <v>384.8</v>
      </c>
      <c r="E35" s="18"/>
      <c r="F35" s="63"/>
    </row>
    <row r="36" spans="1:6" s="25" customFormat="1">
      <c r="A36" s="24" t="s">
        <v>40</v>
      </c>
      <c r="B36" s="21">
        <f>B37</f>
        <v>500</v>
      </c>
      <c r="C36" s="19" t="s">
        <v>31</v>
      </c>
      <c r="D36" s="21">
        <f>D37</f>
        <v>500</v>
      </c>
      <c r="E36" s="21"/>
      <c r="F36" s="57"/>
    </row>
    <row r="37" spans="1:6" s="8" customFormat="1" ht="63">
      <c r="A37" s="18"/>
      <c r="B37" s="6">
        <f>D37</f>
        <v>500</v>
      </c>
      <c r="C37" s="20" t="s">
        <v>32</v>
      </c>
      <c r="D37" s="6">
        <v>500</v>
      </c>
      <c r="E37" s="18"/>
      <c r="F37" s="63"/>
    </row>
    <row r="38" spans="1:6" s="25" customFormat="1">
      <c r="A38" s="50" t="s">
        <v>50</v>
      </c>
      <c r="B38" s="65">
        <f>B39+B46+B55+B60+B62+B65+B69+B71+B75+B77+B79+B87+B89+B92+B97+B100</f>
        <v>-5388.2000000000007</v>
      </c>
      <c r="C38" s="70" t="s">
        <v>19</v>
      </c>
      <c r="D38" s="65">
        <f>D39+D46+D55+D60+D62+D65+D69+D71+D75+D77+D79+D87+D89+D92+D97+D100</f>
        <v>-5252.6</v>
      </c>
      <c r="E38" s="65">
        <f t="shared" ref="E38:F38" si="4">E39+E46+E55+E60+E62+E65+E69+E71+E75+E77+E79+E87+E89+E92+E97+E100</f>
        <v>149.4</v>
      </c>
      <c r="F38" s="65">
        <f t="shared" si="4"/>
        <v>-285</v>
      </c>
    </row>
    <row r="39" spans="1:6" s="8" customFormat="1" ht="31.5">
      <c r="A39" s="24" t="s">
        <v>68</v>
      </c>
      <c r="B39" s="21">
        <f>SUM(B40:B45)</f>
        <v>-217.9</v>
      </c>
      <c r="C39" s="70" t="s">
        <v>10</v>
      </c>
      <c r="D39" s="21">
        <f>SUM(D40:D45)</f>
        <v>-217.9</v>
      </c>
      <c r="E39" s="41"/>
      <c r="F39" s="63"/>
    </row>
    <row r="40" spans="1:6" s="73" customFormat="1" ht="63">
      <c r="A40" s="71"/>
      <c r="B40" s="6">
        <f>D40</f>
        <v>2</v>
      </c>
      <c r="C40" s="60" t="s">
        <v>376</v>
      </c>
      <c r="D40" s="6">
        <v>2</v>
      </c>
      <c r="E40" s="72"/>
      <c r="F40" s="158"/>
    </row>
    <row r="41" spans="1:6" s="73" customFormat="1" ht="78.75">
      <c r="A41" s="71"/>
      <c r="B41" s="6">
        <f t="shared" ref="B41:B45" si="5">D41</f>
        <v>-126.5</v>
      </c>
      <c r="C41" s="49" t="s">
        <v>61</v>
      </c>
      <c r="D41" s="6">
        <f>-43.6-82.9</f>
        <v>-126.5</v>
      </c>
      <c r="E41" s="72"/>
      <c r="F41" s="158"/>
    </row>
    <row r="42" spans="1:6" s="73" customFormat="1" ht="31.5">
      <c r="A42" s="71"/>
      <c r="B42" s="6">
        <f t="shared" si="5"/>
        <v>-77.3</v>
      </c>
      <c r="C42" s="60" t="s">
        <v>371</v>
      </c>
      <c r="D42" s="6">
        <v>-77.3</v>
      </c>
      <c r="E42" s="72"/>
      <c r="F42" s="158"/>
    </row>
    <row r="43" spans="1:6" s="73" customFormat="1" ht="31.5">
      <c r="A43" s="71"/>
      <c r="B43" s="6">
        <f t="shared" si="5"/>
        <v>-3</v>
      </c>
      <c r="C43" s="60" t="s">
        <v>82</v>
      </c>
      <c r="D43" s="6">
        <v>-3</v>
      </c>
      <c r="E43" s="72"/>
      <c r="F43" s="158"/>
    </row>
    <row r="44" spans="1:6" s="73" customFormat="1" ht="31.5">
      <c r="A44" s="71"/>
      <c r="B44" s="6">
        <f t="shared" si="5"/>
        <v>-3.9</v>
      </c>
      <c r="C44" s="60" t="s">
        <v>83</v>
      </c>
      <c r="D44" s="6">
        <v>-3.9</v>
      </c>
      <c r="E44" s="72"/>
      <c r="F44" s="158"/>
    </row>
    <row r="45" spans="1:6" s="73" customFormat="1" ht="31.5">
      <c r="A45" s="71"/>
      <c r="B45" s="6">
        <f t="shared" si="5"/>
        <v>-9.1999999999999993</v>
      </c>
      <c r="C45" s="49" t="s">
        <v>55</v>
      </c>
      <c r="D45" s="6">
        <f>-9.2</f>
        <v>-9.1999999999999993</v>
      </c>
      <c r="E45" s="72"/>
      <c r="F45" s="158"/>
    </row>
    <row r="46" spans="1:6" s="25" customFormat="1" ht="31.5">
      <c r="A46" s="50" t="s">
        <v>87</v>
      </c>
      <c r="B46" s="67">
        <f>SUM(B47:B54)</f>
        <v>-2888.1000000000004</v>
      </c>
      <c r="C46" s="56" t="s">
        <v>63</v>
      </c>
      <c r="D46" s="67">
        <f>SUM(D47:D54)</f>
        <v>-2888.1000000000004</v>
      </c>
      <c r="E46" s="57"/>
      <c r="F46" s="57"/>
    </row>
    <row r="47" spans="1:6" s="8" customFormat="1" ht="63">
      <c r="A47" s="52"/>
      <c r="B47" s="58">
        <f t="shared" ref="B47:B52" si="6">D47</f>
        <v>-658.6</v>
      </c>
      <c r="C47" s="54" t="s">
        <v>66</v>
      </c>
      <c r="D47" s="58">
        <f>-0.4-688.2+30</f>
        <v>-658.6</v>
      </c>
      <c r="E47" s="58"/>
      <c r="F47" s="63"/>
    </row>
    <row r="48" spans="1:6" s="25" customFormat="1" ht="31.5">
      <c r="A48" s="52"/>
      <c r="B48" s="58">
        <f t="shared" si="6"/>
        <v>-944.4</v>
      </c>
      <c r="C48" s="7" t="s">
        <v>67</v>
      </c>
      <c r="D48" s="58">
        <f>-944.4</f>
        <v>-944.4</v>
      </c>
      <c r="E48" s="59"/>
      <c r="F48" s="57"/>
    </row>
    <row r="49" spans="1:6" s="25" customFormat="1" ht="30">
      <c r="A49" s="52"/>
      <c r="B49" s="58">
        <f t="shared" si="6"/>
        <v>-8</v>
      </c>
      <c r="C49" s="69" t="s">
        <v>77</v>
      </c>
      <c r="D49" s="58">
        <v>-8</v>
      </c>
      <c r="E49" s="59"/>
      <c r="F49" s="57"/>
    </row>
    <row r="50" spans="1:6" s="25" customFormat="1">
      <c r="A50" s="52"/>
      <c r="B50" s="58">
        <f t="shared" si="6"/>
        <v>-26.5</v>
      </c>
      <c r="C50" s="69" t="s">
        <v>78</v>
      </c>
      <c r="D50" s="58">
        <v>-26.5</v>
      </c>
      <c r="E50" s="59"/>
      <c r="F50" s="57"/>
    </row>
    <row r="51" spans="1:6" s="25" customFormat="1">
      <c r="A51" s="52"/>
      <c r="B51" s="58">
        <f t="shared" si="6"/>
        <v>-229.4</v>
      </c>
      <c r="C51" s="69" t="s">
        <v>79</v>
      </c>
      <c r="D51" s="58">
        <v>-229.4</v>
      </c>
      <c r="E51" s="59"/>
      <c r="F51" s="57"/>
    </row>
    <row r="52" spans="1:6" s="25" customFormat="1" ht="30">
      <c r="A52" s="52"/>
      <c r="B52" s="58">
        <f t="shared" si="6"/>
        <v>-6.2</v>
      </c>
      <c r="C52" s="69" t="s">
        <v>80</v>
      </c>
      <c r="D52" s="58">
        <v>-6.2</v>
      </c>
      <c r="E52" s="59"/>
      <c r="F52" s="57"/>
    </row>
    <row r="53" spans="1:6" s="25" customFormat="1">
      <c r="A53" s="52"/>
      <c r="B53" s="58">
        <f t="shared" ref="B53:B54" si="7">D53</f>
        <v>-1003</v>
      </c>
      <c r="C53" s="49" t="s">
        <v>73</v>
      </c>
      <c r="D53" s="47">
        <f>-125-878</f>
        <v>-1003</v>
      </c>
      <c r="E53" s="59"/>
      <c r="F53" s="57"/>
    </row>
    <row r="54" spans="1:6" s="25" customFormat="1" ht="31.5">
      <c r="A54" s="52"/>
      <c r="B54" s="58">
        <f t="shared" si="7"/>
        <v>-12</v>
      </c>
      <c r="C54" s="49" t="s">
        <v>377</v>
      </c>
      <c r="D54" s="47">
        <v>-12</v>
      </c>
      <c r="E54" s="59"/>
      <c r="F54" s="57"/>
    </row>
    <row r="55" spans="1:6" s="25" customFormat="1" ht="28.5">
      <c r="A55" s="50" t="s">
        <v>88</v>
      </c>
      <c r="B55" s="65">
        <f>SUM(B56:B59)</f>
        <v>-322.70000000000005</v>
      </c>
      <c r="C55" s="68" t="s">
        <v>52</v>
      </c>
      <c r="D55" s="65">
        <f>SUM(D56:D59)</f>
        <v>-322.70000000000005</v>
      </c>
      <c r="E55" s="55"/>
      <c r="F55" s="57"/>
    </row>
    <row r="56" spans="1:6" s="8" customFormat="1" ht="75">
      <c r="A56" s="52"/>
      <c r="B56" s="47">
        <f>D56</f>
        <v>-354</v>
      </c>
      <c r="C56" s="61" t="s">
        <v>75</v>
      </c>
      <c r="D56" s="58">
        <f>-354</f>
        <v>-354</v>
      </c>
      <c r="E56" s="58"/>
      <c r="F56" s="63"/>
    </row>
    <row r="57" spans="1:6" s="8" customFormat="1">
      <c r="A57" s="52"/>
      <c r="B57" s="47">
        <f>D57</f>
        <v>100</v>
      </c>
      <c r="C57" s="63" t="s">
        <v>74</v>
      </c>
      <c r="D57" s="47">
        <v>100</v>
      </c>
      <c r="E57" s="47"/>
      <c r="F57" s="63"/>
    </row>
    <row r="58" spans="1:6" s="8" customFormat="1" ht="47.25">
      <c r="A58" s="52"/>
      <c r="B58" s="47">
        <f>D58</f>
        <v>-3.1</v>
      </c>
      <c r="C58" s="46" t="s">
        <v>60</v>
      </c>
      <c r="D58" s="47">
        <f>-3.1</f>
        <v>-3.1</v>
      </c>
      <c r="E58" s="47"/>
      <c r="F58" s="63"/>
    </row>
    <row r="59" spans="1:6" s="8" customFormat="1" ht="31.5">
      <c r="A59" s="52"/>
      <c r="B59" s="47">
        <f>D59+E59</f>
        <v>-65.599999999999994</v>
      </c>
      <c r="C59" s="46" t="s">
        <v>53</v>
      </c>
      <c r="D59" s="47">
        <f>-65.6</f>
        <v>-65.599999999999994</v>
      </c>
      <c r="E59" s="47"/>
      <c r="F59" s="63"/>
    </row>
    <row r="60" spans="1:6" s="25" customFormat="1">
      <c r="A60" s="50" t="s">
        <v>89</v>
      </c>
      <c r="B60" s="65">
        <f>B61</f>
        <v>-277</v>
      </c>
      <c r="C60" s="56" t="s">
        <v>59</v>
      </c>
      <c r="D60" s="65">
        <f>D61</f>
        <v>-277</v>
      </c>
      <c r="E60" s="65"/>
      <c r="F60" s="57"/>
    </row>
    <row r="61" spans="1:6" s="8" customFormat="1" ht="31.5">
      <c r="A61" s="52"/>
      <c r="B61" s="47">
        <f>D61+E61</f>
        <v>-277</v>
      </c>
      <c r="C61" s="7" t="s">
        <v>107</v>
      </c>
      <c r="D61" s="47">
        <v>-277</v>
      </c>
      <c r="E61" s="47"/>
      <c r="F61" s="63"/>
    </row>
    <row r="62" spans="1:6" s="25" customFormat="1" ht="31.5">
      <c r="A62" s="50" t="s">
        <v>90</v>
      </c>
      <c r="B62" s="65">
        <f>SUM(B63:B64)</f>
        <v>-10.5</v>
      </c>
      <c r="C62" s="56" t="s">
        <v>56</v>
      </c>
      <c r="D62" s="65">
        <f>SUM(D63:D64)</f>
        <v>4.5</v>
      </c>
      <c r="E62" s="65">
        <f>SUM(E63:E64)</f>
        <v>-15</v>
      </c>
      <c r="F62" s="57"/>
    </row>
    <row r="63" spans="1:6" s="8" customFormat="1" ht="63">
      <c r="A63" s="52"/>
      <c r="B63" s="47">
        <f>D63</f>
        <v>-10.5</v>
      </c>
      <c r="C63" s="7" t="s">
        <v>76</v>
      </c>
      <c r="D63" s="47">
        <v>-10.5</v>
      </c>
      <c r="E63" s="64"/>
      <c r="F63" s="63"/>
    </row>
    <row r="64" spans="1:6" s="8" customFormat="1" ht="31.5">
      <c r="A64" s="52"/>
      <c r="B64" s="47">
        <f>D64+E64</f>
        <v>0</v>
      </c>
      <c r="C64" s="45" t="s">
        <v>84</v>
      </c>
      <c r="D64" s="47">
        <v>15</v>
      </c>
      <c r="E64" s="47">
        <f>-15</f>
        <v>-15</v>
      </c>
      <c r="F64" s="63"/>
    </row>
    <row r="65" spans="1:6" s="25" customFormat="1" ht="31.5">
      <c r="A65" s="50" t="s">
        <v>337</v>
      </c>
      <c r="B65" s="65">
        <f>SUM(B66:B68)</f>
        <v>-44.300000000000182</v>
      </c>
      <c r="C65" s="56" t="s">
        <v>12</v>
      </c>
      <c r="D65" s="65">
        <f>SUM(D66:D68)</f>
        <v>-44.300000000000182</v>
      </c>
      <c r="E65" s="66"/>
      <c r="F65" s="57"/>
    </row>
    <row r="66" spans="1:6" s="8" customFormat="1" ht="78.75">
      <c r="A66" s="52"/>
      <c r="B66" s="47">
        <f>D66</f>
        <v>-44.3</v>
      </c>
      <c r="C66" s="17" t="s">
        <v>81</v>
      </c>
      <c r="D66" s="47">
        <v>-44.3</v>
      </c>
      <c r="E66" s="64"/>
      <c r="F66" s="63"/>
    </row>
    <row r="67" spans="1:6" s="8" customFormat="1" ht="31.5">
      <c r="A67" s="52"/>
      <c r="B67" s="47">
        <f t="shared" ref="B67:B68" si="8">D67</f>
        <v>-4000</v>
      </c>
      <c r="C67" s="17" t="s">
        <v>360</v>
      </c>
      <c r="D67" s="47">
        <v>-4000</v>
      </c>
      <c r="E67" s="64"/>
      <c r="F67" s="63"/>
    </row>
    <row r="68" spans="1:6" s="8" customFormat="1" ht="63">
      <c r="A68" s="52"/>
      <c r="B68" s="47">
        <f t="shared" si="8"/>
        <v>4000</v>
      </c>
      <c r="C68" s="32" t="s">
        <v>361</v>
      </c>
      <c r="D68" s="47">
        <v>4000</v>
      </c>
      <c r="E68" s="64"/>
      <c r="F68" s="63"/>
    </row>
    <row r="69" spans="1:6" s="25" customFormat="1" ht="47.25">
      <c r="A69" s="50" t="s">
        <v>91</v>
      </c>
      <c r="B69" s="65">
        <f>B70</f>
        <v>-37.900000000000006</v>
      </c>
      <c r="C69" s="56" t="s">
        <v>92</v>
      </c>
      <c r="D69" s="65">
        <f>D70</f>
        <v>-37.900000000000006</v>
      </c>
      <c r="E69" s="65"/>
      <c r="F69" s="65"/>
    </row>
    <row r="70" spans="1:6" s="8" customFormat="1" ht="64.5" customHeight="1">
      <c r="A70" s="52"/>
      <c r="B70" s="47">
        <f>D70</f>
        <v>-37.900000000000006</v>
      </c>
      <c r="C70" s="161" t="s">
        <v>93</v>
      </c>
      <c r="D70" s="47">
        <f>-35.7-2.2</f>
        <v>-37.900000000000006</v>
      </c>
      <c r="E70" s="64"/>
      <c r="F70" s="63"/>
    </row>
    <row r="71" spans="1:6" s="25" customFormat="1" ht="31.5">
      <c r="A71" s="50" t="s">
        <v>97</v>
      </c>
      <c r="B71" s="65">
        <f>SUM(B72:B74)</f>
        <v>10.099999999999994</v>
      </c>
      <c r="C71" s="56" t="s">
        <v>30</v>
      </c>
      <c r="D71" s="65">
        <f>SUM(D72:D74)</f>
        <v>-154.30000000000001</v>
      </c>
      <c r="E71" s="65">
        <f>SUM(E72:E74)</f>
        <v>164.4</v>
      </c>
      <c r="F71" s="65"/>
    </row>
    <row r="72" spans="1:6" s="8" customFormat="1" ht="63">
      <c r="A72" s="52"/>
      <c r="B72" s="47">
        <f>D72</f>
        <v>-154.30000000000001</v>
      </c>
      <c r="C72" s="49" t="s">
        <v>62</v>
      </c>
      <c r="D72" s="47">
        <v>-154.30000000000001</v>
      </c>
      <c r="E72" s="64"/>
      <c r="F72" s="63"/>
    </row>
    <row r="73" spans="1:6" s="8" customFormat="1" ht="94.5">
      <c r="A73" s="52"/>
      <c r="B73" s="47">
        <f>D73+E73</f>
        <v>-20.6</v>
      </c>
      <c r="C73" s="49" t="s">
        <v>372</v>
      </c>
      <c r="D73" s="47"/>
      <c r="E73" s="47">
        <f>-20.6</f>
        <v>-20.6</v>
      </c>
      <c r="F73" s="63"/>
    </row>
    <row r="74" spans="1:6" s="8" customFormat="1">
      <c r="A74" s="52"/>
      <c r="B74" s="47">
        <f>D74+E74</f>
        <v>185</v>
      </c>
      <c r="C74" s="49" t="s">
        <v>387</v>
      </c>
      <c r="D74" s="47"/>
      <c r="E74" s="47">
        <v>185</v>
      </c>
      <c r="F74" s="63"/>
    </row>
    <row r="75" spans="1:6" s="25" customFormat="1" ht="31.5">
      <c r="A75" s="50" t="s">
        <v>98</v>
      </c>
      <c r="B75" s="65">
        <f>B76</f>
        <v>-700</v>
      </c>
      <c r="C75" s="56" t="s">
        <v>20</v>
      </c>
      <c r="D75" s="65">
        <f>D76</f>
        <v>-700</v>
      </c>
      <c r="E75" s="65"/>
      <c r="F75" s="65"/>
    </row>
    <row r="76" spans="1:6" s="8" customFormat="1" ht="47.25">
      <c r="A76" s="52"/>
      <c r="B76" s="47">
        <f>D76</f>
        <v>-700</v>
      </c>
      <c r="C76" s="46" t="s">
        <v>108</v>
      </c>
      <c r="D76" s="47">
        <v>-700</v>
      </c>
      <c r="E76" s="64"/>
      <c r="F76" s="63"/>
    </row>
    <row r="77" spans="1:6" s="25" customFormat="1" ht="31.5">
      <c r="A77" s="150" t="s">
        <v>363</v>
      </c>
      <c r="B77" s="65">
        <f>B78</f>
        <v>-1848</v>
      </c>
      <c r="C77" s="75" t="s">
        <v>51</v>
      </c>
      <c r="D77" s="65">
        <f>D78</f>
        <v>-1848</v>
      </c>
      <c r="E77" s="65"/>
      <c r="F77" s="65"/>
    </row>
    <row r="78" spans="1:6" s="8" customFormat="1" ht="31.5">
      <c r="A78" s="52"/>
      <c r="B78" s="47">
        <f>D78+E78</f>
        <v>-1848</v>
      </c>
      <c r="C78" s="46" t="s">
        <v>96</v>
      </c>
      <c r="D78" s="47">
        <f>-1848</f>
        <v>-1848</v>
      </c>
      <c r="E78" s="64"/>
      <c r="F78" s="63"/>
    </row>
    <row r="79" spans="1:6" s="25" customFormat="1" ht="31.5">
      <c r="A79" s="150" t="s">
        <v>364</v>
      </c>
      <c r="B79" s="65">
        <f>SUM(B80:B86)</f>
        <v>2607.8000000000002</v>
      </c>
      <c r="C79" s="75" t="s">
        <v>54</v>
      </c>
      <c r="D79" s="65">
        <f>SUM(D80:D86)</f>
        <v>2607.8000000000002</v>
      </c>
      <c r="E79" s="66"/>
      <c r="F79" s="57"/>
    </row>
    <row r="80" spans="1:6" s="25" customFormat="1" ht="30">
      <c r="A80" s="150"/>
      <c r="B80" s="47">
        <f>D80</f>
        <v>-286.3</v>
      </c>
      <c r="C80" s="48" t="s">
        <v>64</v>
      </c>
      <c r="D80" s="47">
        <v>-286.3</v>
      </c>
      <c r="E80" s="66"/>
      <c r="F80" s="57"/>
    </row>
    <row r="81" spans="1:6" s="25" customFormat="1" ht="30">
      <c r="A81" s="150"/>
      <c r="B81" s="47">
        <f t="shared" ref="B81:B86" si="9">D81</f>
        <v>-99.7</v>
      </c>
      <c r="C81" s="48" t="s">
        <v>69</v>
      </c>
      <c r="D81" s="47">
        <v>-99.7</v>
      </c>
      <c r="E81" s="66"/>
      <c r="F81" s="57"/>
    </row>
    <row r="82" spans="1:6" s="25" customFormat="1" ht="30">
      <c r="A82" s="150"/>
      <c r="B82" s="47">
        <f t="shared" si="9"/>
        <v>-1217.8</v>
      </c>
      <c r="C82" s="48" t="s">
        <v>70</v>
      </c>
      <c r="D82" s="47">
        <v>-1217.8</v>
      </c>
      <c r="E82" s="66"/>
      <c r="F82" s="57"/>
    </row>
    <row r="83" spans="1:6" s="25" customFormat="1" ht="30">
      <c r="A83" s="150"/>
      <c r="B83" s="47">
        <f t="shared" si="9"/>
        <v>-2221.6999999999998</v>
      </c>
      <c r="C83" s="48" t="s">
        <v>378</v>
      </c>
      <c r="D83" s="47">
        <v>-2221.6999999999998</v>
      </c>
      <c r="E83" s="66"/>
      <c r="F83" s="57"/>
    </row>
    <row r="84" spans="1:6" s="25" customFormat="1" ht="45">
      <c r="A84" s="150"/>
      <c r="B84" s="47">
        <f t="shared" si="9"/>
        <v>228.2</v>
      </c>
      <c r="C84" s="48" t="s">
        <v>110</v>
      </c>
      <c r="D84" s="47">
        <v>228.2</v>
      </c>
      <c r="E84" s="66"/>
      <c r="F84" s="57"/>
    </row>
    <row r="85" spans="1:6" s="8" customFormat="1" ht="45">
      <c r="A85" s="52"/>
      <c r="B85" s="47">
        <f t="shared" si="9"/>
        <v>4357.1000000000004</v>
      </c>
      <c r="C85" s="48" t="s">
        <v>71</v>
      </c>
      <c r="D85" s="47">
        <v>4357.1000000000004</v>
      </c>
      <c r="E85" s="64"/>
      <c r="F85" s="63"/>
    </row>
    <row r="86" spans="1:6" s="8" customFormat="1" ht="31.5">
      <c r="A86" s="52"/>
      <c r="B86" s="47">
        <f t="shared" si="9"/>
        <v>1848</v>
      </c>
      <c r="C86" s="46" t="s">
        <v>96</v>
      </c>
      <c r="D86" s="47">
        <v>1848</v>
      </c>
      <c r="E86" s="64"/>
      <c r="F86" s="63"/>
    </row>
    <row r="87" spans="1:6" s="25" customFormat="1">
      <c r="A87" s="150" t="s">
        <v>365</v>
      </c>
      <c r="B87" s="65">
        <f>B88</f>
        <v>-2110.1</v>
      </c>
      <c r="C87" s="75" t="s">
        <v>57</v>
      </c>
      <c r="D87" s="65">
        <f>D88</f>
        <v>-2110.1</v>
      </c>
      <c r="E87" s="66"/>
      <c r="F87" s="57"/>
    </row>
    <row r="88" spans="1:6" s="8" customFormat="1" ht="47.25">
      <c r="A88" s="52"/>
      <c r="B88" s="47">
        <f>D88+E88</f>
        <v>-2110.1</v>
      </c>
      <c r="C88" s="46" t="s">
        <v>72</v>
      </c>
      <c r="D88" s="47">
        <f>-2110.1</f>
        <v>-2110.1</v>
      </c>
      <c r="E88" s="64"/>
      <c r="F88" s="63"/>
    </row>
    <row r="89" spans="1:6" s="25" customFormat="1" ht="31.5">
      <c r="A89" s="150" t="s">
        <v>366</v>
      </c>
      <c r="B89" s="65">
        <f>SUM(B90:B91)</f>
        <v>648.29999999999995</v>
      </c>
      <c r="C89" s="75" t="s">
        <v>58</v>
      </c>
      <c r="D89" s="65">
        <f>SUM(D90:D91)</f>
        <v>648.29999999999995</v>
      </c>
      <c r="E89" s="66"/>
      <c r="F89" s="57"/>
    </row>
    <row r="90" spans="1:6" s="8" customFormat="1" ht="63">
      <c r="A90" s="52"/>
      <c r="B90" s="47">
        <f>D90+E90</f>
        <v>-614</v>
      </c>
      <c r="C90" s="7" t="s">
        <v>338</v>
      </c>
      <c r="D90" s="47">
        <f>-614</f>
        <v>-614</v>
      </c>
      <c r="E90" s="64"/>
      <c r="F90" s="63"/>
    </row>
    <row r="91" spans="1:6" s="8" customFormat="1" ht="31.5">
      <c r="A91" s="52"/>
      <c r="B91" s="47">
        <f>D91+E91</f>
        <v>1262.3</v>
      </c>
      <c r="C91" s="7" t="s">
        <v>386</v>
      </c>
      <c r="D91" s="47">
        <v>1262.3</v>
      </c>
      <c r="E91" s="64"/>
      <c r="F91" s="63"/>
    </row>
    <row r="92" spans="1:6" s="25" customFormat="1" ht="31.5">
      <c r="A92" s="150" t="s">
        <v>367</v>
      </c>
      <c r="B92" s="65">
        <f>SUM(B93:B96)</f>
        <v>-12.900000000000091</v>
      </c>
      <c r="C92" s="75" t="s">
        <v>16</v>
      </c>
      <c r="D92" s="65">
        <f>SUM(D93:D96)</f>
        <v>-12.900000000000091</v>
      </c>
      <c r="E92" s="65"/>
      <c r="F92" s="57"/>
    </row>
    <row r="93" spans="1:6" s="25" customFormat="1" ht="31.5">
      <c r="A93" s="150"/>
      <c r="B93" s="47">
        <f>D93+E93</f>
        <v>-193.5</v>
      </c>
      <c r="C93" s="49" t="s">
        <v>65</v>
      </c>
      <c r="D93" s="47">
        <v>-193.5</v>
      </c>
      <c r="E93" s="66"/>
      <c r="F93" s="57"/>
    </row>
    <row r="94" spans="1:6" s="25" customFormat="1" ht="63">
      <c r="A94" s="150"/>
      <c r="B94" s="47">
        <f t="shared" ref="B94:B96" si="10">D94+E94</f>
        <v>-475.1</v>
      </c>
      <c r="C94" s="46" t="s">
        <v>86</v>
      </c>
      <c r="D94" s="47">
        <v>-475.1</v>
      </c>
      <c r="E94" s="66"/>
      <c r="F94" s="57"/>
    </row>
    <row r="95" spans="1:6" s="25" customFormat="1" ht="30">
      <c r="A95" s="150"/>
      <c r="B95" s="47">
        <f t="shared" si="10"/>
        <v>-16.7</v>
      </c>
      <c r="C95" s="61" t="s">
        <v>85</v>
      </c>
      <c r="D95" s="47">
        <v>-16.7</v>
      </c>
      <c r="E95" s="66"/>
      <c r="F95" s="57"/>
    </row>
    <row r="96" spans="1:6" s="25" customFormat="1">
      <c r="A96" s="150"/>
      <c r="B96" s="47">
        <f t="shared" si="10"/>
        <v>672.4</v>
      </c>
      <c r="C96" s="49" t="s">
        <v>373</v>
      </c>
      <c r="D96" s="47">
        <v>672.4</v>
      </c>
      <c r="E96" s="66"/>
      <c r="F96" s="57"/>
    </row>
    <row r="97" spans="1:6" s="25" customFormat="1" ht="63">
      <c r="A97" s="150" t="s">
        <v>368</v>
      </c>
      <c r="B97" s="65">
        <f>SUM(B98:B99)</f>
        <v>-285</v>
      </c>
      <c r="C97" s="75" t="s">
        <v>94</v>
      </c>
      <c r="D97" s="67"/>
      <c r="E97" s="67"/>
      <c r="F97" s="67">
        <f>SUM(F98:F99)</f>
        <v>-285</v>
      </c>
    </row>
    <row r="98" spans="1:6" s="8" customFormat="1">
      <c r="A98" s="52"/>
      <c r="B98" s="47">
        <f>D98+E98+F98</f>
        <v>-185</v>
      </c>
      <c r="C98" s="77" t="s">
        <v>95</v>
      </c>
      <c r="D98" s="47"/>
      <c r="E98" s="47"/>
      <c r="F98" s="58">
        <f>-185</f>
        <v>-185</v>
      </c>
    </row>
    <row r="99" spans="1:6" s="8" customFormat="1" ht="47.25">
      <c r="A99" s="52"/>
      <c r="B99" s="47">
        <f>D99+E99+F99</f>
        <v>-100</v>
      </c>
      <c r="C99" s="7" t="s">
        <v>101</v>
      </c>
      <c r="D99" s="47"/>
      <c r="E99" s="47"/>
      <c r="F99" s="58">
        <f>-100</f>
        <v>-100</v>
      </c>
    </row>
    <row r="100" spans="1:6" s="25" customFormat="1">
      <c r="A100" s="150" t="s">
        <v>369</v>
      </c>
      <c r="B100" s="65">
        <f>B101</f>
        <v>100</v>
      </c>
      <c r="C100" s="75" t="s">
        <v>102</v>
      </c>
      <c r="D100" s="65">
        <f>D101</f>
        <v>100</v>
      </c>
      <c r="E100" s="65"/>
      <c r="F100" s="65"/>
    </row>
    <row r="101" spans="1:6" s="8" customFormat="1" ht="47.25">
      <c r="A101" s="52"/>
      <c r="B101" s="47">
        <f>D101+E101+F101</f>
        <v>100</v>
      </c>
      <c r="C101" s="7" t="s">
        <v>103</v>
      </c>
      <c r="D101" s="47">
        <v>100</v>
      </c>
      <c r="E101" s="64"/>
      <c r="F101" s="58"/>
    </row>
    <row r="102" spans="1:6" s="3" customFormat="1">
      <c r="A102" s="51"/>
      <c r="B102" s="74">
        <f>B7+B14+B28+B38</f>
        <v>357544.10000000003</v>
      </c>
      <c r="C102" s="75" t="s">
        <v>99</v>
      </c>
      <c r="D102" s="62"/>
      <c r="E102" s="62"/>
      <c r="F102" s="159"/>
    </row>
    <row r="103" spans="1:6" s="3" customFormat="1">
      <c r="A103" s="51"/>
      <c r="B103" s="67">
        <v>3498717.5</v>
      </c>
      <c r="C103" s="76" t="s">
        <v>100</v>
      </c>
      <c r="D103" s="62"/>
      <c r="E103" s="62"/>
      <c r="F103" s="159"/>
    </row>
    <row r="104" spans="1:6" ht="31.5">
      <c r="A104" s="51"/>
      <c r="B104" s="67">
        <f>B102+B103</f>
        <v>3856261.6</v>
      </c>
      <c r="C104" s="30" t="s">
        <v>375</v>
      </c>
      <c r="D104" s="53"/>
      <c r="E104" s="53"/>
      <c r="F104" s="159"/>
    </row>
    <row r="105" spans="1:6">
      <c r="B105" s="154"/>
      <c r="E105" s="156"/>
    </row>
    <row r="106" spans="1:6">
      <c r="B106" s="154"/>
    </row>
  </sheetData>
  <mergeCells count="4">
    <mergeCell ref="A5:A6"/>
    <mergeCell ref="C5:C6"/>
    <mergeCell ref="D5:F5"/>
    <mergeCell ref="A3:F3"/>
  </mergeCells>
  <pageMargins left="0.11811023622047245" right="0.11811023622047245" top="0.19685039370078741" bottom="0.15748031496062992" header="0.31496062992125984" footer="0.31496062992125984"/>
  <pageSetup paperSize="9" scale="60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таблица 1</vt:lpstr>
      <vt:lpstr>таблица 2</vt:lpstr>
      <vt:lpstr>'таблица 1'!Заголовки_для_печати</vt:lpstr>
      <vt:lpstr>'таблица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Васильевна Зорина</cp:lastModifiedBy>
  <cp:lastPrinted>2019-12-06T12:29:06Z</cp:lastPrinted>
  <dcterms:created xsi:type="dcterms:W3CDTF">1996-10-08T23:32:33Z</dcterms:created>
  <dcterms:modified xsi:type="dcterms:W3CDTF">2019-12-09T08:21:33Z</dcterms:modified>
</cp:coreProperties>
</file>