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xlnm.Print_Titles" localSheetId="0">'Приложение 1 '!$8:$9</definedName>
    <definedName name="_xlnm.Print_Area" localSheetId="0">'Приложение 1 '!$A$1:$E$174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<sst xmlns="http://schemas.openxmlformats.org/spreadsheetml/2006/main" count="339" uniqueCount="336">
  <si>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</si>
  <si>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</si>
  <si>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</si>
  <si>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</si>
  <si>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</si>
  <si>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</si>
  <si>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</si>
  <si>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</si>
  <si>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</si>
  <si>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</si>
  <si>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</si>
  <si>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</si>
  <si>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</si>
  <si>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</si>
  <si>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</si>
  <si>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</si>
  <si>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</si>
  <si>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</si>
  <si>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</si>
  <si>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</si>
  <si>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</si>
  <si>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</si>
  <si>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</si>
  <si>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</si>
  <si>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</si>
  <si>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</si>
  <si>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</si>
  <si>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</si>
  <si>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</si>
  <si>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</si>
  <si>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</si>
  <si>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</si>
  <si>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</si>
  <si>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</si>
  <si>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</si>
  <si>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</si>
  <si>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</si>
  <si>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</si>
  <si>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</si>
  <si>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</si>
  <si>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</si>
  <si>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</si>
  <si>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</si>
  <si>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</si>
  <si>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</si>
  <si>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</si>
  <si>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</si>
  <si>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</si>
  <si>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</si>
  <si>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</si>
  <si>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</si>
  <si>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</si>
  <si>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</si>
  <si>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</si>
  <si>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</si>
  <si>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</si>
  <si>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</si>
  <si>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</si>
  <si>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</si>
  <si>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</si>
  <si>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</si>
  <si>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</si>
  <si>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</si>
  <si>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</si>
  <si>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</si>
  <si>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</si>
  <si>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</si>
  <si>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</si>
  <si>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</si>
  <si>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</si>
  <si>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</si>
  <si>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</si>
  <si>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</si>
  <si>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</si>
  <si>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</si>
  <si>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</si>
  <si>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</si>
  <si>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</si>
  <si>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</si>
  <si>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</si>
  <si>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</si>
  <si>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</si>
  <si>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</si>
  <si>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</si>
  <si>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</si>
  <si>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</si>
  <si>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</si>
  <si>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</si>
  <si>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</si>
  <si>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</si>
  <si>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</si>
  <si>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</si>
  <si>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</si>
  <si>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</si>
  <si>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</si>
  <si>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</si>
  <si>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</si>
  <si>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</si>
  <si>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</si>
  <si>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</si>
  <si>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</si>
  <si>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</si>
  <si>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</si>
  <si>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</si>
  <si>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</si>
  <si>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</si>
  <si>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</si>
  <si>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000 1 12 01030 01 0000 120</t>
  </si>
  <si>
    <t>000 1 12 01040 01 0000 120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</si>
  <si>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</si>
  <si>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</si>
  <si>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</si>
  <si>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</si>
  <si>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</si>
  <si>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</si>
  <si>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</si>
  <si>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</si>
  <si>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</si>
  <si>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</si>
  <si>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</si>
  <si>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</si>
  <si>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</si>
  <si>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</si>
  <si>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</si>
  <si>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</si>
  <si>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</si>
  <si>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</si>
  <si>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</si>
  <si>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</si>
  <si>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</si>
  <si>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</si>
  <si>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</si>
  <si>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</si>
  <si>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</si>
  <si>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</si>
  <si>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</si>
  <si>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</si>
  <si>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</si>
  <si>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</si>
  <si>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</si>
  <si>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</si>
  <si>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</si>
  <si>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</si>
  <si>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</si>
  <si>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</si>
  <si>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</si>
  <si>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</si>
  <si>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</si>
  <si>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</si>
  <si>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</si>
  <si>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</si>
  <si>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</si>
  <si>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</si>
  <si>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</si>
  <si>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</si>
  <si>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</si>
  <si>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</si>
  <si>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</si>
  <si>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</si>
  <si>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</si>
  <si>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</si>
  <si>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</si>
  <si>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</si>
  <si>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</si>
  <si>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</si>
  <si>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</si>
  <si>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</si>
  <si>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</si>
  <si>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</si>
  <si>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</si>
  <si>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</si>
  <si>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</si>
  <si>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</si>
  <si>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</si>
  <si>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</si>
  <si>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</si>
  <si>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</si>
  <si>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</si>
  <si>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</si>
  <si>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</si>
  <si>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</si>
  <si>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</si>
  <si>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</si>
  <si>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</si>
  <si>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</si>
  <si>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</si>
  <si>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</si>
  <si>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</si>
  <si>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</si>
  <si>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</si>
  <si>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</si>
  <si>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</si>
  <si>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</si>
  <si>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</si>
  <si>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</si>
  <si>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</si>
  <si>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</si>
  <si>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</si>
  <si>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</si>
  <si>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</si>
  <si>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</si>
  <si>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</si>
  <si>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</si>
  <si>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</si>
  <si>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</si>
  <si>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</si>
  <si>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</si>
  <si>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</si>
  <si>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</si>
  <si>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</si>
  <si>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</si>
  <si>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</si>
  <si>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</si>
  <si>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</si>
  <si>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</si>
  <si>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</si>
  <si>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</si>
  <si>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бюджетам на поддержку отрасли культуры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</si>
  <si>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</si>
  <si>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</si>
  <si>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</si>
  <si>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</si>
  <si>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</si>
  <si>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</si>
  <si>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</si>
  <si>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</si>
  <si>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</si>
  <si>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</si>
  <si>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</si>
  <si>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</si>
  <si>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</si>
  <si>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</si>
  <si>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</si>
  <si>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</si>
  <si>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</si>
  <si>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</si>
  <si>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</si>
  <si>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</si>
  <si>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</si>
  <si>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</si>
  <si>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</si>
  <si>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</si>
  <si>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</si>
  <si>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 xml:space="preserve"> - прочие денежные взыскания (штрафы) за правонарушения в области дорожного движения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</si>
  <si>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</si>
  <si>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- субсидия бюджетам  городских округов на поддержку отрасли культуры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</si>
  <si>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</si>
  <si>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000 2 02 25558 00 0000151</t>
  </si>
  <si>
    <t xml:space="preserve"> - 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</si>
  <si>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000 2 02 25558 04 0000151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</si>
  <si>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</si>
  <si>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</si>
  <si>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</si>
  <si>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</si>
  <si>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</si>
  <si>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</si>
  <si>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</si>
  <si>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</si>
  <si>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</si>
  <si>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</si>
  <si>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</si>
  <si>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</si>
  <si>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</si>
  <si>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</si>
  <si>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000 2 02 19999 00 0000 150</t>
  </si>
  <si>
    <t>000 2 02 19999 04 0000 150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</si>
  <si>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</si>
  <si>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</si>
  <si>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</si>
  <si>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</si>
  <si>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</si>
  <si>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</si>
  <si>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</si>
  <si>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</si>
  <si>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</si>
  <si>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</si>
  <si>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</si>
  <si>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</si>
  <si>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</si>
  <si>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</si>
  <si>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</si>
  <si>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</si>
  <si>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</si>
  <si>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</si>
  <si>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</si>
  <si>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</si>
  <si>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</si>
  <si>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</si>
  <si>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</si>
  <si>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</si>
  <si>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</si>
  <si>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</si>
  <si>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</si>
  <si>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000 2 07 04010 04 0000 150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</si>
  <si>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</si>
  <si>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</si>
  <si>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</si>
  <si>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</si>
  <si>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</si>
  <si>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</si>
  <si>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</si>
  <si>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</si>
  <si>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</si>
  <si>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000 2 02 25520 00 0000 150</t>
  </si>
  <si>
    <t xml:space="preserve"> - 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</si>
  <si>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000 2 02 25520 04 0000 150</t>
  </si>
  <si>
    <t>000 2 02 27112 0000 150</t>
  </si>
  <si>
    <t>000 2 02 27112 04 0000 150</t>
  </si>
  <si>
    <t>Субсидии бюджетам на софинансирование капитальных вложений в объекты муниципальной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</si>
  <si>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</si>
  <si>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000 2 02 20077 0000 150</t>
  </si>
  <si>
    <t>000 2 02 20077 04 0000 150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</si>
  <si>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
</t>
  </si>
  <si>
    <t>000 2 02 45294 00 0000 150</t>
  </si>
  <si>
    <t xml:space="preserve"> - 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</si>
  <si>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000 2 02 45294 04 0000 150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</si>
  <si>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</si>
  <si>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</si>
  <si>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</si>
  <si>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 xml:space="preserve">% исполнения </t>
  </si>
  <si>
    <t>Исполнено на 01.10.2019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</si>
  <si>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</si>
  <si>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</si>
  <si>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</si>
  <si>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</si>
  <si>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</si>
  <si>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</si>
  <si>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Исполнение по доходам бюджета городского округа город Урай за 9 месяцев 2019 года</t>
  </si>
  <si>
    <t>Невыясненные поступления</t>
  </si>
  <si>
    <t>Невыясненные поступления, зачисляемые в бюджеты городских округов</t>
  </si>
  <si>
    <t>000 1 17 01 000 00 0000 180</t>
  </si>
  <si>
    <t>000 1 17 01 040 04 0000 180</t>
  </si>
  <si>
    <t>к постановлению администрации города Урай</t>
  </si>
  <si>
    <t>План на 2019 год</t>
  </si>
  <si>
    <t>(тыс. руб.)</t>
  </si>
  <si>
    <t>от 24.10.2019 №2605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</si>
</sst>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&quot;&quot;##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3" fontId="2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173" fontId="6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1" xfId="53" applyFont="1" applyFill="1" applyBorder="1" applyAlignment="1">
      <alignment horizontal="left" vertical="center" wrapText="1"/>
      <protection/>
    </xf>
    <xf numFmtId="0" fontId="5" fillId="34" borderId="11" xfId="53" applyFont="1" applyFill="1" applyBorder="1" applyAlignment="1">
      <alignment horizontal="center" vertical="center"/>
      <protection/>
    </xf>
    <xf numFmtId="194" fontId="5" fillId="34" borderId="11" xfId="53" applyNumberFormat="1" applyFont="1" applyFill="1" applyBorder="1" applyAlignment="1">
      <alignment horizontal="center" vertical="center"/>
      <protection/>
    </xf>
    <xf numFmtId="0" fontId="6" fillId="34" borderId="11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center" vertical="center"/>
      <protection/>
    </xf>
    <xf numFmtId="194" fontId="6" fillId="34" borderId="11" xfId="53" applyNumberFormat="1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73" fontId="1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wrapText="1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0" fontId="54" fillId="34" borderId="0" xfId="0" applyFont="1" applyFill="1" applyAlignment="1">
      <alignment vertical="top"/>
    </xf>
    <xf numFmtId="173" fontId="54" fillId="34" borderId="0" xfId="0" applyNumberFormat="1" applyFont="1" applyFill="1" applyAlignment="1">
      <alignment horizontal="right" vertical="top"/>
    </xf>
    <xf numFmtId="0" fontId="7" fillId="34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3" fontId="2" fillId="34" borderId="0" xfId="0" applyNumberFormat="1" applyFont="1" applyFill="1" applyAlignment="1">
      <alignment/>
    </xf>
    <xf numFmtId="173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5" fillId="34" borderId="1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1" xfId="64" applyFont="1" applyFill="1" applyBorder="1" applyAlignment="1">
      <alignment horizontal="left" vertical="center" wrapText="1"/>
      <protection/>
    </xf>
    <xf numFmtId="2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173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3" fontId="6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5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center" vertical="center"/>
    </xf>
    <xf numFmtId="201" fontId="12" fillId="34" borderId="13" xfId="0" applyNumberFormat="1" applyFont="1" applyFill="1" applyBorder="1" applyAlignment="1">
      <alignment horizontal="center" wrapText="1"/>
    </xf>
    <xf numFmtId="201" fontId="13" fillId="34" borderId="13" xfId="0" applyNumberFormat="1" applyFont="1" applyFill="1" applyBorder="1" applyAlignment="1">
      <alignment horizont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173" fontId="5" fillId="34" borderId="11" xfId="61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top"/>
    </xf>
    <xf numFmtId="0" fontId="15" fillId="34" borderId="11" xfId="0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173" fontId="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top"/>
    </xf>
    <xf numFmtId="0" fontId="7" fillId="34" borderId="0" xfId="0" applyFont="1" applyFill="1" applyAlignment="1">
      <alignment horizontal="right" vertical="top"/>
    </xf>
    <xf numFmtId="0" fontId="7" fillId="34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65.00390625" style="3" customWidth="1"/>
    <col min="2" max="2" width="25.00390625" style="1" customWidth="1"/>
    <col min="3" max="3" width="14.28125" style="4" customWidth="1"/>
    <col min="4" max="4" width="14.7109375" style="2" customWidth="1"/>
    <col min="5" max="5" width="14.28125" style="2" customWidth="1"/>
    <col min="6" max="16384" width="9.140625" style="2" customWidth="1"/>
  </cols>
  <sheetData>
    <row r="1" spans="1:5" s="29" customFormat="1" ht="15">
      <c r="A1" s="28"/>
      <c r="B1" s="73"/>
      <c r="C1" s="73"/>
      <c r="D1" s="73" t="s">
        <v>187</v>
      </c>
      <c r="E1" s="73"/>
    </row>
    <row r="2" spans="1:5" s="29" customFormat="1" ht="15">
      <c r="A2" s="30"/>
      <c r="B2" s="67"/>
      <c r="C2" s="74" t="s">
        <v>332</v>
      </c>
      <c r="D2" s="74"/>
      <c r="E2" s="74"/>
    </row>
    <row r="3" spans="1:5" s="29" customFormat="1" ht="15">
      <c r="A3" s="30"/>
      <c r="B3" s="73"/>
      <c r="C3" s="73"/>
      <c r="D3" s="73" t="s">
        <v>335</v>
      </c>
      <c r="E3" s="73"/>
    </row>
    <row r="4" spans="1:5" s="29" customFormat="1" ht="19.5" customHeight="1">
      <c r="A4" s="30"/>
      <c r="B4" s="31"/>
      <c r="C4" s="71"/>
      <c r="D4" s="71"/>
      <c r="E4" s="71"/>
    </row>
    <row r="5" spans="1:5" s="29" customFormat="1" ht="19.5" customHeight="1">
      <c r="A5" s="30"/>
      <c r="B5" s="32"/>
      <c r="C5" s="33"/>
      <c r="D5" s="34"/>
      <c r="E5" s="34"/>
    </row>
    <row r="6" spans="1:5" s="35" customFormat="1" ht="18" customHeight="1">
      <c r="A6" s="72" t="s">
        <v>327</v>
      </c>
      <c r="B6" s="72"/>
      <c r="C6" s="72"/>
      <c r="D6" s="72"/>
      <c r="E6" s="72"/>
    </row>
    <row r="7" spans="1:5" s="29" customFormat="1" ht="15" customHeight="1">
      <c r="A7" s="36"/>
      <c r="B7" s="37"/>
      <c r="C7" s="38"/>
      <c r="E7" s="39" t="s">
        <v>334</v>
      </c>
    </row>
    <row r="8" spans="1:5" s="29" customFormat="1" ht="30.75" customHeight="1">
      <c r="A8" s="40" t="s">
        <v>0</v>
      </c>
      <c r="B8" s="40" t="s">
        <v>1</v>
      </c>
      <c r="C8" s="41" t="s">
        <v>333</v>
      </c>
      <c r="D8" s="41" t="s">
        <v>320</v>
      </c>
      <c r="E8" s="40" t="s">
        <v>319</v>
      </c>
    </row>
    <row r="9" spans="1:5" s="42" customFormat="1" ht="12">
      <c r="A9" s="68">
        <v>1</v>
      </c>
      <c r="B9" s="68">
        <v>2</v>
      </c>
      <c r="C9" s="69">
        <v>3</v>
      </c>
      <c r="D9" s="70">
        <v>4</v>
      </c>
      <c r="E9" s="70">
        <v>5</v>
      </c>
    </row>
    <row r="10" spans="1:5" s="29" customFormat="1" ht="12.75">
      <c r="A10" s="26" t="s">
        <v>2</v>
      </c>
      <c r="B10" s="15" t="s">
        <v>3</v>
      </c>
      <c r="C10" s="10">
        <f>C11+C23+C36+C44+C51+C68+C75+C82+C93+C119+C17</f>
        <v>851131.2000000001</v>
      </c>
      <c r="D10" s="10">
        <f>D11+D17+D23+D36+D44+D51+D68+D75+D82+D93+D119</f>
        <v>630886.7</v>
      </c>
      <c r="E10" s="10">
        <f>D10/C10*100</f>
        <v>74.12331964801665</v>
      </c>
    </row>
    <row r="11" spans="1:5" s="29" customFormat="1" ht="12.75">
      <c r="A11" s="14" t="s">
        <v>4</v>
      </c>
      <c r="B11" s="15" t="s">
        <v>5</v>
      </c>
      <c r="C11" s="10">
        <f>C12</f>
        <v>513385.70000000007</v>
      </c>
      <c r="D11" s="10">
        <f>D12</f>
        <v>380080.2</v>
      </c>
      <c r="E11" s="10">
        <f aca="true" t="shared" si="0" ref="E11:E77">D11/C11*100</f>
        <v>74.0340449685295</v>
      </c>
    </row>
    <row r="12" spans="1:5" s="29" customFormat="1" ht="12.75">
      <c r="A12" s="14" t="s">
        <v>6</v>
      </c>
      <c r="B12" s="15" t="s">
        <v>7</v>
      </c>
      <c r="C12" s="10">
        <f>SUM(C13:C16)</f>
        <v>513385.70000000007</v>
      </c>
      <c r="D12" s="10">
        <f>SUM(D13:D16)</f>
        <v>380080.2</v>
      </c>
      <c r="E12" s="10">
        <f t="shared" si="0"/>
        <v>74.0340449685295</v>
      </c>
    </row>
    <row r="13" spans="1:5" s="29" customFormat="1" ht="65.25" customHeight="1">
      <c r="A13" s="11" t="s">
        <v>186</v>
      </c>
      <c r="B13" s="12" t="s">
        <v>8</v>
      </c>
      <c r="C13" s="9">
        <f>484770.4+10000+25598-17919.1+500+487.9+62.7</f>
        <v>503499.9000000001</v>
      </c>
      <c r="D13" s="9">
        <v>369061.3</v>
      </c>
      <c r="E13" s="9">
        <f t="shared" si="0"/>
        <v>73.29918039705667</v>
      </c>
    </row>
    <row r="14" spans="1:5" s="29" customFormat="1" ht="86.25" customHeight="1">
      <c r="A14" s="11" t="s">
        <v>235</v>
      </c>
      <c r="B14" s="12" t="s">
        <v>9</v>
      </c>
      <c r="C14" s="9">
        <f>2962+1000</f>
        <v>3962</v>
      </c>
      <c r="D14" s="9">
        <v>2647.4</v>
      </c>
      <c r="E14" s="9">
        <f t="shared" si="0"/>
        <v>66.81978798586573</v>
      </c>
    </row>
    <row r="15" spans="1:5" s="29" customFormat="1" ht="42.75" customHeight="1">
      <c r="A15" s="11" t="s">
        <v>92</v>
      </c>
      <c r="B15" s="43" t="s">
        <v>79</v>
      </c>
      <c r="C15" s="9">
        <v>1974.6</v>
      </c>
      <c r="D15" s="9">
        <v>3430</v>
      </c>
      <c r="E15" s="9">
        <f t="shared" si="0"/>
        <v>173.70606705155475</v>
      </c>
    </row>
    <row r="16" spans="1:5" s="29" customFormat="1" ht="67.5" customHeight="1">
      <c r="A16" s="11" t="s">
        <v>188</v>
      </c>
      <c r="B16" s="12" t="s">
        <v>80</v>
      </c>
      <c r="C16" s="9">
        <v>3949.2</v>
      </c>
      <c r="D16" s="9">
        <v>4941.5</v>
      </c>
      <c r="E16" s="9">
        <f t="shared" si="0"/>
        <v>125.12660792059151</v>
      </c>
    </row>
    <row r="17" spans="1:5" s="29" customFormat="1" ht="33" customHeight="1">
      <c r="A17" s="14" t="s">
        <v>124</v>
      </c>
      <c r="B17" s="15" t="s">
        <v>125</v>
      </c>
      <c r="C17" s="10">
        <f>C18</f>
        <v>12550</v>
      </c>
      <c r="D17" s="10">
        <f>D18</f>
        <v>9867.8</v>
      </c>
      <c r="E17" s="10">
        <f t="shared" si="0"/>
        <v>78.62788844621514</v>
      </c>
    </row>
    <row r="18" spans="1:5" s="29" customFormat="1" ht="29.25" customHeight="1">
      <c r="A18" s="24" t="s">
        <v>126</v>
      </c>
      <c r="B18" s="12" t="s">
        <v>127</v>
      </c>
      <c r="C18" s="9">
        <f>C19+C20+C21+C22</f>
        <v>12550</v>
      </c>
      <c r="D18" s="9">
        <f>D19+D20+D21+D22</f>
        <v>9867.8</v>
      </c>
      <c r="E18" s="9">
        <f t="shared" si="0"/>
        <v>78.62788844621514</v>
      </c>
    </row>
    <row r="19" spans="1:5" s="29" customFormat="1" ht="54.75" customHeight="1">
      <c r="A19" s="24" t="s">
        <v>170</v>
      </c>
      <c r="B19" s="12" t="s">
        <v>128</v>
      </c>
      <c r="C19" s="9">
        <f>4541.6+500</f>
        <v>5041.6</v>
      </c>
      <c r="D19" s="9">
        <v>4466.9</v>
      </c>
      <c r="E19" s="9">
        <f t="shared" si="0"/>
        <v>88.60084100285623</v>
      </c>
    </row>
    <row r="20" spans="1:5" s="29" customFormat="1" ht="67.5" customHeight="1">
      <c r="A20" s="24" t="s">
        <v>171</v>
      </c>
      <c r="B20" s="12" t="s">
        <v>129</v>
      </c>
      <c r="C20" s="9">
        <v>44.2</v>
      </c>
      <c r="D20" s="9">
        <v>34</v>
      </c>
      <c r="E20" s="9">
        <f t="shared" si="0"/>
        <v>76.92307692307692</v>
      </c>
    </row>
    <row r="21" spans="1:5" s="29" customFormat="1" ht="56.25" customHeight="1">
      <c r="A21" s="24" t="s">
        <v>172</v>
      </c>
      <c r="B21" s="12" t="s">
        <v>130</v>
      </c>
      <c r="C21" s="9">
        <f>6464.2+1000</f>
        <v>7464.2</v>
      </c>
      <c r="D21" s="9">
        <v>6122.4</v>
      </c>
      <c r="E21" s="9">
        <f t="shared" si="0"/>
        <v>82.02352562900244</v>
      </c>
    </row>
    <row r="22" spans="1:5" s="29" customFormat="1" ht="60" customHeight="1">
      <c r="A22" s="24" t="s">
        <v>173</v>
      </c>
      <c r="B22" s="12" t="s">
        <v>131</v>
      </c>
      <c r="C22" s="9">
        <v>0</v>
      </c>
      <c r="D22" s="9">
        <v>-755.5</v>
      </c>
      <c r="E22" s="9">
        <v>0</v>
      </c>
    </row>
    <row r="23" spans="1:5" s="29" customFormat="1" ht="21" customHeight="1">
      <c r="A23" s="14" t="s">
        <v>10</v>
      </c>
      <c r="B23" s="15" t="s">
        <v>11</v>
      </c>
      <c r="C23" s="10">
        <f>C24+C29+C32+C34</f>
        <v>137174.1</v>
      </c>
      <c r="D23" s="10">
        <f>D24+D29+D32+D34</f>
        <v>121752.3</v>
      </c>
      <c r="E23" s="10">
        <f t="shared" si="0"/>
        <v>88.75749868233143</v>
      </c>
    </row>
    <row r="24" spans="1:5" s="44" customFormat="1" ht="33.75" customHeight="1">
      <c r="A24" s="14" t="s">
        <v>81</v>
      </c>
      <c r="B24" s="15" t="s">
        <v>12</v>
      </c>
      <c r="C24" s="10">
        <f>C25+C27</f>
        <v>106371.1</v>
      </c>
      <c r="D24" s="10">
        <f>D25+D26+D27+D28</f>
        <v>103092.5</v>
      </c>
      <c r="E24" s="10">
        <f t="shared" si="0"/>
        <v>96.91777183840347</v>
      </c>
    </row>
    <row r="25" spans="1:5" s="29" customFormat="1" ht="27" customHeight="1">
      <c r="A25" s="11" t="s">
        <v>197</v>
      </c>
      <c r="B25" s="12" t="s">
        <v>86</v>
      </c>
      <c r="C25" s="9">
        <f>78420.6+9000-429+500</f>
        <v>87491.6</v>
      </c>
      <c r="D25" s="9">
        <v>82627</v>
      </c>
      <c r="E25" s="9">
        <f t="shared" si="0"/>
        <v>94.4399233755012</v>
      </c>
    </row>
    <row r="26" spans="1:5" s="29" customFormat="1" ht="27" customHeight="1">
      <c r="A26" s="24" t="s">
        <v>321</v>
      </c>
      <c r="B26" s="45" t="s">
        <v>322</v>
      </c>
      <c r="C26" s="9">
        <v>0</v>
      </c>
      <c r="D26" s="9">
        <v>4.5</v>
      </c>
      <c r="E26" s="9">
        <v>0</v>
      </c>
    </row>
    <row r="27" spans="1:5" s="29" customFormat="1" ht="27" customHeight="1">
      <c r="A27" s="11" t="s">
        <v>208</v>
      </c>
      <c r="B27" s="12" t="s">
        <v>87</v>
      </c>
      <c r="C27" s="9">
        <f>17879.5+1000</f>
        <v>18879.5</v>
      </c>
      <c r="D27" s="9">
        <v>20315.4</v>
      </c>
      <c r="E27" s="9">
        <f>D27/C27*100</f>
        <v>107.60560396196934</v>
      </c>
    </row>
    <row r="28" spans="1:5" s="29" customFormat="1" ht="41.25" customHeight="1">
      <c r="A28" s="11" t="s">
        <v>323</v>
      </c>
      <c r="B28" s="45" t="s">
        <v>324</v>
      </c>
      <c r="C28" s="9">
        <v>0</v>
      </c>
      <c r="D28" s="9">
        <v>145.6</v>
      </c>
      <c r="E28" s="9">
        <v>0</v>
      </c>
    </row>
    <row r="29" spans="1:5" s="29" customFormat="1" ht="17.25" customHeight="1">
      <c r="A29" s="14" t="s">
        <v>13</v>
      </c>
      <c r="B29" s="15" t="s">
        <v>132</v>
      </c>
      <c r="C29" s="10">
        <f>C30</f>
        <v>22307</v>
      </c>
      <c r="D29" s="10">
        <f>D30+D31</f>
        <v>14026.3</v>
      </c>
      <c r="E29" s="10">
        <f t="shared" si="0"/>
        <v>62.87846864213027</v>
      </c>
    </row>
    <row r="30" spans="1:5" s="29" customFormat="1" ht="12.75">
      <c r="A30" s="11" t="s">
        <v>13</v>
      </c>
      <c r="B30" s="12" t="s">
        <v>88</v>
      </c>
      <c r="C30" s="9">
        <v>22307</v>
      </c>
      <c r="D30" s="9">
        <v>14026.3</v>
      </c>
      <c r="E30" s="9">
        <f t="shared" si="0"/>
        <v>62.87846864213027</v>
      </c>
    </row>
    <row r="31" spans="1:5" s="29" customFormat="1" ht="25.5">
      <c r="A31" s="13" t="s">
        <v>325</v>
      </c>
      <c r="B31" s="12" t="s">
        <v>326</v>
      </c>
      <c r="C31" s="9">
        <v>0</v>
      </c>
      <c r="D31" s="9">
        <v>0</v>
      </c>
      <c r="E31" s="9">
        <v>0</v>
      </c>
    </row>
    <row r="32" spans="1:5" s="29" customFormat="1" ht="12.75">
      <c r="A32" s="46" t="s">
        <v>102</v>
      </c>
      <c r="B32" s="47" t="s">
        <v>103</v>
      </c>
      <c r="C32" s="10">
        <f>C33</f>
        <v>96</v>
      </c>
      <c r="D32" s="10">
        <f>D33</f>
        <v>5.5</v>
      </c>
      <c r="E32" s="10">
        <f t="shared" si="0"/>
        <v>5.729166666666666</v>
      </c>
    </row>
    <row r="33" spans="1:5" s="44" customFormat="1" ht="15" customHeight="1">
      <c r="A33" s="48" t="s">
        <v>102</v>
      </c>
      <c r="B33" s="49" t="s">
        <v>104</v>
      </c>
      <c r="C33" s="9">
        <v>96</v>
      </c>
      <c r="D33" s="9">
        <v>5.5</v>
      </c>
      <c r="E33" s="9">
        <f t="shared" si="0"/>
        <v>5.729166666666666</v>
      </c>
    </row>
    <row r="34" spans="1:5" s="44" customFormat="1" ht="25.5" customHeight="1">
      <c r="A34" s="46" t="s">
        <v>121</v>
      </c>
      <c r="B34" s="47" t="s">
        <v>120</v>
      </c>
      <c r="C34" s="10">
        <f>C35</f>
        <v>8400</v>
      </c>
      <c r="D34" s="10">
        <f>D35</f>
        <v>4628</v>
      </c>
      <c r="E34" s="10">
        <f t="shared" si="0"/>
        <v>55.095238095238095</v>
      </c>
    </row>
    <row r="35" spans="1:5" s="44" customFormat="1" ht="30.75" customHeight="1">
      <c r="A35" s="48" t="s">
        <v>122</v>
      </c>
      <c r="B35" s="49" t="s">
        <v>123</v>
      </c>
      <c r="C35" s="9">
        <v>8400</v>
      </c>
      <c r="D35" s="9">
        <v>4628</v>
      </c>
      <c r="E35" s="9">
        <f t="shared" si="0"/>
        <v>55.095238095238095</v>
      </c>
    </row>
    <row r="36" spans="1:5" s="29" customFormat="1" ht="12.75">
      <c r="A36" s="14" t="s">
        <v>14</v>
      </c>
      <c r="B36" s="15" t="s">
        <v>15</v>
      </c>
      <c r="C36" s="10">
        <f>C37+C39</f>
        <v>28962.6</v>
      </c>
      <c r="D36" s="10">
        <f>D37+D39</f>
        <v>13268.4</v>
      </c>
      <c r="E36" s="10">
        <f t="shared" si="0"/>
        <v>45.81218537009799</v>
      </c>
    </row>
    <row r="37" spans="1:5" s="44" customFormat="1" ht="13.5" customHeight="1">
      <c r="A37" s="14" t="s">
        <v>16</v>
      </c>
      <c r="B37" s="15" t="s">
        <v>17</v>
      </c>
      <c r="C37" s="10">
        <f>C38</f>
        <v>9602.8</v>
      </c>
      <c r="D37" s="10">
        <f>D38</f>
        <v>3205.6</v>
      </c>
      <c r="E37" s="10">
        <f t="shared" si="0"/>
        <v>33.38193027033782</v>
      </c>
    </row>
    <row r="38" spans="1:5" s="29" customFormat="1" ht="29.25" customHeight="1">
      <c r="A38" s="11" t="s">
        <v>133</v>
      </c>
      <c r="B38" s="12" t="s">
        <v>18</v>
      </c>
      <c r="C38" s="9">
        <f>9602.8</f>
        <v>9602.8</v>
      </c>
      <c r="D38" s="9">
        <v>3205.6</v>
      </c>
      <c r="E38" s="9">
        <f t="shared" si="0"/>
        <v>33.38193027033782</v>
      </c>
    </row>
    <row r="39" spans="1:5" s="29" customFormat="1" ht="12.75">
      <c r="A39" s="14" t="s">
        <v>19</v>
      </c>
      <c r="B39" s="15" t="s">
        <v>20</v>
      </c>
      <c r="C39" s="10">
        <f>C40+C42</f>
        <v>19359.8</v>
      </c>
      <c r="D39" s="10">
        <f>D40+D42</f>
        <v>10062.8</v>
      </c>
      <c r="E39" s="10">
        <f t="shared" si="0"/>
        <v>51.977809688116615</v>
      </c>
    </row>
    <row r="40" spans="1:5" s="29" customFormat="1" ht="12.75">
      <c r="A40" s="11" t="s">
        <v>189</v>
      </c>
      <c r="B40" s="12" t="s">
        <v>198</v>
      </c>
      <c r="C40" s="9">
        <f>C41</f>
        <v>12809.9</v>
      </c>
      <c r="D40" s="9">
        <f>D41</f>
        <v>8455.9</v>
      </c>
      <c r="E40" s="9">
        <f t="shared" si="0"/>
        <v>66.01066362735072</v>
      </c>
    </row>
    <row r="41" spans="1:5" s="29" customFormat="1" ht="25.5">
      <c r="A41" s="7" t="s">
        <v>191</v>
      </c>
      <c r="B41" s="6" t="s">
        <v>190</v>
      </c>
      <c r="C41" s="8">
        <v>12809.9</v>
      </c>
      <c r="D41" s="8">
        <v>8455.9</v>
      </c>
      <c r="E41" s="8">
        <f t="shared" si="0"/>
        <v>66.01066362735072</v>
      </c>
    </row>
    <row r="42" spans="1:5" s="29" customFormat="1" ht="12.75">
      <c r="A42" s="11" t="s">
        <v>193</v>
      </c>
      <c r="B42" s="12" t="s">
        <v>192</v>
      </c>
      <c r="C42" s="9">
        <f>SUM(C43)</f>
        <v>6549.9</v>
      </c>
      <c r="D42" s="9">
        <f>D43</f>
        <v>1606.9</v>
      </c>
      <c r="E42" s="9">
        <f t="shared" si="0"/>
        <v>24.533198980137104</v>
      </c>
    </row>
    <row r="43" spans="1:5" s="29" customFormat="1" ht="29.25" customHeight="1">
      <c r="A43" s="7" t="s">
        <v>195</v>
      </c>
      <c r="B43" s="6" t="s">
        <v>194</v>
      </c>
      <c r="C43" s="8">
        <v>6549.9</v>
      </c>
      <c r="D43" s="8">
        <v>1606.9</v>
      </c>
      <c r="E43" s="8">
        <f t="shared" si="0"/>
        <v>24.533198980137104</v>
      </c>
    </row>
    <row r="44" spans="1:5" s="29" customFormat="1" ht="12.75">
      <c r="A44" s="14" t="s">
        <v>21</v>
      </c>
      <c r="B44" s="15" t="s">
        <v>22</v>
      </c>
      <c r="C44" s="10">
        <f>C45+C47</f>
        <v>6150</v>
      </c>
      <c r="D44" s="10">
        <f>D45+D47</f>
        <v>4566.8</v>
      </c>
      <c r="E44" s="10">
        <f t="shared" si="0"/>
        <v>74.2569105691057</v>
      </c>
    </row>
    <row r="45" spans="1:5" s="29" customFormat="1" ht="27.75" customHeight="1">
      <c r="A45" s="11" t="s">
        <v>23</v>
      </c>
      <c r="B45" s="12" t="s">
        <v>24</v>
      </c>
      <c r="C45" s="9">
        <f>C46</f>
        <v>6050</v>
      </c>
      <c r="D45" s="9">
        <f>D46</f>
        <v>4363.6</v>
      </c>
      <c r="E45" s="9">
        <f t="shared" si="0"/>
        <v>72.12561983471075</v>
      </c>
    </row>
    <row r="46" spans="1:5" s="29" customFormat="1" ht="42" customHeight="1">
      <c r="A46" s="7" t="s">
        <v>73</v>
      </c>
      <c r="B46" s="6" t="s">
        <v>25</v>
      </c>
      <c r="C46" s="8">
        <v>6050</v>
      </c>
      <c r="D46" s="8">
        <v>4363.6</v>
      </c>
      <c r="E46" s="8">
        <f t="shared" si="0"/>
        <v>72.12561983471075</v>
      </c>
    </row>
    <row r="47" spans="1:5" s="29" customFormat="1" ht="28.5" customHeight="1">
      <c r="A47" s="11" t="s">
        <v>26</v>
      </c>
      <c r="B47" s="12" t="s">
        <v>27</v>
      </c>
      <c r="C47" s="9">
        <f>C48+C49</f>
        <v>100</v>
      </c>
      <c r="D47" s="9">
        <f>D48+D49</f>
        <v>203.2</v>
      </c>
      <c r="E47" s="9">
        <f t="shared" si="0"/>
        <v>203.2</v>
      </c>
    </row>
    <row r="48" spans="1:5" s="50" customFormat="1" ht="29.25" customHeight="1">
      <c r="A48" s="7" t="s">
        <v>199</v>
      </c>
      <c r="B48" s="6" t="s">
        <v>205</v>
      </c>
      <c r="C48" s="8">
        <v>20</v>
      </c>
      <c r="D48" s="8">
        <v>0</v>
      </c>
      <c r="E48" s="8">
        <f t="shared" si="0"/>
        <v>0</v>
      </c>
    </row>
    <row r="49" spans="1:5" s="29" customFormat="1" ht="41.25" customHeight="1">
      <c r="A49" s="11" t="s">
        <v>257</v>
      </c>
      <c r="B49" s="12" t="s">
        <v>134</v>
      </c>
      <c r="C49" s="9">
        <f>C50</f>
        <v>80</v>
      </c>
      <c r="D49" s="9">
        <f>D50</f>
        <v>203.2</v>
      </c>
      <c r="E49" s="9">
        <f t="shared" si="0"/>
        <v>254</v>
      </c>
    </row>
    <row r="50" spans="1:5" s="29" customFormat="1" ht="69" customHeight="1">
      <c r="A50" s="7" t="s">
        <v>116</v>
      </c>
      <c r="B50" s="6" t="s">
        <v>117</v>
      </c>
      <c r="C50" s="8">
        <v>80</v>
      </c>
      <c r="D50" s="8">
        <v>203.2</v>
      </c>
      <c r="E50" s="8">
        <f t="shared" si="0"/>
        <v>254</v>
      </c>
    </row>
    <row r="51" spans="1:5" s="29" customFormat="1" ht="32.25" customHeight="1">
      <c r="A51" s="14" t="s">
        <v>28</v>
      </c>
      <c r="B51" s="15" t="s">
        <v>29</v>
      </c>
      <c r="C51" s="10">
        <f>SUM(C54+C65+C52+C62)</f>
        <v>90000.90000000001</v>
      </c>
      <c r="D51" s="10">
        <f>D52+D54+D62+D65</f>
        <v>61660.1</v>
      </c>
      <c r="E51" s="10">
        <f t="shared" si="0"/>
        <v>68.51053711685104</v>
      </c>
    </row>
    <row r="52" spans="1:5" s="52" customFormat="1" ht="56.25" customHeight="1">
      <c r="A52" s="11" t="s">
        <v>74</v>
      </c>
      <c r="B52" s="51" t="s">
        <v>178</v>
      </c>
      <c r="C52" s="9">
        <f>C53</f>
        <v>903.1</v>
      </c>
      <c r="D52" s="9">
        <f>D53</f>
        <v>170.3</v>
      </c>
      <c r="E52" s="9">
        <f t="shared" si="0"/>
        <v>18.857269405381466</v>
      </c>
    </row>
    <row r="53" spans="1:5" s="54" customFormat="1" ht="48.75" customHeight="1">
      <c r="A53" s="7" t="s">
        <v>30</v>
      </c>
      <c r="B53" s="53" t="s">
        <v>135</v>
      </c>
      <c r="C53" s="8">
        <v>903.1</v>
      </c>
      <c r="D53" s="8">
        <v>170.3</v>
      </c>
      <c r="E53" s="8">
        <f t="shared" si="0"/>
        <v>18.857269405381466</v>
      </c>
    </row>
    <row r="54" spans="1:5" s="29" customFormat="1" ht="63.75">
      <c r="A54" s="11" t="s">
        <v>82</v>
      </c>
      <c r="B54" s="12" t="s">
        <v>31</v>
      </c>
      <c r="C54" s="9">
        <f>SUM(C55+C57+C59)</f>
        <v>74364.1</v>
      </c>
      <c r="D54" s="9">
        <f>D55+D57+D59</f>
        <v>49152.7</v>
      </c>
      <c r="E54" s="9">
        <f t="shared" si="0"/>
        <v>66.09735073778879</v>
      </c>
    </row>
    <row r="55" spans="1:5" s="29" customFormat="1" ht="43.5" customHeight="1">
      <c r="A55" s="11" t="s">
        <v>136</v>
      </c>
      <c r="B55" s="12" t="s">
        <v>77</v>
      </c>
      <c r="C55" s="9">
        <f>SUM(C56)</f>
        <v>72510.5</v>
      </c>
      <c r="D55" s="9">
        <f>D56</f>
        <v>46994.3</v>
      </c>
      <c r="E55" s="9">
        <f t="shared" si="0"/>
        <v>64.8103378131443</v>
      </c>
    </row>
    <row r="56" spans="1:5" s="29" customFormat="1" ht="58.5" customHeight="1">
      <c r="A56" s="7" t="s">
        <v>32</v>
      </c>
      <c r="B56" s="6" t="s">
        <v>89</v>
      </c>
      <c r="C56" s="8">
        <v>72510.5</v>
      </c>
      <c r="D56" s="8">
        <v>46994.3</v>
      </c>
      <c r="E56" s="8">
        <f t="shared" si="0"/>
        <v>64.8103378131443</v>
      </c>
    </row>
    <row r="57" spans="1:5" s="29" customFormat="1" ht="54" customHeight="1">
      <c r="A57" s="11" t="s">
        <v>83</v>
      </c>
      <c r="B57" s="12" t="s">
        <v>33</v>
      </c>
      <c r="C57" s="9">
        <f>C58</f>
        <v>1852</v>
      </c>
      <c r="D57" s="9">
        <f>D58</f>
        <v>2158.2</v>
      </c>
      <c r="E57" s="9">
        <f t="shared" si="0"/>
        <v>116.53347732181425</v>
      </c>
    </row>
    <row r="58" spans="1:5" s="55" customFormat="1" ht="54.75" customHeight="1">
      <c r="A58" s="25" t="s">
        <v>142</v>
      </c>
      <c r="B58" s="6" t="s">
        <v>34</v>
      </c>
      <c r="C58" s="8">
        <v>1852</v>
      </c>
      <c r="D58" s="8">
        <v>2158.2</v>
      </c>
      <c r="E58" s="8">
        <f t="shared" si="0"/>
        <v>116.53347732181425</v>
      </c>
    </row>
    <row r="59" spans="1:5" s="55" customFormat="1" ht="36" customHeight="1">
      <c r="A59" s="24" t="s">
        <v>296</v>
      </c>
      <c r="B59" s="45" t="s">
        <v>297</v>
      </c>
      <c r="C59" s="56">
        <f>C60</f>
        <v>1.6</v>
      </c>
      <c r="D59" s="9">
        <f>D60</f>
        <v>0.2</v>
      </c>
      <c r="E59" s="9">
        <f t="shared" si="0"/>
        <v>12.5</v>
      </c>
    </row>
    <row r="60" spans="1:5" s="55" customFormat="1" ht="44.25" customHeight="1">
      <c r="A60" s="24" t="s">
        <v>298</v>
      </c>
      <c r="B60" s="45" t="s">
        <v>299</v>
      </c>
      <c r="C60" s="56">
        <f>C61</f>
        <v>1.6</v>
      </c>
      <c r="D60" s="9">
        <f>D61</f>
        <v>0.2</v>
      </c>
      <c r="E60" s="9">
        <f t="shared" si="0"/>
        <v>12.5</v>
      </c>
    </row>
    <row r="61" spans="1:5" s="55" customFormat="1" ht="78" customHeight="1">
      <c r="A61" s="25" t="s">
        <v>300</v>
      </c>
      <c r="B61" s="57" t="s">
        <v>301</v>
      </c>
      <c r="C61" s="58">
        <v>1.6</v>
      </c>
      <c r="D61" s="8">
        <v>0.2</v>
      </c>
      <c r="E61" s="8">
        <f t="shared" si="0"/>
        <v>12.5</v>
      </c>
    </row>
    <row r="62" spans="1:5" s="59" customFormat="1" ht="23.25" customHeight="1">
      <c r="A62" s="11" t="s">
        <v>138</v>
      </c>
      <c r="B62" s="12" t="s">
        <v>139</v>
      </c>
      <c r="C62" s="9">
        <f>C63</f>
        <v>429</v>
      </c>
      <c r="D62" s="9">
        <f>D63</f>
        <v>429</v>
      </c>
      <c r="E62" s="9">
        <f t="shared" si="0"/>
        <v>100</v>
      </c>
    </row>
    <row r="63" spans="1:5" s="59" customFormat="1" ht="44.25" customHeight="1">
      <c r="A63" s="11" t="s">
        <v>141</v>
      </c>
      <c r="B63" s="12" t="s">
        <v>140</v>
      </c>
      <c r="C63" s="9">
        <f>C64</f>
        <v>429</v>
      </c>
      <c r="D63" s="9">
        <f>D64</f>
        <v>429</v>
      </c>
      <c r="E63" s="9">
        <f t="shared" si="0"/>
        <v>100</v>
      </c>
    </row>
    <row r="64" spans="1:5" s="29" customFormat="1" ht="38.25">
      <c r="A64" s="25" t="s">
        <v>137</v>
      </c>
      <c r="B64" s="6" t="s">
        <v>105</v>
      </c>
      <c r="C64" s="8">
        <v>429</v>
      </c>
      <c r="D64" s="8">
        <v>429</v>
      </c>
      <c r="E64" s="8">
        <f t="shared" si="0"/>
        <v>100</v>
      </c>
    </row>
    <row r="65" spans="1:5" s="29" customFormat="1" ht="55.5" customHeight="1">
      <c r="A65" s="11" t="s">
        <v>84</v>
      </c>
      <c r="B65" s="12" t="s">
        <v>35</v>
      </c>
      <c r="C65" s="9">
        <f>C66</f>
        <v>14304.7</v>
      </c>
      <c r="D65" s="9">
        <f>D66</f>
        <v>11908.1</v>
      </c>
      <c r="E65" s="9">
        <f t="shared" si="0"/>
        <v>83.24606597831482</v>
      </c>
    </row>
    <row r="66" spans="1:5" s="29" customFormat="1" ht="56.25" customHeight="1">
      <c r="A66" s="11" t="s">
        <v>85</v>
      </c>
      <c r="B66" s="12" t="s">
        <v>36</v>
      </c>
      <c r="C66" s="9">
        <f>C67</f>
        <v>14304.7</v>
      </c>
      <c r="D66" s="9">
        <f>D67</f>
        <v>11908.1</v>
      </c>
      <c r="E66" s="9">
        <f t="shared" si="0"/>
        <v>83.24606597831482</v>
      </c>
    </row>
    <row r="67" spans="1:5" s="29" customFormat="1" ht="57" customHeight="1">
      <c r="A67" s="7" t="s">
        <v>143</v>
      </c>
      <c r="B67" s="6" t="s">
        <v>37</v>
      </c>
      <c r="C67" s="8">
        <f>10238.2+3551+515.5</f>
        <v>14304.7</v>
      </c>
      <c r="D67" s="8">
        <v>11908.1</v>
      </c>
      <c r="E67" s="8">
        <f t="shared" si="0"/>
        <v>83.24606597831482</v>
      </c>
    </row>
    <row r="68" spans="1:5" s="29" customFormat="1" ht="12.75">
      <c r="A68" s="14" t="s">
        <v>38</v>
      </c>
      <c r="B68" s="15" t="s">
        <v>39</v>
      </c>
      <c r="C68" s="10">
        <f>C69</f>
        <v>1288.3999999999999</v>
      </c>
      <c r="D68" s="10">
        <f>D69</f>
        <v>1047.4</v>
      </c>
      <c r="E68" s="10">
        <f t="shared" si="0"/>
        <v>81.29462899720585</v>
      </c>
    </row>
    <row r="69" spans="1:5" s="29" customFormat="1" ht="17.25" customHeight="1">
      <c r="A69" s="11" t="s">
        <v>145</v>
      </c>
      <c r="B69" s="12" t="s">
        <v>144</v>
      </c>
      <c r="C69" s="9">
        <f>C70+C71+C73+C74</f>
        <v>1288.3999999999999</v>
      </c>
      <c r="D69" s="9">
        <f>D70+D71+D72+D73+D74</f>
        <v>1047.4</v>
      </c>
      <c r="E69" s="9">
        <f t="shared" si="0"/>
        <v>81.29462899720585</v>
      </c>
    </row>
    <row r="70" spans="1:5" s="29" customFormat="1" ht="33" customHeight="1">
      <c r="A70" s="7" t="s">
        <v>146</v>
      </c>
      <c r="B70" s="6" t="s">
        <v>106</v>
      </c>
      <c r="C70" s="8">
        <v>68.5</v>
      </c>
      <c r="D70" s="8">
        <v>114.2</v>
      </c>
      <c r="E70" s="8">
        <f t="shared" si="0"/>
        <v>166.71532846715328</v>
      </c>
    </row>
    <row r="71" spans="1:5" s="29" customFormat="1" ht="16.5" customHeight="1">
      <c r="A71" s="7" t="s">
        <v>147</v>
      </c>
      <c r="B71" s="6" t="s">
        <v>107</v>
      </c>
      <c r="C71" s="8">
        <v>118.1</v>
      </c>
      <c r="D71" s="8">
        <v>412.9</v>
      </c>
      <c r="E71" s="8">
        <f t="shared" si="0"/>
        <v>349.61896697713803</v>
      </c>
    </row>
    <row r="72" spans="1:5" s="29" customFormat="1" ht="16.5" customHeight="1">
      <c r="A72" s="7" t="s">
        <v>148</v>
      </c>
      <c r="B72" s="6" t="s">
        <v>108</v>
      </c>
      <c r="C72" s="8">
        <v>0</v>
      </c>
      <c r="D72" s="8">
        <v>0</v>
      </c>
      <c r="E72" s="8">
        <v>0</v>
      </c>
    </row>
    <row r="73" spans="1:5" s="29" customFormat="1" ht="16.5" customHeight="1">
      <c r="A73" s="7" t="s">
        <v>253</v>
      </c>
      <c r="B73" s="6" t="s">
        <v>255</v>
      </c>
      <c r="C73" s="8">
        <f>100+1000</f>
        <v>1100</v>
      </c>
      <c r="D73" s="8">
        <v>317.6</v>
      </c>
      <c r="E73" s="8">
        <f t="shared" si="0"/>
        <v>28.87272727272727</v>
      </c>
    </row>
    <row r="74" spans="1:5" s="29" customFormat="1" ht="16.5" customHeight="1">
      <c r="A74" s="7" t="s">
        <v>254</v>
      </c>
      <c r="B74" s="6" t="s">
        <v>256</v>
      </c>
      <c r="C74" s="8">
        <v>1.8</v>
      </c>
      <c r="D74" s="8">
        <v>202.7</v>
      </c>
      <c r="E74" s="8">
        <f t="shared" si="0"/>
        <v>11261.11111111111</v>
      </c>
    </row>
    <row r="75" spans="1:5" s="29" customFormat="1" ht="25.5">
      <c r="A75" s="14" t="s">
        <v>90</v>
      </c>
      <c r="B75" s="15" t="s">
        <v>40</v>
      </c>
      <c r="C75" s="10">
        <f>C76+C79</f>
        <v>2106</v>
      </c>
      <c r="D75" s="10">
        <f>D76+D79</f>
        <v>984.7</v>
      </c>
      <c r="E75" s="10">
        <f t="shared" si="0"/>
        <v>46.756885090218425</v>
      </c>
    </row>
    <row r="76" spans="1:5" s="29" customFormat="1" ht="12.75">
      <c r="A76" s="11" t="s">
        <v>149</v>
      </c>
      <c r="B76" s="12" t="s">
        <v>150</v>
      </c>
      <c r="C76" s="9">
        <f>C77</f>
        <v>106</v>
      </c>
      <c r="D76" s="9">
        <f>D77</f>
        <v>58.5</v>
      </c>
      <c r="E76" s="9">
        <f t="shared" si="0"/>
        <v>55.188679245283026</v>
      </c>
    </row>
    <row r="77" spans="1:5" s="29" customFormat="1" ht="12.75">
      <c r="A77" s="11" t="s">
        <v>93</v>
      </c>
      <c r="B77" s="12" t="s">
        <v>94</v>
      </c>
      <c r="C77" s="9">
        <f>C78</f>
        <v>106</v>
      </c>
      <c r="D77" s="9">
        <f>D78</f>
        <v>58.5</v>
      </c>
      <c r="E77" s="9">
        <f t="shared" si="0"/>
        <v>55.188679245283026</v>
      </c>
    </row>
    <row r="78" spans="1:5" s="29" customFormat="1" ht="25.5">
      <c r="A78" s="7" t="s">
        <v>96</v>
      </c>
      <c r="B78" s="6" t="s">
        <v>95</v>
      </c>
      <c r="C78" s="8">
        <v>106</v>
      </c>
      <c r="D78" s="8">
        <v>58.5</v>
      </c>
      <c r="E78" s="8">
        <f aca="true" t="shared" si="1" ref="E78:E141">D78/C78*100</f>
        <v>55.188679245283026</v>
      </c>
    </row>
    <row r="79" spans="1:5" s="29" customFormat="1" ht="12.75">
      <c r="A79" s="11" t="s">
        <v>151</v>
      </c>
      <c r="B79" s="12" t="s">
        <v>152</v>
      </c>
      <c r="C79" s="9">
        <f>SUM(C80)</f>
        <v>2000</v>
      </c>
      <c r="D79" s="9">
        <f>D80</f>
        <v>926.2</v>
      </c>
      <c r="E79" s="9">
        <f t="shared" si="1"/>
        <v>46.31</v>
      </c>
    </row>
    <row r="80" spans="1:5" s="29" customFormat="1" ht="12.75">
      <c r="A80" s="11" t="s">
        <v>97</v>
      </c>
      <c r="B80" s="12" t="s">
        <v>98</v>
      </c>
      <c r="C80" s="9">
        <f>SUM(C81)</f>
        <v>2000</v>
      </c>
      <c r="D80" s="9">
        <f>D81</f>
        <v>926.2</v>
      </c>
      <c r="E80" s="9">
        <f t="shared" si="1"/>
        <v>46.31</v>
      </c>
    </row>
    <row r="81" spans="1:5" s="50" customFormat="1" ht="18" customHeight="1">
      <c r="A81" s="7" t="s">
        <v>99</v>
      </c>
      <c r="B81" s="6" t="s">
        <v>100</v>
      </c>
      <c r="C81" s="8">
        <v>2000</v>
      </c>
      <c r="D81" s="8">
        <v>926.2</v>
      </c>
      <c r="E81" s="8">
        <f t="shared" si="1"/>
        <v>46.31</v>
      </c>
    </row>
    <row r="82" spans="1:5" s="29" customFormat="1" ht="30" customHeight="1">
      <c r="A82" s="14" t="s">
        <v>41</v>
      </c>
      <c r="B82" s="15" t="s">
        <v>42</v>
      </c>
      <c r="C82" s="10">
        <f>C83+C86</f>
        <v>51224.7</v>
      </c>
      <c r="D82" s="10">
        <f>D83+D86</f>
        <v>29653.4</v>
      </c>
      <c r="E82" s="10">
        <f t="shared" si="1"/>
        <v>57.8888700177844</v>
      </c>
    </row>
    <row r="83" spans="1:5" s="29" customFormat="1" ht="57" customHeight="1">
      <c r="A83" s="11" t="s">
        <v>179</v>
      </c>
      <c r="B83" s="12" t="s">
        <v>43</v>
      </c>
      <c r="C83" s="9">
        <f>C84</f>
        <v>48651.799999999996</v>
      </c>
      <c r="D83" s="9">
        <f>D84</f>
        <v>27147.2</v>
      </c>
      <c r="E83" s="9">
        <f t="shared" si="1"/>
        <v>55.79896324493647</v>
      </c>
    </row>
    <row r="84" spans="1:5" s="29" customFormat="1" ht="69" customHeight="1">
      <c r="A84" s="11" t="s">
        <v>196</v>
      </c>
      <c r="B84" s="12" t="s">
        <v>153</v>
      </c>
      <c r="C84" s="9">
        <f>C85</f>
        <v>48651.799999999996</v>
      </c>
      <c r="D84" s="9">
        <f>D85</f>
        <v>27147.2</v>
      </c>
      <c r="E84" s="9">
        <f t="shared" si="1"/>
        <v>55.79896324493647</v>
      </c>
    </row>
    <row r="85" spans="1:5" s="29" customFormat="1" ht="73.5" customHeight="1">
      <c r="A85" s="7" t="s">
        <v>154</v>
      </c>
      <c r="B85" s="6" t="s">
        <v>91</v>
      </c>
      <c r="C85" s="8">
        <f>25000+2965+1000+17919.1+1767.7</f>
        <v>48651.799999999996</v>
      </c>
      <c r="D85" s="8">
        <v>27147.2</v>
      </c>
      <c r="E85" s="8">
        <f t="shared" si="1"/>
        <v>55.79896324493647</v>
      </c>
    </row>
    <row r="86" spans="1:5" s="29" customFormat="1" ht="29.25" customHeight="1">
      <c r="A86" s="11" t="s">
        <v>180</v>
      </c>
      <c r="B86" s="12" t="s">
        <v>44</v>
      </c>
      <c r="C86" s="9">
        <f>C87+C89+C91</f>
        <v>2572.9</v>
      </c>
      <c r="D86" s="9">
        <f>D87+D89+D91</f>
        <v>2506.2000000000003</v>
      </c>
      <c r="E86" s="9">
        <f t="shared" si="1"/>
        <v>97.40759454312256</v>
      </c>
    </row>
    <row r="87" spans="1:5" s="29" customFormat="1" ht="25.5">
      <c r="A87" s="11" t="s">
        <v>45</v>
      </c>
      <c r="B87" s="12" t="s">
        <v>46</v>
      </c>
      <c r="C87" s="9">
        <f>C88</f>
        <v>2365.9</v>
      </c>
      <c r="D87" s="9">
        <f>D88</f>
        <v>2428.9</v>
      </c>
      <c r="E87" s="9">
        <f t="shared" si="1"/>
        <v>102.66283443932542</v>
      </c>
    </row>
    <row r="88" spans="1:5" s="29" customFormat="1" ht="38.25">
      <c r="A88" s="7" t="s">
        <v>204</v>
      </c>
      <c r="B88" s="6" t="s">
        <v>47</v>
      </c>
      <c r="C88" s="8">
        <f>463.9+1902</f>
        <v>2365.9</v>
      </c>
      <c r="D88" s="8">
        <v>2428.9</v>
      </c>
      <c r="E88" s="8">
        <f t="shared" si="1"/>
        <v>102.66283443932542</v>
      </c>
    </row>
    <row r="89" spans="1:5" s="29" customFormat="1" ht="38.25">
      <c r="A89" s="11" t="s">
        <v>177</v>
      </c>
      <c r="B89" s="12" t="s">
        <v>176</v>
      </c>
      <c r="C89" s="9">
        <f>C90</f>
        <v>57.9</v>
      </c>
      <c r="D89" s="9">
        <f>D90</f>
        <v>43.4</v>
      </c>
      <c r="E89" s="9">
        <f t="shared" si="1"/>
        <v>74.95682210708118</v>
      </c>
    </row>
    <row r="90" spans="1:5" s="29" customFormat="1" ht="38.25">
      <c r="A90" s="7" t="s">
        <v>258</v>
      </c>
      <c r="B90" s="6" t="s">
        <v>175</v>
      </c>
      <c r="C90" s="8">
        <v>57.9</v>
      </c>
      <c r="D90" s="8">
        <v>43.4</v>
      </c>
      <c r="E90" s="8">
        <f t="shared" si="1"/>
        <v>74.95682210708118</v>
      </c>
    </row>
    <row r="91" spans="1:5" s="29" customFormat="1" ht="51">
      <c r="A91" s="11" t="s">
        <v>219</v>
      </c>
      <c r="B91" s="12" t="s">
        <v>221</v>
      </c>
      <c r="C91" s="9">
        <f>C92</f>
        <v>149.1</v>
      </c>
      <c r="D91" s="9">
        <f>D92</f>
        <v>33.9</v>
      </c>
      <c r="E91" s="9">
        <f t="shared" si="1"/>
        <v>22.736418511066397</v>
      </c>
    </row>
    <row r="92" spans="1:5" s="29" customFormat="1" ht="63.75">
      <c r="A92" s="7" t="s">
        <v>220</v>
      </c>
      <c r="B92" s="6" t="s">
        <v>218</v>
      </c>
      <c r="C92" s="8">
        <v>149.1</v>
      </c>
      <c r="D92" s="8">
        <v>33.9</v>
      </c>
      <c r="E92" s="8">
        <f t="shared" si="1"/>
        <v>22.736418511066397</v>
      </c>
    </row>
    <row r="93" spans="1:5" s="29" customFormat="1" ht="19.5" customHeight="1">
      <c r="A93" s="14" t="s">
        <v>48</v>
      </c>
      <c r="B93" s="15" t="s">
        <v>49</v>
      </c>
      <c r="C93" s="10">
        <f>C94+C108+C117+C104+C112+C109+C114+C97+C116+C101+C98</f>
        <v>8288.8</v>
      </c>
      <c r="D93" s="10">
        <f>D94+D97+D98+D101+D104+D108+D109+D112+D114+D116+D117</f>
        <v>7679.6</v>
      </c>
      <c r="E93" s="10">
        <f t="shared" si="1"/>
        <v>92.65032332786411</v>
      </c>
    </row>
    <row r="94" spans="1:5" s="29" customFormat="1" ht="30.75" customHeight="1">
      <c r="A94" s="11" t="s">
        <v>50</v>
      </c>
      <c r="B94" s="12" t="s">
        <v>51</v>
      </c>
      <c r="C94" s="9">
        <f>C95+C96</f>
        <v>125</v>
      </c>
      <c r="D94" s="9">
        <f>D95+D96</f>
        <v>227.5</v>
      </c>
      <c r="E94" s="9">
        <f t="shared" si="1"/>
        <v>182</v>
      </c>
    </row>
    <row r="95" spans="1:5" s="29" customFormat="1" ht="53.25" customHeight="1">
      <c r="A95" s="7" t="s">
        <v>236</v>
      </c>
      <c r="B95" s="6" t="s">
        <v>52</v>
      </c>
      <c r="C95" s="8">
        <v>95</v>
      </c>
      <c r="D95" s="8">
        <v>162.8</v>
      </c>
      <c r="E95" s="8">
        <f t="shared" si="1"/>
        <v>171.3684210526316</v>
      </c>
    </row>
    <row r="96" spans="1:5" s="29" customFormat="1" ht="40.5" customHeight="1">
      <c r="A96" s="7" t="s">
        <v>232</v>
      </c>
      <c r="B96" s="6" t="s">
        <v>233</v>
      </c>
      <c r="C96" s="8">
        <v>30</v>
      </c>
      <c r="D96" s="8">
        <v>64.7</v>
      </c>
      <c r="E96" s="8">
        <f t="shared" si="1"/>
        <v>215.66666666666669</v>
      </c>
    </row>
    <row r="97" spans="1:5" s="29" customFormat="1" ht="47.25" customHeight="1">
      <c r="A97" s="24" t="s">
        <v>181</v>
      </c>
      <c r="B97" s="51" t="s">
        <v>165</v>
      </c>
      <c r="C97" s="9">
        <v>145</v>
      </c>
      <c r="D97" s="9">
        <v>201.6</v>
      </c>
      <c r="E97" s="9">
        <f t="shared" si="1"/>
        <v>139.0344827586207</v>
      </c>
    </row>
    <row r="98" spans="1:5" s="29" customFormat="1" ht="42" customHeight="1">
      <c r="A98" s="11" t="s">
        <v>223</v>
      </c>
      <c r="B98" s="45" t="s">
        <v>222</v>
      </c>
      <c r="C98" s="9">
        <f>C99+C100</f>
        <v>229</v>
      </c>
      <c r="D98" s="9">
        <f>D99+D100</f>
        <v>241.5</v>
      </c>
      <c r="E98" s="9">
        <f t="shared" si="1"/>
        <v>105.4585152838428</v>
      </c>
    </row>
    <row r="99" spans="1:5" s="29" customFormat="1" ht="45" customHeight="1">
      <c r="A99" s="7" t="s">
        <v>226</v>
      </c>
      <c r="B99" s="57" t="s">
        <v>224</v>
      </c>
      <c r="C99" s="8">
        <f>200+4</f>
        <v>204</v>
      </c>
      <c r="D99" s="8">
        <v>200.5</v>
      </c>
      <c r="E99" s="8">
        <f t="shared" si="1"/>
        <v>98.2843137254902</v>
      </c>
    </row>
    <row r="100" spans="1:5" s="29" customFormat="1" ht="42" customHeight="1">
      <c r="A100" s="7" t="s">
        <v>227</v>
      </c>
      <c r="B100" s="57" t="s">
        <v>225</v>
      </c>
      <c r="C100" s="8">
        <v>25</v>
      </c>
      <c r="D100" s="8">
        <v>41</v>
      </c>
      <c r="E100" s="8">
        <f t="shared" si="1"/>
        <v>164</v>
      </c>
    </row>
    <row r="101" spans="1:5" s="29" customFormat="1" ht="16.5" customHeight="1">
      <c r="A101" s="24" t="s">
        <v>237</v>
      </c>
      <c r="B101" s="45" t="s">
        <v>238</v>
      </c>
      <c r="C101" s="9">
        <f>C102</f>
        <v>0</v>
      </c>
      <c r="D101" s="9">
        <f>D102</f>
        <v>0</v>
      </c>
      <c r="E101" s="9">
        <v>0</v>
      </c>
    </row>
    <row r="102" spans="1:5" s="29" customFormat="1" ht="39" customHeight="1">
      <c r="A102" s="11" t="s">
        <v>239</v>
      </c>
      <c r="B102" s="45" t="s">
        <v>240</v>
      </c>
      <c r="C102" s="9">
        <f>C103</f>
        <v>0</v>
      </c>
      <c r="D102" s="9">
        <f>D103</f>
        <v>0</v>
      </c>
      <c r="E102" s="9">
        <v>0</v>
      </c>
    </row>
    <row r="103" spans="1:5" s="29" customFormat="1" ht="39" customHeight="1">
      <c r="A103" s="7" t="s">
        <v>241</v>
      </c>
      <c r="B103" s="57" t="s">
        <v>242</v>
      </c>
      <c r="C103" s="8">
        <v>0</v>
      </c>
      <c r="D103" s="8">
        <v>0</v>
      </c>
      <c r="E103" s="8">
        <v>0</v>
      </c>
    </row>
    <row r="104" spans="1:5" s="29" customFormat="1" ht="76.5">
      <c r="A104" s="11" t="s">
        <v>119</v>
      </c>
      <c r="B104" s="51" t="s">
        <v>118</v>
      </c>
      <c r="C104" s="9">
        <f>C105+C106+C107</f>
        <v>1562</v>
      </c>
      <c r="D104" s="9">
        <f>D105+D106+D107</f>
        <v>568.9</v>
      </c>
      <c r="E104" s="9">
        <f t="shared" si="1"/>
        <v>36.42125480153649</v>
      </c>
    </row>
    <row r="105" spans="1:5" s="29" customFormat="1" ht="31.5" customHeight="1">
      <c r="A105" s="7" t="s">
        <v>182</v>
      </c>
      <c r="B105" s="53" t="s">
        <v>109</v>
      </c>
      <c r="C105" s="8">
        <f>90</f>
        <v>90</v>
      </c>
      <c r="D105" s="8">
        <v>43.3</v>
      </c>
      <c r="E105" s="8">
        <f t="shared" si="1"/>
        <v>48.11111111111111</v>
      </c>
    </row>
    <row r="106" spans="1:5" s="29" customFormat="1" ht="27.75" customHeight="1">
      <c r="A106" s="7" t="s">
        <v>155</v>
      </c>
      <c r="B106" s="53" t="s">
        <v>110</v>
      </c>
      <c r="C106" s="8">
        <f>12+1400</f>
        <v>1412</v>
      </c>
      <c r="D106" s="8">
        <v>490.6</v>
      </c>
      <c r="E106" s="8">
        <f t="shared" si="1"/>
        <v>34.74504249291785</v>
      </c>
    </row>
    <row r="107" spans="1:5" s="29" customFormat="1" ht="30" customHeight="1">
      <c r="A107" s="7" t="s">
        <v>156</v>
      </c>
      <c r="B107" s="53" t="s">
        <v>111</v>
      </c>
      <c r="C107" s="8">
        <f>60</f>
        <v>60</v>
      </c>
      <c r="D107" s="8">
        <v>35</v>
      </c>
      <c r="E107" s="8">
        <f t="shared" si="1"/>
        <v>58.333333333333336</v>
      </c>
    </row>
    <row r="108" spans="1:5" s="29" customFormat="1" ht="39.75" customHeight="1">
      <c r="A108" s="11" t="s">
        <v>183</v>
      </c>
      <c r="B108" s="12" t="s">
        <v>53</v>
      </c>
      <c r="C108" s="9">
        <f>1097+1</f>
        <v>1098</v>
      </c>
      <c r="D108" s="9">
        <v>597.8</v>
      </c>
      <c r="E108" s="9">
        <f t="shared" si="1"/>
        <v>54.44444444444444</v>
      </c>
    </row>
    <row r="109" spans="1:5" s="29" customFormat="1" ht="30" customHeight="1">
      <c r="A109" s="60" t="s">
        <v>231</v>
      </c>
      <c r="B109" s="12" t="s">
        <v>230</v>
      </c>
      <c r="C109" s="9">
        <f>C111+C110</f>
        <v>700</v>
      </c>
      <c r="D109" s="9">
        <f>D110+D111</f>
        <v>1027.3</v>
      </c>
      <c r="E109" s="9">
        <f t="shared" si="1"/>
        <v>146.75714285714287</v>
      </c>
    </row>
    <row r="110" spans="1:5" s="29" customFormat="1" ht="51.75" customHeight="1">
      <c r="A110" s="7" t="s">
        <v>229</v>
      </c>
      <c r="B110" s="6" t="s">
        <v>228</v>
      </c>
      <c r="C110" s="8">
        <v>50</v>
      </c>
      <c r="D110" s="8">
        <v>131.5</v>
      </c>
      <c r="E110" s="8">
        <f t="shared" si="1"/>
        <v>263</v>
      </c>
    </row>
    <row r="111" spans="1:5" s="29" customFormat="1" ht="27" customHeight="1">
      <c r="A111" s="61" t="s">
        <v>243</v>
      </c>
      <c r="B111" s="6" t="s">
        <v>214</v>
      </c>
      <c r="C111" s="8">
        <v>650</v>
      </c>
      <c r="D111" s="8">
        <v>895.8</v>
      </c>
      <c r="E111" s="8">
        <f t="shared" si="1"/>
        <v>137.8153846153846</v>
      </c>
    </row>
    <row r="112" spans="1:5" s="29" customFormat="1" ht="42" customHeight="1">
      <c r="A112" s="11" t="s">
        <v>200</v>
      </c>
      <c r="B112" s="12" t="s">
        <v>167</v>
      </c>
      <c r="C112" s="9">
        <f>C113</f>
        <v>150</v>
      </c>
      <c r="D112" s="9">
        <f>D113</f>
        <v>6</v>
      </c>
      <c r="E112" s="9">
        <f t="shared" si="1"/>
        <v>4</v>
      </c>
    </row>
    <row r="113" spans="1:5" s="50" customFormat="1" ht="58.5" customHeight="1">
      <c r="A113" s="7" t="s">
        <v>201</v>
      </c>
      <c r="B113" s="6" t="s">
        <v>166</v>
      </c>
      <c r="C113" s="8">
        <f>50+100</f>
        <v>150</v>
      </c>
      <c r="D113" s="8">
        <v>6</v>
      </c>
      <c r="E113" s="8">
        <f t="shared" si="1"/>
        <v>4</v>
      </c>
    </row>
    <row r="114" spans="1:5" s="29" customFormat="1" ht="38.25">
      <c r="A114" s="11" t="s">
        <v>234</v>
      </c>
      <c r="B114" s="12" t="s">
        <v>157</v>
      </c>
      <c r="C114" s="9">
        <f>C115</f>
        <v>250</v>
      </c>
      <c r="D114" s="9">
        <f>D115</f>
        <v>606.4</v>
      </c>
      <c r="E114" s="9">
        <f t="shared" si="1"/>
        <v>242.55999999999997</v>
      </c>
    </row>
    <row r="115" spans="1:5" s="50" customFormat="1" ht="56.25" customHeight="1">
      <c r="A115" s="7" t="s">
        <v>244</v>
      </c>
      <c r="B115" s="6" t="s">
        <v>164</v>
      </c>
      <c r="C115" s="8">
        <v>250</v>
      </c>
      <c r="D115" s="8">
        <v>606.4</v>
      </c>
      <c r="E115" s="8">
        <f t="shared" si="1"/>
        <v>242.55999999999997</v>
      </c>
    </row>
    <row r="116" spans="1:5" s="29" customFormat="1" ht="45.75" customHeight="1">
      <c r="A116" s="11" t="s">
        <v>169</v>
      </c>
      <c r="B116" s="12" t="s">
        <v>168</v>
      </c>
      <c r="C116" s="9">
        <f>600+8+410</f>
        <v>1018</v>
      </c>
      <c r="D116" s="9">
        <v>1186</v>
      </c>
      <c r="E116" s="9">
        <f t="shared" si="1"/>
        <v>116.50294695481335</v>
      </c>
    </row>
    <row r="117" spans="1:5" s="29" customFormat="1" ht="25.5">
      <c r="A117" s="11" t="s">
        <v>54</v>
      </c>
      <c r="B117" s="12" t="s">
        <v>55</v>
      </c>
      <c r="C117" s="9">
        <f>C118</f>
        <v>3011.8</v>
      </c>
      <c r="D117" s="9">
        <f>D118</f>
        <v>3016.6</v>
      </c>
      <c r="E117" s="9">
        <f t="shared" si="1"/>
        <v>100.15937313234609</v>
      </c>
    </row>
    <row r="118" spans="1:5" s="29" customFormat="1" ht="33" customHeight="1">
      <c r="A118" s="7" t="s">
        <v>210</v>
      </c>
      <c r="B118" s="6" t="s">
        <v>56</v>
      </c>
      <c r="C118" s="8">
        <f>20+3+1349+50+79.8+1510+1000-1000</f>
        <v>3011.8</v>
      </c>
      <c r="D118" s="8">
        <v>3016.6</v>
      </c>
      <c r="E118" s="8">
        <f t="shared" si="1"/>
        <v>100.15937313234609</v>
      </c>
    </row>
    <row r="119" spans="1:5" s="50" customFormat="1" ht="14.25" customHeight="1">
      <c r="A119" s="14" t="s">
        <v>112</v>
      </c>
      <c r="B119" s="62" t="s">
        <v>113</v>
      </c>
      <c r="C119" s="10">
        <f>C122+C120</f>
        <v>0</v>
      </c>
      <c r="D119" s="10">
        <f>D122+D120</f>
        <v>326</v>
      </c>
      <c r="E119" s="8">
        <v>0</v>
      </c>
    </row>
    <row r="120" spans="1:5" s="54" customFormat="1" ht="14.25" customHeight="1">
      <c r="A120" s="11" t="s">
        <v>328</v>
      </c>
      <c r="B120" s="63" t="s">
        <v>330</v>
      </c>
      <c r="C120" s="9">
        <f>C121</f>
        <v>0</v>
      </c>
      <c r="D120" s="9">
        <f>D121</f>
        <v>256.3</v>
      </c>
      <c r="E120" s="8">
        <v>0</v>
      </c>
    </row>
    <row r="121" spans="1:5" s="54" customFormat="1" ht="18.75" customHeight="1">
      <c r="A121" s="7" t="s">
        <v>329</v>
      </c>
      <c r="B121" s="64" t="s">
        <v>331</v>
      </c>
      <c r="C121" s="8">
        <v>0</v>
      </c>
      <c r="D121" s="8">
        <v>256.3</v>
      </c>
      <c r="E121" s="8">
        <v>0</v>
      </c>
    </row>
    <row r="122" spans="1:5" s="54" customFormat="1" ht="12.75">
      <c r="A122" s="11" t="s">
        <v>162</v>
      </c>
      <c r="B122" s="51" t="s">
        <v>163</v>
      </c>
      <c r="C122" s="9">
        <f>C123</f>
        <v>0</v>
      </c>
      <c r="D122" s="9">
        <f>D123</f>
        <v>69.7</v>
      </c>
      <c r="E122" s="9">
        <v>0</v>
      </c>
    </row>
    <row r="123" spans="1:5" s="52" customFormat="1" ht="12.75">
      <c r="A123" s="25" t="s">
        <v>114</v>
      </c>
      <c r="B123" s="53" t="s">
        <v>115</v>
      </c>
      <c r="C123" s="8">
        <v>0</v>
      </c>
      <c r="D123" s="8">
        <v>69.7</v>
      </c>
      <c r="E123" s="8">
        <v>0</v>
      </c>
    </row>
    <row r="124" spans="1:5" s="29" customFormat="1" ht="18.75" customHeight="1">
      <c r="A124" s="26" t="s">
        <v>57</v>
      </c>
      <c r="B124" s="15" t="s">
        <v>58</v>
      </c>
      <c r="C124" s="10">
        <f>C125+C168+C172</f>
        <v>2411958.7900000005</v>
      </c>
      <c r="D124" s="10">
        <f>D125+D168+D172</f>
        <v>1683390.0000000002</v>
      </c>
      <c r="E124" s="10">
        <f t="shared" si="1"/>
        <v>69.79348100719415</v>
      </c>
    </row>
    <row r="125" spans="1:5" s="29" customFormat="1" ht="28.5" customHeight="1">
      <c r="A125" s="11" t="s">
        <v>59</v>
      </c>
      <c r="B125" s="12" t="s">
        <v>60</v>
      </c>
      <c r="C125" s="9">
        <f>C126+C133+C152+C163</f>
        <v>2331622.7900000005</v>
      </c>
      <c r="D125" s="9">
        <f>D126+D133+D152+D163</f>
        <v>1643972.0000000002</v>
      </c>
      <c r="E125" s="9">
        <f t="shared" si="1"/>
        <v>70.50763129657005</v>
      </c>
    </row>
    <row r="126" spans="1:5" s="29" customFormat="1" ht="25.5">
      <c r="A126" s="14" t="s">
        <v>206</v>
      </c>
      <c r="B126" s="15" t="s">
        <v>259</v>
      </c>
      <c r="C126" s="10">
        <f>C127+C129+C131</f>
        <v>540209.2999999999</v>
      </c>
      <c r="D126" s="10">
        <f>D127+D129+D131</f>
        <v>485952.9</v>
      </c>
      <c r="E126" s="10">
        <f t="shared" si="1"/>
        <v>89.95641133908656</v>
      </c>
    </row>
    <row r="127" spans="1:5" s="29" customFormat="1" ht="12.75">
      <c r="A127" s="11" t="s">
        <v>61</v>
      </c>
      <c r="B127" s="12" t="s">
        <v>260</v>
      </c>
      <c r="C127" s="9">
        <f>SUM(C128:C128)</f>
        <v>531616.6</v>
      </c>
      <c r="D127" s="9">
        <f>D128</f>
        <v>425293.5</v>
      </c>
      <c r="E127" s="9">
        <f t="shared" si="1"/>
        <v>80.00004138320737</v>
      </c>
    </row>
    <row r="128" spans="1:5" s="29" customFormat="1" ht="28.5" customHeight="1">
      <c r="A128" s="7" t="s">
        <v>72</v>
      </c>
      <c r="B128" s="6" t="s">
        <v>261</v>
      </c>
      <c r="C128" s="8">
        <f>463039.1+68577.5</f>
        <v>531616.6</v>
      </c>
      <c r="D128" s="8">
        <v>425293.5</v>
      </c>
      <c r="E128" s="8">
        <f t="shared" si="1"/>
        <v>80.00004138320737</v>
      </c>
    </row>
    <row r="129" spans="1:5" s="29" customFormat="1" ht="30.75" customHeight="1">
      <c r="A129" s="11" t="s">
        <v>62</v>
      </c>
      <c r="B129" s="12" t="s">
        <v>262</v>
      </c>
      <c r="C129" s="9">
        <f>SUM(C130)</f>
        <v>8592.7</v>
      </c>
      <c r="D129" s="9">
        <f>D130</f>
        <v>40227.4</v>
      </c>
      <c r="E129" s="9">
        <f t="shared" si="1"/>
        <v>468.15785492336516</v>
      </c>
    </row>
    <row r="130" spans="1:5" s="29" customFormat="1" ht="29.25" customHeight="1">
      <c r="A130" s="7" t="s">
        <v>63</v>
      </c>
      <c r="B130" s="6" t="s">
        <v>263</v>
      </c>
      <c r="C130" s="8">
        <f>8592.7</f>
        <v>8592.7</v>
      </c>
      <c r="D130" s="8">
        <v>40227.4</v>
      </c>
      <c r="E130" s="8">
        <f t="shared" si="1"/>
        <v>468.15785492336516</v>
      </c>
    </row>
    <row r="131" spans="1:5" s="29" customFormat="1" ht="16.5" customHeight="1">
      <c r="A131" s="11" t="s">
        <v>75</v>
      </c>
      <c r="B131" s="12" t="s">
        <v>264</v>
      </c>
      <c r="C131" s="9">
        <f>SUM(C132)</f>
        <v>0</v>
      </c>
      <c r="D131" s="9">
        <f>D132</f>
        <v>20432</v>
      </c>
      <c r="E131" s="9">
        <v>0</v>
      </c>
    </row>
    <row r="132" spans="1:5" s="50" customFormat="1" ht="17.25" customHeight="1">
      <c r="A132" s="7" t="s">
        <v>76</v>
      </c>
      <c r="B132" s="6" t="s">
        <v>265</v>
      </c>
      <c r="C132" s="8">
        <v>0</v>
      </c>
      <c r="D132" s="8">
        <v>20432</v>
      </c>
      <c r="E132" s="8">
        <v>0</v>
      </c>
    </row>
    <row r="133" spans="1:5" s="29" customFormat="1" ht="29.25" customHeight="1">
      <c r="A133" s="14" t="s">
        <v>158</v>
      </c>
      <c r="B133" s="15" t="s">
        <v>266</v>
      </c>
      <c r="C133" s="10">
        <f>C150+C134+C140+C144+C146+C138+C142+C148+C136</f>
        <v>421903.8</v>
      </c>
      <c r="D133" s="10">
        <f>D134+D136+D138+D140+D142+D144+D148+D150</f>
        <v>180606</v>
      </c>
      <c r="E133" s="10">
        <f t="shared" si="1"/>
        <v>42.80738879336948</v>
      </c>
    </row>
    <row r="134" spans="1:5" s="29" customFormat="1" ht="43.5" customHeight="1">
      <c r="A134" s="11" t="s">
        <v>78</v>
      </c>
      <c r="B134" s="12" t="s">
        <v>267</v>
      </c>
      <c r="C134" s="9">
        <f>SUM(C135)</f>
        <v>29325.5</v>
      </c>
      <c r="D134" s="9">
        <f>D135</f>
        <v>0</v>
      </c>
      <c r="E134" s="9">
        <f t="shared" si="1"/>
        <v>0</v>
      </c>
    </row>
    <row r="135" spans="1:5" s="29" customFormat="1" ht="54" customHeight="1">
      <c r="A135" s="7" t="s">
        <v>101</v>
      </c>
      <c r="B135" s="6" t="s">
        <v>268</v>
      </c>
      <c r="C135" s="8">
        <f>22608.4+6717.1</f>
        <v>29325.5</v>
      </c>
      <c r="D135" s="8">
        <v>0</v>
      </c>
      <c r="E135" s="8">
        <f t="shared" si="1"/>
        <v>0</v>
      </c>
    </row>
    <row r="136" spans="1:5" s="29" customFormat="1" ht="31.5" customHeight="1">
      <c r="A136" s="16" t="s">
        <v>316</v>
      </c>
      <c r="B136" s="12" t="s">
        <v>310</v>
      </c>
      <c r="C136" s="9">
        <f>C137</f>
        <v>53650.3</v>
      </c>
      <c r="D136" s="9">
        <f>D137</f>
        <v>38472.9</v>
      </c>
      <c r="E136" s="9">
        <f t="shared" si="1"/>
        <v>71.71050301675854</v>
      </c>
    </row>
    <row r="137" spans="1:5" s="29" customFormat="1" ht="32.25" customHeight="1">
      <c r="A137" s="5" t="s">
        <v>309</v>
      </c>
      <c r="B137" s="6" t="s">
        <v>311</v>
      </c>
      <c r="C137" s="8">
        <v>53650.3</v>
      </c>
      <c r="D137" s="8">
        <v>38472.9</v>
      </c>
      <c r="E137" s="8">
        <f t="shared" si="1"/>
        <v>71.71050301675854</v>
      </c>
    </row>
    <row r="138" spans="1:5" s="29" customFormat="1" ht="28.5" customHeight="1">
      <c r="A138" s="11" t="s">
        <v>251</v>
      </c>
      <c r="B138" s="12" t="s">
        <v>269</v>
      </c>
      <c r="C138" s="9">
        <f>C139</f>
        <v>6497</v>
      </c>
      <c r="D138" s="9">
        <f>D139</f>
        <v>6497</v>
      </c>
      <c r="E138" s="9">
        <f t="shared" si="1"/>
        <v>100</v>
      </c>
    </row>
    <row r="139" spans="1:5" s="29" customFormat="1" ht="27" customHeight="1">
      <c r="A139" s="7" t="s">
        <v>252</v>
      </c>
      <c r="B139" s="6" t="s">
        <v>270</v>
      </c>
      <c r="C139" s="8">
        <f>7083.4+369-47.2-908.2+0</f>
        <v>6497</v>
      </c>
      <c r="D139" s="8">
        <v>6497</v>
      </c>
      <c r="E139" s="8">
        <f t="shared" si="1"/>
        <v>100</v>
      </c>
    </row>
    <row r="140" spans="1:5" s="29" customFormat="1" ht="28.5" customHeight="1">
      <c r="A140" s="11" t="s">
        <v>217</v>
      </c>
      <c r="B140" s="12" t="s">
        <v>271</v>
      </c>
      <c r="C140" s="9">
        <f>C141</f>
        <v>100.70000000000005</v>
      </c>
      <c r="D140" s="9">
        <f>D141</f>
        <v>100.7</v>
      </c>
      <c r="E140" s="9">
        <f t="shared" si="1"/>
        <v>99.99999999999996</v>
      </c>
    </row>
    <row r="141" spans="1:5" s="29" customFormat="1" ht="28.5" customHeight="1">
      <c r="A141" s="7" t="s">
        <v>245</v>
      </c>
      <c r="B141" s="6" t="s">
        <v>272</v>
      </c>
      <c r="C141" s="8">
        <f>65+12.3+3.8+19.6+1389-1389</f>
        <v>100.70000000000005</v>
      </c>
      <c r="D141" s="8">
        <v>100.7</v>
      </c>
      <c r="E141" s="8">
        <f t="shared" si="1"/>
        <v>99.99999999999996</v>
      </c>
    </row>
    <row r="142" spans="1:5" s="29" customFormat="1" ht="45.75" customHeight="1">
      <c r="A142" s="11" t="s">
        <v>302</v>
      </c>
      <c r="B142" s="12" t="s">
        <v>303</v>
      </c>
      <c r="C142" s="9">
        <f>C143</f>
        <v>0</v>
      </c>
      <c r="D142" s="9">
        <f>D143</f>
        <v>0</v>
      </c>
      <c r="E142" s="9">
        <v>0</v>
      </c>
    </row>
    <row r="143" spans="1:5" s="29" customFormat="1" ht="45.75" customHeight="1">
      <c r="A143" s="7" t="s">
        <v>304</v>
      </c>
      <c r="B143" s="6" t="s">
        <v>305</v>
      </c>
      <c r="C143" s="8">
        <v>0</v>
      </c>
      <c r="D143" s="8">
        <v>0</v>
      </c>
      <c r="E143" s="8">
        <v>0</v>
      </c>
    </row>
    <row r="144" spans="1:5" s="29" customFormat="1" ht="36.75" customHeight="1">
      <c r="A144" s="11" t="s">
        <v>317</v>
      </c>
      <c r="B144" s="12" t="s">
        <v>273</v>
      </c>
      <c r="C144" s="9">
        <f>C145</f>
        <v>19461.8</v>
      </c>
      <c r="D144" s="9">
        <f>D145</f>
        <v>17214.6</v>
      </c>
      <c r="E144" s="9">
        <f aca="true" t="shared" si="2" ref="E144:E173">D144/C144*100</f>
        <v>88.45327770298739</v>
      </c>
    </row>
    <row r="145" spans="1:5" s="29" customFormat="1" ht="45" customHeight="1">
      <c r="A145" s="7" t="s">
        <v>318</v>
      </c>
      <c r="B145" s="6" t="s">
        <v>274</v>
      </c>
      <c r="C145" s="8">
        <f>12433.5-2151.9+6573.5+219.3+140.2+1370.8+876.4</f>
        <v>19461.8</v>
      </c>
      <c r="D145" s="8">
        <v>17214.6</v>
      </c>
      <c r="E145" s="8">
        <f t="shared" si="2"/>
        <v>88.45327770298739</v>
      </c>
    </row>
    <row r="146" spans="1:5" s="29" customFormat="1" ht="54" customHeight="1" hidden="1">
      <c r="A146" s="17" t="s">
        <v>246</v>
      </c>
      <c r="B146" s="6" t="s">
        <v>247</v>
      </c>
      <c r="C146" s="8">
        <f>C147</f>
        <v>0</v>
      </c>
      <c r="D146" s="9"/>
      <c r="E146" s="9" t="e">
        <f t="shared" si="2"/>
        <v>#DIV/0!</v>
      </c>
    </row>
    <row r="147" spans="1:5" s="29" customFormat="1" ht="60" customHeight="1" hidden="1">
      <c r="A147" s="5" t="s">
        <v>248</v>
      </c>
      <c r="B147" s="6" t="s">
        <v>249</v>
      </c>
      <c r="C147" s="8">
        <v>0</v>
      </c>
      <c r="D147" s="9"/>
      <c r="E147" s="9" t="e">
        <f t="shared" si="2"/>
        <v>#DIV/0!</v>
      </c>
    </row>
    <row r="148" spans="1:5" s="29" customFormat="1" ht="34.5" customHeight="1">
      <c r="A148" s="16" t="s">
        <v>308</v>
      </c>
      <c r="B148" s="12" t="s">
        <v>306</v>
      </c>
      <c r="C148" s="9">
        <f>C149</f>
        <v>0</v>
      </c>
      <c r="D148" s="9">
        <f>D149</f>
        <v>0</v>
      </c>
      <c r="E148" s="9">
        <v>0</v>
      </c>
    </row>
    <row r="149" spans="1:5" s="29" customFormat="1" ht="44.25" customHeight="1">
      <c r="A149" s="5" t="s">
        <v>309</v>
      </c>
      <c r="B149" s="6" t="s">
        <v>307</v>
      </c>
      <c r="C149" s="8">
        <f>53650.3-53650.3</f>
        <v>0</v>
      </c>
      <c r="D149" s="8">
        <v>0</v>
      </c>
      <c r="E149" s="8">
        <v>0</v>
      </c>
    </row>
    <row r="150" spans="1:5" s="29" customFormat="1" ht="24.75" customHeight="1">
      <c r="A150" s="11" t="s">
        <v>64</v>
      </c>
      <c r="B150" s="12" t="s">
        <v>275</v>
      </c>
      <c r="C150" s="9">
        <f>C151</f>
        <v>312868.5</v>
      </c>
      <c r="D150" s="9">
        <f>D151</f>
        <v>118320.8</v>
      </c>
      <c r="E150" s="9">
        <f t="shared" si="2"/>
        <v>37.81806094253656</v>
      </c>
    </row>
    <row r="151" spans="1:5" s="29" customFormat="1" ht="24.75" customHeight="1">
      <c r="A151" s="7" t="s">
        <v>159</v>
      </c>
      <c r="B151" s="6" t="s">
        <v>276</v>
      </c>
      <c r="C151" s="8">
        <f>50000+572.9+80+116.2+826+434.3+1389+299.4+38304.2+9400.8+4990.1+33058.1+5045-1389-826+143835.8+3657.8-28903.4+250+1614.3+50000+113</f>
        <v>312868.5</v>
      </c>
      <c r="D151" s="8">
        <v>118320.8</v>
      </c>
      <c r="E151" s="8">
        <f t="shared" si="2"/>
        <v>37.81806094253656</v>
      </c>
    </row>
    <row r="152" spans="1:5" s="29" customFormat="1" ht="31.5" customHeight="1">
      <c r="A152" s="14" t="s">
        <v>207</v>
      </c>
      <c r="B152" s="15" t="s">
        <v>277</v>
      </c>
      <c r="C152" s="10">
        <f>SUM(C153+C155+C157+C159+C161)</f>
        <v>1351647.5000000005</v>
      </c>
      <c r="D152" s="10">
        <f>SUM(D153+D155+D157+D159+D161)</f>
        <v>968880.8</v>
      </c>
      <c r="E152" s="27">
        <f t="shared" si="2"/>
        <v>71.68147020580437</v>
      </c>
    </row>
    <row r="153" spans="1:5" s="29" customFormat="1" ht="33.75" customHeight="1">
      <c r="A153" s="11" t="s">
        <v>66</v>
      </c>
      <c r="B153" s="12" t="s">
        <v>278</v>
      </c>
      <c r="C153" s="9">
        <f>SUM(C154)</f>
        <v>1287704.1000000003</v>
      </c>
      <c r="D153" s="9">
        <f>D154</f>
        <v>919389.7</v>
      </c>
      <c r="E153" s="9">
        <f t="shared" si="2"/>
        <v>71.39759048682068</v>
      </c>
    </row>
    <row r="154" spans="1:5" s="29" customFormat="1" ht="33.75" customHeight="1">
      <c r="A154" s="7" t="s">
        <v>212</v>
      </c>
      <c r="B154" s="6" t="s">
        <v>279</v>
      </c>
      <c r="C154" s="8">
        <f>1083017.2+45625.7+9144+70000.1+16843.4+7277.7+123.1+1678+1666.4+277.1+5131.7+2.6+10.1+25630+319.1+108.1+828.5+8.3+14984.7-2275.9+10350.8-5200+2153.4</f>
        <v>1287704.1000000003</v>
      </c>
      <c r="D154" s="8">
        <v>919389.7</v>
      </c>
      <c r="E154" s="8">
        <f t="shared" si="2"/>
        <v>71.39759048682068</v>
      </c>
    </row>
    <row r="155" spans="1:5" s="29" customFormat="1" ht="55.5" customHeight="1">
      <c r="A155" s="11" t="s">
        <v>203</v>
      </c>
      <c r="B155" s="12" t="s">
        <v>280</v>
      </c>
      <c r="C155" s="9">
        <f>C156</f>
        <v>33169</v>
      </c>
      <c r="D155" s="9">
        <f>D156</f>
        <v>20375</v>
      </c>
      <c r="E155" s="9">
        <f t="shared" si="2"/>
        <v>61.42783924749013</v>
      </c>
    </row>
    <row r="156" spans="1:5" s="29" customFormat="1" ht="57.75" customHeight="1">
      <c r="A156" s="7" t="s">
        <v>202</v>
      </c>
      <c r="B156" s="6" t="s">
        <v>281</v>
      </c>
      <c r="C156" s="8">
        <f>26776+6393</f>
        <v>33169</v>
      </c>
      <c r="D156" s="8">
        <v>20375</v>
      </c>
      <c r="E156" s="8">
        <f t="shared" si="2"/>
        <v>61.42783924749013</v>
      </c>
    </row>
    <row r="157" spans="1:5" s="29" customFormat="1" ht="49.5" customHeight="1">
      <c r="A157" s="11" t="s">
        <v>184</v>
      </c>
      <c r="B157" s="12" t="s">
        <v>282</v>
      </c>
      <c r="C157" s="9">
        <f>C158</f>
        <v>24157.8</v>
      </c>
      <c r="D157" s="9">
        <f>D158</f>
        <v>24157.8</v>
      </c>
      <c r="E157" s="9">
        <f t="shared" si="2"/>
        <v>100</v>
      </c>
    </row>
    <row r="158" spans="1:5" s="29" customFormat="1" ht="54" customHeight="1">
      <c r="A158" s="7" t="s">
        <v>185</v>
      </c>
      <c r="B158" s="6" t="s">
        <v>283</v>
      </c>
      <c r="C158" s="8">
        <f>22299.6+1858.2</f>
        <v>24157.8</v>
      </c>
      <c r="D158" s="8">
        <v>24157.8</v>
      </c>
      <c r="E158" s="8">
        <f t="shared" si="2"/>
        <v>100</v>
      </c>
    </row>
    <row r="159" spans="1:5" s="29" customFormat="1" ht="39.75" customHeight="1">
      <c r="A159" s="11" t="s">
        <v>215</v>
      </c>
      <c r="B159" s="12" t="s">
        <v>284</v>
      </c>
      <c r="C159" s="9">
        <f>C160</f>
        <v>9.8</v>
      </c>
      <c r="D159" s="9">
        <f>D160</f>
        <v>9.8</v>
      </c>
      <c r="E159" s="9">
        <f t="shared" si="2"/>
        <v>100</v>
      </c>
    </row>
    <row r="160" spans="1:5" s="29" customFormat="1" ht="43.5" customHeight="1">
      <c r="A160" s="7" t="s">
        <v>216</v>
      </c>
      <c r="B160" s="6" t="s">
        <v>285</v>
      </c>
      <c r="C160" s="8">
        <v>9.8</v>
      </c>
      <c r="D160" s="8">
        <v>9.8</v>
      </c>
      <c r="E160" s="8">
        <f t="shared" si="2"/>
        <v>100</v>
      </c>
    </row>
    <row r="161" spans="1:5" s="29" customFormat="1" ht="25.5">
      <c r="A161" s="11" t="s">
        <v>65</v>
      </c>
      <c r="B161" s="12" t="s">
        <v>286</v>
      </c>
      <c r="C161" s="9">
        <f>C162</f>
        <v>6606.8</v>
      </c>
      <c r="D161" s="9">
        <f>D162</f>
        <v>4948.5</v>
      </c>
      <c r="E161" s="9">
        <f t="shared" si="2"/>
        <v>74.90010292425985</v>
      </c>
    </row>
    <row r="162" spans="1:5" s="29" customFormat="1" ht="27.75" customHeight="1">
      <c r="A162" s="7" t="s">
        <v>211</v>
      </c>
      <c r="B162" s="6" t="s">
        <v>287</v>
      </c>
      <c r="C162" s="8">
        <f>1107.8+5151.2+347.8</f>
        <v>6606.8</v>
      </c>
      <c r="D162" s="8">
        <v>4948.5</v>
      </c>
      <c r="E162" s="8">
        <f t="shared" si="2"/>
        <v>74.90010292425985</v>
      </c>
    </row>
    <row r="163" spans="1:5" s="29" customFormat="1" ht="12.75">
      <c r="A163" s="14" t="s">
        <v>67</v>
      </c>
      <c r="B163" s="15" t="s">
        <v>288</v>
      </c>
      <c r="C163" s="10">
        <f>C166+C164</f>
        <v>17862.190000000002</v>
      </c>
      <c r="D163" s="10">
        <f>D164+D166</f>
        <v>8532.3</v>
      </c>
      <c r="E163" s="10">
        <f t="shared" si="2"/>
        <v>47.76737902799152</v>
      </c>
    </row>
    <row r="164" spans="1:5" s="29" customFormat="1" ht="43.5" customHeight="1">
      <c r="A164" s="18" t="s">
        <v>312</v>
      </c>
      <c r="B164" s="19" t="s">
        <v>313</v>
      </c>
      <c r="C164" s="20">
        <f>C165</f>
        <v>0</v>
      </c>
      <c r="D164" s="9">
        <f>D165</f>
        <v>0</v>
      </c>
      <c r="E164" s="9">
        <v>0</v>
      </c>
    </row>
    <row r="165" spans="1:5" s="29" customFormat="1" ht="45.75" customHeight="1">
      <c r="A165" s="21" t="s">
        <v>314</v>
      </c>
      <c r="B165" s="22" t="s">
        <v>315</v>
      </c>
      <c r="C165" s="23">
        <f>245.6+12.9-245.6-12.9</f>
        <v>0</v>
      </c>
      <c r="D165" s="8">
        <v>0</v>
      </c>
      <c r="E165" s="8">
        <v>0</v>
      </c>
    </row>
    <row r="166" spans="1:5" s="29" customFormat="1" ht="33.75" customHeight="1">
      <c r="A166" s="24" t="s">
        <v>68</v>
      </c>
      <c r="B166" s="12" t="s">
        <v>289</v>
      </c>
      <c r="C166" s="9">
        <f>SUM(C167)</f>
        <v>17862.190000000002</v>
      </c>
      <c r="D166" s="9">
        <f>D167</f>
        <v>8532.3</v>
      </c>
      <c r="E166" s="9">
        <f t="shared" si="2"/>
        <v>47.76737902799152</v>
      </c>
    </row>
    <row r="167" spans="1:5" s="29" customFormat="1" ht="32.25" customHeight="1">
      <c r="A167" s="25" t="s">
        <v>213</v>
      </c>
      <c r="B167" s="6" t="s">
        <v>290</v>
      </c>
      <c r="C167" s="8">
        <f>2874.1+72.7+397.7+731+652+150+50+2898.1+33.7+145.4-238.6+1550+3624+106.5+596.5+190+820+300+3230-209.6-0.01-111.3</f>
        <v>17862.190000000002</v>
      </c>
      <c r="D167" s="8">
        <v>8532.3</v>
      </c>
      <c r="E167" s="8">
        <f t="shared" si="2"/>
        <v>47.76737902799152</v>
      </c>
    </row>
    <row r="168" spans="1:5" s="29" customFormat="1" ht="18.75" customHeight="1">
      <c r="A168" s="14" t="s">
        <v>69</v>
      </c>
      <c r="B168" s="15" t="s">
        <v>291</v>
      </c>
      <c r="C168" s="10">
        <f>C171+C170</f>
        <v>81007.4</v>
      </c>
      <c r="D168" s="10">
        <f>D169</f>
        <v>40089.4</v>
      </c>
      <c r="E168" s="10">
        <f t="shared" si="2"/>
        <v>49.488565242187754</v>
      </c>
    </row>
    <row r="169" spans="1:5" s="29" customFormat="1" ht="18.75" customHeight="1">
      <c r="A169" s="11" t="s">
        <v>161</v>
      </c>
      <c r="B169" s="12" t="s">
        <v>292</v>
      </c>
      <c r="C169" s="9">
        <f>C170+C171</f>
        <v>81007.4</v>
      </c>
      <c r="D169" s="9">
        <f>D170+D171</f>
        <v>40089.4</v>
      </c>
      <c r="E169" s="9">
        <f t="shared" si="2"/>
        <v>49.488565242187754</v>
      </c>
    </row>
    <row r="170" spans="1:5" s="29" customFormat="1" ht="55.5" customHeight="1">
      <c r="A170" s="7" t="s">
        <v>160</v>
      </c>
      <c r="B170" s="6" t="s">
        <v>293</v>
      </c>
      <c r="C170" s="8">
        <v>0</v>
      </c>
      <c r="D170" s="8">
        <v>0</v>
      </c>
      <c r="E170" s="8">
        <v>0</v>
      </c>
    </row>
    <row r="171" spans="1:5" s="29" customFormat="1" ht="26.25" customHeight="1">
      <c r="A171" s="7" t="s">
        <v>70</v>
      </c>
      <c r="B171" s="6" t="s">
        <v>294</v>
      </c>
      <c r="C171" s="8">
        <f>80920+87.4</f>
        <v>81007.4</v>
      </c>
      <c r="D171" s="8">
        <v>40089.4</v>
      </c>
      <c r="E171" s="8">
        <f t="shared" si="2"/>
        <v>49.488565242187754</v>
      </c>
    </row>
    <row r="172" spans="1:5" s="29" customFormat="1" ht="40.5" customHeight="1">
      <c r="A172" s="26" t="s">
        <v>174</v>
      </c>
      <c r="B172" s="40" t="s">
        <v>209</v>
      </c>
      <c r="C172" s="65">
        <f>C173</f>
        <v>-671.4</v>
      </c>
      <c r="D172" s="10">
        <f>D173</f>
        <v>-671.4</v>
      </c>
      <c r="E172" s="10">
        <f t="shared" si="2"/>
        <v>100</v>
      </c>
    </row>
    <row r="173" spans="1:5" s="29" customFormat="1" ht="40.5" customHeight="1">
      <c r="A173" s="24" t="s">
        <v>250</v>
      </c>
      <c r="B173" s="45" t="s">
        <v>295</v>
      </c>
      <c r="C173" s="66">
        <v>-671.4</v>
      </c>
      <c r="D173" s="9">
        <v>-671.4</v>
      </c>
      <c r="E173" s="9">
        <f t="shared" si="2"/>
        <v>100</v>
      </c>
    </row>
    <row r="174" spans="1:5" s="29" customFormat="1" ht="21" customHeight="1">
      <c r="A174" s="26" t="s">
        <v>71</v>
      </c>
      <c r="B174" s="15"/>
      <c r="C174" s="10">
        <f>C10+C124</f>
        <v>3263089.9900000007</v>
      </c>
      <c r="D174" s="10">
        <f>D10+D124</f>
        <v>2314276.7</v>
      </c>
      <c r="E174" s="10">
        <f>D174/C174*100</f>
        <v>70.92285861230569</v>
      </c>
    </row>
  </sheetData>
  <sheetProtection/>
  <mergeCells count="7">
    <mergeCell ref="C4:E4"/>
    <mergeCell ref="A6:E6"/>
    <mergeCell ref="B1:C1"/>
    <mergeCell ref="B3:C3"/>
    <mergeCell ref="D3:E3"/>
    <mergeCell ref="D1:E1"/>
    <mergeCell ref="C2:E2"/>
  </mergeCells>
  <printOptions/>
  <pageMargins left="0.35433070866141736" right="0.1968503937007874" top="0.3937007874015748" bottom="0.3937007874015748" header="0.31496062992125984" footer="0.31496062992125984"/>
  <pageSetup firstPageNumber="0" useFirstPageNumber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2019-10-21T08:16:47Z</cp:lastPrinted>
  <dcterms:created xsi:type="dcterms:W3CDTF">1996-10-08T23:32:33Z</dcterms:created>
  <dcterms:modified xsi:type="dcterms:W3CDTF">2019-10-24T12:50:54Z</dcterms:modified>
  <cp:category/>
  <cp:version/>
  <cp:contentType/>
  <cp:contentStatus/>
</cp:coreProperties>
</file>