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36" r:id="rId1"/>
    <sheet name="таблица 2" sheetId="29" r:id="rId2"/>
    <sheet name="таблица 3" sheetId="35" r:id="rId3"/>
  </sheets>
  <definedNames>
    <definedName name="_xlnm.Print_Titles" localSheetId="1">'таблица 2'!$5:$6</definedName>
    <definedName name="_xlnm.Print_Titles" localSheetId="2">'таблица 3'!$6:$7</definedName>
    <definedName name="_xlnm.Print_Area" localSheetId="2">'таблица 3'!$A$1:$I$42</definedName>
  </definedNames>
  <calcPr calcId="125725"/>
</workbook>
</file>

<file path=xl/calcChain.xml><?xml version="1.0" encoding="utf-8"?>
<calcChain xmlns="http://schemas.openxmlformats.org/spreadsheetml/2006/main">
  <c r="B63" i="29"/>
  <c r="C26" i="36"/>
  <c r="D41" i="35"/>
  <c r="C41"/>
  <c r="D36" l="1"/>
  <c r="E36"/>
  <c r="F36"/>
  <c r="G36"/>
  <c r="H36"/>
  <c r="C36"/>
  <c r="D40"/>
  <c r="D32"/>
  <c r="E32"/>
  <c r="F32"/>
  <c r="G32"/>
  <c r="H32"/>
  <c r="C32"/>
  <c r="D29"/>
  <c r="E29"/>
  <c r="F29"/>
  <c r="G29"/>
  <c r="H29"/>
  <c r="C28"/>
  <c r="C29" s="1"/>
  <c r="E40"/>
  <c r="F40"/>
  <c r="G40"/>
  <c r="H40"/>
  <c r="C40"/>
  <c r="D14"/>
  <c r="D26"/>
  <c r="E26"/>
  <c r="F26"/>
  <c r="G26"/>
  <c r="H26"/>
  <c r="D23"/>
  <c r="E23"/>
  <c r="F23"/>
  <c r="G23"/>
  <c r="H23"/>
  <c r="C23"/>
  <c r="D20"/>
  <c r="E20"/>
  <c r="F20"/>
  <c r="G20"/>
  <c r="H20"/>
  <c r="C20"/>
  <c r="D17"/>
  <c r="F17"/>
  <c r="F41" s="1"/>
  <c r="G17"/>
  <c r="G41" s="1"/>
  <c r="H17"/>
  <c r="H41" s="1"/>
  <c r="C17"/>
  <c r="C7" i="36"/>
  <c r="F72" i="29"/>
  <c r="E16" i="35"/>
  <c r="E17" l="1"/>
  <c r="E41" s="1"/>
  <c r="C55" i="36"/>
  <c r="E52"/>
  <c r="D52"/>
  <c r="C52"/>
  <c r="E49"/>
  <c r="D49"/>
  <c r="D48" s="1"/>
  <c r="C49"/>
  <c r="E48"/>
  <c r="C48"/>
  <c r="C38"/>
  <c r="C34" s="1"/>
  <c r="C31" s="1"/>
  <c r="C30" s="1"/>
  <c r="E34"/>
  <c r="D34"/>
  <c r="E32"/>
  <c r="E31" s="1"/>
  <c r="E30" s="1"/>
  <c r="D32"/>
  <c r="C32"/>
  <c r="E28"/>
  <c r="E27" s="1"/>
  <c r="E24" s="1"/>
  <c r="D28"/>
  <c r="C28"/>
  <c r="C27" s="1"/>
  <c r="D27"/>
  <c r="D24" s="1"/>
  <c r="C25"/>
  <c r="E25"/>
  <c r="D25"/>
  <c r="E22"/>
  <c r="E21" s="1"/>
  <c r="E20" s="1"/>
  <c r="D22"/>
  <c r="D21" s="1"/>
  <c r="D20" s="1"/>
  <c r="C22"/>
  <c r="C21"/>
  <c r="C20" s="1"/>
  <c r="E18"/>
  <c r="E17" s="1"/>
  <c r="D18"/>
  <c r="C18"/>
  <c r="C17" s="1"/>
  <c r="D17"/>
  <c r="C15"/>
  <c r="C14" s="1"/>
  <c r="C13" s="1"/>
  <c r="E14"/>
  <c r="D14"/>
  <c r="D13" s="1"/>
  <c r="E13"/>
  <c r="E10"/>
  <c r="E9" s="1"/>
  <c r="D10"/>
  <c r="C10"/>
  <c r="C9" s="1"/>
  <c r="D9"/>
  <c r="E6"/>
  <c r="D6"/>
  <c r="C6"/>
  <c r="D38" i="35"/>
  <c r="C25"/>
  <c r="C26" s="1"/>
  <c r="B72" i="29"/>
  <c r="F37"/>
  <c r="G38"/>
  <c r="B38" s="1"/>
  <c r="D5" i="36" l="1"/>
  <c r="D31"/>
  <c r="D30" s="1"/>
  <c r="E5"/>
  <c r="C24"/>
  <c r="C5" s="1"/>
  <c r="C56" s="1"/>
  <c r="C58" s="1"/>
  <c r="D56"/>
  <c r="D58" s="1"/>
  <c r="E56"/>
  <c r="E58" s="1"/>
  <c r="G37" i="29"/>
  <c r="B37" s="1"/>
  <c r="F40"/>
  <c r="F39" s="1"/>
  <c r="F42"/>
  <c r="F41" s="1"/>
  <c r="F71"/>
  <c r="F70" s="1"/>
  <c r="B42" l="1"/>
  <c r="B41" s="1"/>
  <c r="B40"/>
  <c r="B39" s="1"/>
  <c r="B85"/>
  <c r="B84"/>
  <c r="B77"/>
  <c r="B75"/>
  <c r="B73"/>
  <c r="B71"/>
  <c r="B67"/>
  <c r="B68"/>
  <c r="B69"/>
  <c r="B66"/>
  <c r="B62"/>
  <c r="B49"/>
  <c r="B50"/>
  <c r="B51"/>
  <c r="B52"/>
  <c r="B53"/>
  <c r="B54"/>
  <c r="B55"/>
  <c r="B56"/>
  <c r="B57"/>
  <c r="B58"/>
  <c r="B59"/>
  <c r="B48"/>
  <c r="B17"/>
  <c r="B18"/>
  <c r="B28"/>
  <c r="B27" s="1"/>
  <c r="G27"/>
  <c r="G7"/>
  <c r="F82"/>
  <c r="B82" s="1"/>
  <c r="C43"/>
  <c r="D43"/>
  <c r="C27"/>
  <c r="D27"/>
  <c r="B12"/>
  <c r="B11"/>
  <c r="F10"/>
  <c r="F8" s="1"/>
  <c r="B89"/>
  <c r="G61"/>
  <c r="F61"/>
  <c r="F60"/>
  <c r="B60" s="1"/>
  <c r="F76"/>
  <c r="F74" s="1"/>
  <c r="B88"/>
  <c r="D30"/>
  <c r="D29" s="1"/>
  <c r="C30"/>
  <c r="C29" s="1"/>
  <c r="C34"/>
  <c r="C32" s="1"/>
  <c r="C31" s="1"/>
  <c r="D34"/>
  <c r="D32" s="1"/>
  <c r="D31" s="1"/>
  <c r="B35"/>
  <c r="F34"/>
  <c r="F32" s="1"/>
  <c r="F31" s="1"/>
  <c r="F27"/>
  <c r="F23"/>
  <c r="B23" s="1"/>
  <c r="F30"/>
  <c r="F29" s="1"/>
  <c r="B26"/>
  <c r="B25" s="1"/>
  <c r="F44"/>
  <c r="F43" s="1"/>
  <c r="B45"/>
  <c r="B44" s="1"/>
  <c r="B43" s="1"/>
  <c r="B22"/>
  <c r="F20"/>
  <c r="B20" s="1"/>
  <c r="F16"/>
  <c r="F15" s="1"/>
  <c r="D13"/>
  <c r="D7" s="1"/>
  <c r="C13"/>
  <c r="C7" s="1"/>
  <c r="F14"/>
  <c r="B14" s="1"/>
  <c r="B13" s="1"/>
  <c r="B9"/>
  <c r="F87"/>
  <c r="F86" s="1"/>
  <c r="F83"/>
  <c r="C9" i="35"/>
  <c r="F81" i="29"/>
  <c r="F80" s="1"/>
  <c r="F79"/>
  <c r="F78" s="1"/>
  <c r="G65"/>
  <c r="B64"/>
  <c r="B61" s="1"/>
  <c r="F65"/>
  <c r="G80"/>
  <c r="C80"/>
  <c r="D80"/>
  <c r="C65"/>
  <c r="D65"/>
  <c r="C70"/>
  <c r="D70"/>
  <c r="C74"/>
  <c r="D74"/>
  <c r="C78"/>
  <c r="D78"/>
  <c r="G78"/>
  <c r="G74"/>
  <c r="G70"/>
  <c r="G47"/>
  <c r="B33"/>
  <c r="C25"/>
  <c r="D25"/>
  <c r="G25"/>
  <c r="G24" s="1"/>
  <c r="F25"/>
  <c r="B36"/>
  <c r="B34" s="1"/>
  <c r="G32"/>
  <c r="G31" s="1"/>
  <c r="C10" i="35" l="1"/>
  <c r="B87" i="29"/>
  <c r="B86" s="1"/>
  <c r="F21"/>
  <c r="B32"/>
  <c r="B31" s="1"/>
  <c r="B70"/>
  <c r="B10"/>
  <c r="B8" s="1"/>
  <c r="B79"/>
  <c r="B78" s="1"/>
  <c r="B76"/>
  <c r="B81"/>
  <c r="B80" s="1"/>
  <c r="D46"/>
  <c r="C46"/>
  <c r="F24"/>
  <c r="F19"/>
  <c r="F7" s="1"/>
  <c r="B30"/>
  <c r="B29" s="1"/>
  <c r="B24" s="1"/>
  <c r="B65"/>
  <c r="B83"/>
  <c r="C24"/>
  <c r="G46"/>
  <c r="B16"/>
  <c r="B15" s="1"/>
  <c r="D24"/>
  <c r="D90" s="1"/>
  <c r="D92" s="1"/>
  <c r="B21"/>
  <c r="B19" s="1"/>
  <c r="F47"/>
  <c r="F46" s="1"/>
  <c r="B47"/>
  <c r="B46" l="1"/>
  <c r="C90"/>
  <c r="C92" s="1"/>
  <c r="B7"/>
  <c r="B74"/>
  <c r="B90" l="1"/>
  <c r="B92" s="1"/>
</calcChain>
</file>

<file path=xl/sharedStrings.xml><?xml version="1.0" encoding="utf-8"?>
<sst xmlns="http://schemas.openxmlformats.org/spreadsheetml/2006/main" count="328" uniqueCount="261">
  <si>
    <t>№ п/п</t>
  </si>
  <si>
    <t>На какие цели</t>
  </si>
  <si>
    <t>Администрация города Урай</t>
  </si>
  <si>
    <t>1.</t>
  </si>
  <si>
    <t>2.</t>
  </si>
  <si>
    <t>Главный распорядитель</t>
  </si>
  <si>
    <t>Уменьшение сметных назначений</t>
  </si>
  <si>
    <t>Увеличение сметных назначений</t>
  </si>
  <si>
    <t>3.</t>
  </si>
  <si>
    <t>Итого расходов</t>
  </si>
  <si>
    <t>Иные межбюджетные трансферты всего, в том числе:</t>
  </si>
  <si>
    <t>4.</t>
  </si>
  <si>
    <t>1.1.</t>
  </si>
  <si>
    <t>ГРБС</t>
  </si>
  <si>
    <t>3.1.</t>
  </si>
  <si>
    <t>2019 год</t>
  </si>
  <si>
    <t>2020 год</t>
  </si>
  <si>
    <t>Субвенции ФБ всего, в том числе:</t>
  </si>
  <si>
    <t xml:space="preserve">Сумма корректировки  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</si>
  <si>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</si>
  <si>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</si>
  <si>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таблица 2 к пояснительной записке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</si>
  <si>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</si>
  <si>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Корректировка расходов бюджета городского округа город Урай  на 2019 год и на плановый период 2020 и 2021 годов</t>
  </si>
  <si>
    <t>Муниципальная программа Совершенствование и развитие муниципального управления в городе Урай" на 2018-2030 годы</t>
  </si>
  <si>
    <t>2021 год</t>
  </si>
  <si>
    <t>Муниципальная программа "Развитие образования и молодежной политики в городе Урай" на 2019-2030 годы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</si>
  <si>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</si>
  <si>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Муниципальная программа "Развитие транспортной системы города Урай" на 2016-2020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</si>
  <si>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</si>
  <si>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</si>
  <si>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Субсидии всего, в том числе:</t>
  </si>
  <si>
    <t>федеральный бюджет</t>
  </si>
  <si>
    <t>окружной бюджет</t>
  </si>
  <si>
    <t>Всего расходов</t>
  </si>
  <si>
    <t>Управление образования и молодежной политики администрации города Урай</t>
  </si>
  <si>
    <t>(тыс.рублей)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</si>
  <si>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</si>
  <si>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ремонт внутриквартального проезда в районе детского сада "Умка"</t>
  </si>
  <si>
    <t>ремонт внутриквартального проезда в районе Ростелеком и площади "Планета Звезд"</t>
  </si>
  <si>
    <t>устройство ливневой канализации в районе Ростелеком</t>
  </si>
  <si>
    <t xml:space="preserve">поставка контейнеров для сбора твердых коммунальных отходов и выполнение работ по устройству контейнерных площадок в районах индивидуальной жилой застройки </t>
  </si>
  <si>
    <t>уборка и вывоз снега с территорий внутриквартальных проездов и парково-культурной зоны (IV квартал 2019года)</t>
  </si>
  <si>
    <t>выполнение работ по формовке и кронированию деревьев в микрорайонах и улицах города</t>
  </si>
  <si>
    <t>Муниципальная программа "Поддержка социально ориентированных некоммерческих организаций в городе Урай" на 2018-2030 годы</t>
  </si>
  <si>
    <t>Муниципальная программа "Культура города Урай" на 2017-2021 годы</t>
  </si>
  <si>
    <t>актуализация проектов организации дорожного движения города Урай</t>
  </si>
  <si>
    <t>1.2.</t>
  </si>
  <si>
    <t>Муниципальная программа «Профилактика правонарушений на территории города Урай» на 2018-2030 годы</t>
  </si>
  <si>
    <t>1.3.</t>
  </si>
  <si>
    <t>Муниципальная программа «Культура города Урай» на 2017-2021 годы</t>
  </si>
  <si>
    <t>1.4.</t>
  </si>
  <si>
    <t>2.2.</t>
  </si>
  <si>
    <t>2.3.</t>
  </si>
  <si>
    <t>увеличение ассигнований на осуществление переданного гос.полномочия в сфере обращения с твердыми коммунальными отходами</t>
  </si>
  <si>
    <t>Муниципальная программа «Совершенствование и развитие муниципального управления в городе Урай» на 2018-2030 годы</t>
  </si>
  <si>
    <t>увеличение ассигнований на реализацию мероприятий по содействию трудоустройству граждан, «Федеральный проект «Содействие занятости женщин - создание условий дошкольного образования для детей в возрасте до трех лет»</t>
  </si>
  <si>
    <t>увеличение ассигнований на организацию профессионального обучения и дополнительного профессионального образования лиц предпенсионного возраста, «Федеральный проект «Старшее поколение»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</si>
  <si>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</si>
  <si>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</si>
  <si>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</si>
  <si>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</si>
  <si>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</si>
  <si>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</si>
  <si>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</si>
  <si>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</si>
  <si>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</si>
  <si>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</si>
  <si>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Решение Думы от 14.02.2019 №1</t>
  </si>
  <si>
    <t>мероприятия в рамках проведения Года инвестиционного развития и бизнеса в городе Урай</t>
  </si>
  <si>
    <t>таблица 3 к пояснительной записке</t>
  </si>
  <si>
    <t>увеличение ассигнований на приобретение жилья в рамках реализации муниципальным образованием полномочий в области жилищных отношений в рамках государственной программы "Развитие жилищной сферы" "Федеральный проект "Обеспечение устойчивого сокращения непригодного для проживания жилищного фонда"</t>
  </si>
  <si>
    <t>ремонт внутриквартального проезда в районе 2 мкр.-на д.55 ул.Ленина (замена покрытия)</t>
  </si>
  <si>
    <t>Дотация на обеспечение сбалансированности</t>
  </si>
  <si>
    <t>Местный бюджет (за счет сверхплановых поступлений)</t>
  </si>
  <si>
    <t>устройство тротуара между музеем и ТЦ "Армада", в районе жилых домов №16,№14/1по ул.Шевченко (замена шашки)</t>
  </si>
  <si>
    <t>уменьшение ассигнований на реализацию мероприятий по обеспечению жильем молодых семей в рамках мероприятий государственной программы "Развитие жилищной сферы" подпрограммы "Обеспечение мерами государственной поддержки по улучшению жилищных условий отдельных категорий граждан" (уточнение количества получателей)</t>
  </si>
  <si>
    <r>
      <t>увеличение ассигнований на поддержку государственных программ субъектов Российской Федерации и муниципальных программ формирования современной городской среды  "Федеральный проект "Формирование комфортной городской среды", в том числе (</t>
    </r>
    <r>
      <rPr>
        <i/>
        <sz val="12"/>
        <color theme="1"/>
        <rFont val="Times New Roman"/>
        <family val="1"/>
        <charset val="204"/>
      </rPr>
      <t>объект Благоустройство территории в районе пересечения ул. Узбекистанская, ул. Космонавтов, граничащая с ж/д №№71,72 мкр.1А)</t>
    </r>
  </si>
  <si>
    <r>
      <t>уменьшение ассигнований на предоставление субсидий отдельным категориям граждан, установленных федеральными законами от 12 января 1995 №5ФЗ "О ветеранах" (ФБ)</t>
    </r>
    <r>
      <rPr>
        <i/>
        <sz val="12"/>
        <color theme="1"/>
        <rFont val="Times New Roman"/>
        <family val="1"/>
        <charset val="204"/>
      </rPr>
      <t xml:space="preserve"> (в связи с отсутствием заявителя)</t>
    </r>
  </si>
  <si>
    <r>
      <t>увеличение ассигнований в целях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(дошкольные учреждения) (</t>
    </r>
    <r>
      <rPr>
        <i/>
        <sz val="12"/>
        <color theme="1"/>
        <rFont val="Times New Roman"/>
        <family val="1"/>
        <charset val="204"/>
      </rPr>
      <t>в связи с уточнением целевого показателя среднемесячной заработной платы работников  дошкольных организаций с 54 149,9 рублей до 55 671,5 рублей)</t>
    </r>
  </si>
  <si>
    <r>
      <t xml:space="preserve">уменьшение ассигнований в рамках государственной поддержки отрасли культуры "Федеральный проект "Культурная среда" </t>
    </r>
    <r>
      <rPr>
        <i/>
        <sz val="12"/>
        <rFont val="Times New Roman"/>
        <family val="1"/>
        <charset val="204"/>
      </rPr>
      <t>(укрепление МТБ учреждений культуры приобретение музыкальных инструментов)</t>
    </r>
  </si>
  <si>
    <t>увеличение ассигнований на поддержку отрасли культуры, в том числе:</t>
  </si>
  <si>
    <t>Муниципальная программа " Культура города Урай" на 2017-2021 годы</t>
  </si>
  <si>
    <t>Муниципальная программа "Развитие физической культуры, спорта и туризма в городе Урай" на 2019-2030 годы</t>
  </si>
  <si>
    <t xml:space="preserve">оказание финансовой помощи на участие в УТС по боксу, участие спортсменов и ветеранов спорта в спортивных мероприятиях для МАУ ДО "ДЮСШ "Звезды Югры"-400,0 тыс.руб., участие сборной команды отделения плавания в УТС г.Волгоград, приобретение спорт.инвентаря для МАУ ДО "ДЮСШ "Звезды Югры"-417,8 тыс.руб. в рамках финансирования наказов избирателей депутатам Думы Ханты-Мансийского автономного округа-Югры  </t>
  </si>
  <si>
    <t xml:space="preserve">оказание финансовой помощи на издание поэтического сборника "Путь памяти", участие на УТС по парашютному спорту, приобретение мебели, витрин, питьевых фонтанов для МБОУ СОШ №5,  приобретение и монтаж светильников для МБОУСОШ №4, приобретение мебели для МБОУ Гимназия, приобретение оборудования для реализации инновационного проекта "Детский сад-цветущий сад", мебель, приобретение и монтаж резинового покрытия для спортивной площадки и комплектующих к нему для МБДОУ "Д/сад №21", . в рамках финансирования наказов избирателей депутатам Думы Ханты-Мансийского автономного округа-Югры  </t>
  </si>
  <si>
    <t>3.2.</t>
  </si>
  <si>
    <t>3.3.</t>
  </si>
  <si>
    <t>3.4.</t>
  </si>
  <si>
    <t>проведение ремонта в нежилых помещениях, расположенных по адресам: микрорайон Западный, дом 16, микрорайон 3,дом 19</t>
  </si>
  <si>
    <t>Комитет по финансам администрации города Урай</t>
  </si>
  <si>
    <t xml:space="preserve">Наименование </t>
  </si>
  <si>
    <t>Код бюджетной классификации</t>
  </si>
  <si>
    <t>Примечание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</si>
  <si>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</si>
  <si>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</si>
  <si>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</si>
  <si>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</si>
  <si>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</si>
  <si>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</si>
  <si>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</si>
  <si>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</si>
  <si>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</si>
  <si>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</si>
  <si>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</si>
  <si>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</si>
  <si>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</si>
  <si>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</si>
  <si>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</si>
  <si>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</si>
  <si>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</si>
  <si>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</si>
  <si>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</si>
  <si>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</si>
  <si>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</si>
  <si>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</si>
  <si>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</si>
  <si>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</si>
  <si>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</si>
  <si>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</si>
  <si>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от государственных и муниципальных унитарных предприятий</t>
  </si>
  <si>
    <t>000 1 11 07000 00 0000 120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</si>
  <si>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</si>
  <si>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</si>
  <si>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ПЛАТЕЖИ ПРИ ПОЛЬЗОВАНИИ ПРИРОДНЫМИ РЕСУРСАМИ</t>
  </si>
  <si>
    <t>000 1 12 00000 00 0000 000</t>
  </si>
  <si>
    <t xml:space="preserve"> В соответствии с изменениями в законодательстве Российской Федерации (Приказ МИНФИНА от 28.02.2018 №35н), а так же с поступившей информацией от главного администратора платежей - Управление Федеральной службы по надзору в сфере природопользования (Росприроднадзора) по Ханты-Мансийскому автономному округу-Югре, были осуществлены операции по уточнению платежей, что отразилось на увеличение поступлений. </t>
  </si>
  <si>
    <t>Плата за негативное воздействие на окружающую среду</t>
  </si>
  <si>
    <t>000 1 12 01000 01 0000 120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</si>
  <si>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</si>
  <si>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</si>
  <si>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</si>
  <si>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</si>
  <si>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</si>
  <si>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</si>
  <si>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</si>
  <si>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</si>
  <si>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</si>
  <si>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</si>
  <si>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</si>
  <si>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</si>
  <si>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Увеличение плановых назначений связано с дополнительным поступлением средств от продажи  и ожидаемым поступлением средств от выкупа в собственность земельных участков  для предпринимательских целей.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</si>
  <si>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</si>
  <si>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</si>
  <si>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</si>
  <si>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</si>
  <si>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</si>
  <si>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</si>
  <si>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</si>
  <si>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</si>
  <si>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</si>
  <si>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</si>
  <si>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обеспечение сбалансированности местных бюджетов</t>
  </si>
  <si>
    <t>000 2 02 15002 04 0000 150</t>
  </si>
  <si>
    <t>На основании Уведомления № 500/13/001/1/500090101/81030 от 05.03.2019 О предоставлении межбюджетного трансферта, не имеющего целевое назначение на 2019 год и плановый период 2020 и 2021 годов Департамента финансов ХМАО-Югры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</si>
  <si>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</si>
  <si>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</si>
  <si>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</si>
  <si>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000 202 20077 04 0000 150</t>
  </si>
  <si>
    <t xml:space="preserve">На основании Приказа Департамента финансов ХМАО-Югры от 02.04.219 №7-нп "О внесении изменений в приложение к приказу Департамента финансов ХМАО - Югры от 26.12.2018 N 25-нп "О Порядке определения перечня и кодов целевых статей расходов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предоставляемых из бюджета Ханты-Мансийского автономного округа - Югры муниципальным районам и городским округам Ханты-Мансийского автономного округа - Югры, на 2019 - 2021 годы"
</t>
  </si>
  <si>
    <t>Субсидии на реализацию мероприятий по обеспечению жильем молодых семей (федеральный бюджет)</t>
  </si>
  <si>
    <t xml:space="preserve"> 050 202 25497 04 0000 150</t>
  </si>
  <si>
    <t>На основании Уведомления № 480/04/007/2/480090205/R4970 от 02.04.2019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</si>
  <si>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реализацию мероприятий по обеспечению жильем молодых семей (окружной бюджет)</t>
  </si>
  <si>
    <t>Субсидии на поддержку отрасли культуры (федеральный бюджет)</t>
  </si>
  <si>
    <t>000 2 02 25519 04 0000 150</t>
  </si>
  <si>
    <t>На основании Уведомлений №:                 240/01/005/2/240090205/R5190 от 29.01.2019,            240/13/001/2/240090205/R5190 от 04.03.2019,                         240/03/008/2/240090205/R5190 от 26.03.2019, 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</si>
  <si>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поддержку отрасли культуры (окружной бюджет)</t>
  </si>
  <si>
    <t>На основании Уведомления № 240/03/008/2/240090205/R5190 от 26.03.2019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</si>
  <si>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государственную поддержку отрасли культуры (окружной бюджет)</t>
  </si>
  <si>
    <t>На основании Уведомлений №:                                         240/13/001/2/240090205/55190 от 04.03.2019,                                         240/03/006/2/240090205/55190 от 15.03.2019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</si>
  <si>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реализацию программ формирования современной городской среды (окружной бюджет)</t>
  </si>
  <si>
    <t>000 2 02 25555 04 0000 150</t>
  </si>
  <si>
    <t>На основании Уведомления №                                                               460/03/009/2/460090205/55550 от 25.03.2019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</si>
  <si>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реализацию программ формирования современной городской среды (федеральный бюджет)</t>
  </si>
  <si>
    <t>000 202 27112 04 0000 150</t>
  </si>
  <si>
    <t>Субсидии на развитие сферы культуры в муниципальных образованиях Ханты-Мансийского автономного округа - Югры</t>
  </si>
  <si>
    <t>000 202 29999 04 0000 150</t>
  </si>
  <si>
    <t>На основании Уведомления № 240/13/005/2/240090104/82520 от 04.03.2019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</si>
  <si>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</si>
  <si>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На основании Уведомления № 580/13/001/2/580090104/82310 от 04.03.2019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</si>
  <si>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 xml:space="preserve">Субсидии для реализации полномочий в области жилищных отношений </t>
  </si>
  <si>
    <t>На основании Уведомления №                                                                                                480/13/005/2/480090104/82660 от 04.03.2019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</si>
  <si>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</si>
  <si>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</si>
  <si>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</si>
  <si>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000 202 30024 04 0000 150</t>
  </si>
  <si>
    <t>На основании Уведомлений №:                               530/13/001/3/530090104/84290 от 05.03.2019,                                                                        700/13/001/3/700090104/84290 от 05.03.2019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</si>
  <si>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(дошкольные учреждения)</t>
  </si>
  <si>
    <t>На основании Уведомления №230/13/005/3/230090104/84300 от 05.03.2019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</si>
  <si>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</si>
  <si>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000 202 35135 04 0000 150</t>
  </si>
  <si>
    <t>На основании Уведомления №480/13/002/3/480090205/51350 от 04.03.2019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</si>
  <si>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000 2 02 40000 00 0000 150</t>
  </si>
  <si>
    <t>Межбюджетные трансферты на организацию профессионального обучения и дополнительного профессионального образования лиц предпенсионного возраста (федеральный бюджет)</t>
  </si>
  <si>
    <t>000 2 02 45294 04 0000 150</t>
  </si>
  <si>
    <t>На основании Уведомления №350/13/002/4/350090101/52940 от 04.03.2019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</si>
  <si>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Межбюджетные трансферты на организацию профессионального обучения и дополнительного профессионального образования лиц предпенсионного возраста (окружной бюджет)</t>
  </si>
  <si>
    <t>Иные межбюджетные трансферты на реализацию мероприятий по содействию трудоустройству граждан</t>
  </si>
  <si>
    <t>000 2 02 49999 04 0000 150</t>
  </si>
  <si>
    <t>На основании Уведомлений №:                                                                                                     350/03/008/4/350090101/85060 от 26.03.2019,        500/04/004/4/500090101/85160 от 05.04.2019 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</si>
  <si>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ИТОГО ДОХОДОВ</t>
  </si>
  <si>
    <t>Решение Думы от 14.02.2018 года №1</t>
  </si>
  <si>
    <t>Корректировка доходов бюджета городского округа город Урай на 2019 год и на плановый период 2020 и 2021 годов</t>
  </si>
  <si>
    <t>таблица 1 к пояснительной записке</t>
  </si>
  <si>
    <t>Итого доходы с учетом корректировки на май 2019 года</t>
  </si>
  <si>
    <t xml:space="preserve">Муниципальная программа "Обеспечение градостроительной деятельности на территории города Урай" на 2018-2030 годы </t>
  </si>
  <si>
    <t>Муниципальная программа "Развитие жилищно-коммунального комплекса и повышение энергетической эффективности в городе Урай" на 2019-2030 годы - субсидия на стимулирование развития жилищного строительства)</t>
  </si>
  <si>
    <t xml:space="preserve">выполнение работ по сносу ветхих жилых домов, расположенных по адресу: ул.Толстого дом 8,10, мкр-н Д дом 2 </t>
  </si>
  <si>
    <t>№п/п</t>
  </si>
  <si>
    <t>выполнение работ по расчистке территории кладбища</t>
  </si>
  <si>
    <t>Муниципальная программа "Формирование современной городской среды муниципального образования город Урай" на 2018-2022 годы"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</si>
  <si>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</si>
  <si>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 xml:space="preserve">выделены средства из резервного фонда администрации города Урай согласно постановлений администрации города Урай для исполнения решений Арбитражного суда ХМАО-Югры, оплаты административного штрафа </t>
  </si>
  <si>
    <t>6.</t>
  </si>
  <si>
    <t>Непрограммные направления  деятельности</t>
  </si>
  <si>
    <t>9.</t>
  </si>
  <si>
    <t>7.</t>
  </si>
  <si>
    <t>8.</t>
  </si>
  <si>
    <t>Перераспределение бюджетных ассигнований  в пределах объема бюджетных ассигнований на 2019 год и на плановый период 2020 и 2021 годов</t>
  </si>
  <si>
    <t>Итого расходы с учетом корректировки на май 2019 года</t>
  </si>
  <si>
    <t xml:space="preserve">устранение строительных недостатков, выявленных в многоквартирных жилых домах, расположенных по адресам: город Урай, микрорайон Лесной, дом 113,дом 114 (исполнение решения Арбитражного суда ХМАО-Югры, средства выделены из резервного фонда администрации города Урай) </t>
  </si>
  <si>
    <t>уменьшение бюджетных ассигнований в связи с передачей полномочий по обеспечению функционирования и развития стационарных систем фото-видеофиксации нарушений ПДД на автомобильных дорогах общего пользования местного значения Депдорхозу Югры с реализацией полномой за счет средств дорожного фонда</t>
  </si>
  <si>
    <t>перераспределение доли софинансирования местного бюджета между муниципальными программами без изменения целевого направления средств (в связи с передачей полномочий по обеспечению функционирования и развития стационарных систем фото-видеофиксации нарушений ПДД на автомобильных дорогах общего пользования местного значения Депдорхозу Югры с реализацией полномой за счет средств дорожного фонда)</t>
  </si>
  <si>
    <t xml:space="preserve">2019 год          </t>
  </si>
  <si>
    <t xml:space="preserve">Ожидаемое поступление средтв в связи с увеличением процента  норматива отчислений НДФЛ  с 36,0% в 2018 году до 38,63% в 2019 году.                                                                                                         </t>
  </si>
  <si>
    <t>выполнение работ по сносу ветхих жилых домов, расположенных по адресу: ул.Толстого дом 8,10, мкр-н Д дом 2- 2540,1 тыс.руб.</t>
  </si>
  <si>
    <t xml:space="preserve">Ожидаемое поступление средств в результате поэтапного увеличения норматива отчисления с федерального бюджета  в бюджеты субъектов Российской Федерации с 61,7% в 2017 году до 84,41% до 31 декабря 2018 года и до 86,65% до 31 декабря 2019 года.  
</t>
  </si>
  <si>
    <t>Ожидаемое поступление средств в связи с увеличением количества налогоплательщиков за последние три года (2018 год к 2016 году) на 4,5% или на 39, применяющих данный режим, в связи с их переходом с ЕНВД на данный режим налогообложения. По данным налогового органа – главного администратора налоговых доходов, количество зарегистрированных налогоплательщиков за последние три года составило в  2018 году - 915, 2017 году - 902, в 2016 году - 876</t>
  </si>
  <si>
    <t xml:space="preserve">приобретение, доставка стационарного туалета </t>
  </si>
  <si>
    <t>приобретение, доставка 10 остановочных комплексов</t>
  </si>
  <si>
    <t xml:space="preserve">установка пандусов по адресам: мкр-н 2 дом 105 кв.18, мкр-н Г д.10Г кв.39 </t>
  </si>
  <si>
    <t>организация транспортного обслуживания населения (содержание грузовой зимней переправы с 01.11.2019)</t>
  </si>
  <si>
    <t>заработная плата работникам дошкольных учреждений в связи с изменениями, внесенными в приказ Деп.образования и молодежной политики ХМАО-Югры №3-нп от 02.03.2017</t>
  </si>
  <si>
    <t>антитеррористическая безопасность образовательных учреждений города</t>
  </si>
  <si>
    <t>организация временной занятости несовершеннолетних (выполнение показателя по уровню 2018 года)</t>
  </si>
  <si>
    <t>выполнение работ по переносу подземного газопровода для дальнейшей передачи земель в  аренду (отказ инвестора от намерения на установку РБУ и снятия заявки на предоставление земельного участка)</t>
  </si>
  <si>
    <t>увеличение услуг в области образования</t>
  </si>
  <si>
    <t>увеличение услуг в области физической кульутры и спорта</t>
  </si>
  <si>
    <t>выполнение работ по формированию ИЖС, оценка и постановка на кадастровый учет (экономия в результате торгов)</t>
  </si>
  <si>
    <t xml:space="preserve">перераспределение средств в результате конкурсных процедур по выполнению работ по  обустройству кладбища №2,№3 (экономия в результате торгов) </t>
  </si>
  <si>
    <t>10.</t>
  </si>
  <si>
    <t>перераспределены средства с подпрограммы III "Развитие муниципальной службы и резерва управленческих кадров"</t>
  </si>
  <si>
    <t>осуществление выплат Почётным гражданам города Урай к Дню города Урай согласно решению Думы города Урай от 24.05.2012 №53 "О Положении о наградах и званиях города Урай" подпрограмма "Создание условий для совершенствования системы муниципального управления"</t>
  </si>
  <si>
    <t>обустройство и содержание снежного городка, художественное оформление</t>
  </si>
  <si>
    <t>коммунальные услуги по содержанию объектов в связи с высвобождением и переездом в КИЦ, ремонт автомобиля FORD-222700 (поломка двигателя)</t>
  </si>
  <si>
    <t xml:space="preserve">оказание финансовой помощи на на организацию и проведение ККЦК "Юность Шаима" II окружного конкурса эстрадного вокала "Твой голос" , приобретение батута для парка культуры и отдыха, приобретение микрофона и стойки для него, веб -камеры, ноутбук, книги для детской библиотеки  в рамках финансирования наказов избирателей депутатам Думы Ханты-Мансийского автономного округа-Югры  </t>
  </si>
  <si>
    <t>выполнение капитального ремонта и обследование ПРУ в мкр.Лесной 1 (изменение требований законодательства, направлено обращение в Департамент гражданской защиты населения ХМАО-Югры о списании объекта как ПРУ)</t>
  </si>
  <si>
    <t>Увеличение поступлений связано с тем, что по результатам за 2018 год МУП Ритуальными услугами получена чистая прибыль больше планируемой.</t>
  </si>
  <si>
    <t>исполнение решения Арбитражного суда ХМАО-Югры  исковое требование в пользу ИП главы крестьянского фермерского хозяйства Тимошенко О.М. -290,8 тыс.руб.; на оплату административного штрафа -100,0 тыс.руб. (выделены из резервного фонда администрации города урай)</t>
  </si>
  <si>
    <t xml:space="preserve">Увеличение плановых назначений связано: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по доходам по договорам купли-продажи мены жилья - с досрочным внесением платежей по договорам  ранее установленного договором срока;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 доходам от приватизации муниципального имущества - в связи с внесением изменений в План приватизации муниципального имущества на 2019 год и на плановый период 2020 - 2021 годы и включением  4 объектов (3 объектов -комплектные трансформаторные подстанции и 1 объект - воздушная линия), подлежащих реализации в 2019 году.  </t>
  </si>
  <si>
    <t>приобретение формы и атрибутов для участия  учащихся в Параде Победы в 2020 году (подготовка к 75-летию ВОВ)</t>
  </si>
  <si>
    <t>проведение работ по капитальному ремонту площади "Первооткрывателей" и "Мемориал Памяти" (подготовка к 75-летию ВОВ)</t>
  </si>
  <si>
    <t>перераспределены средства с целью реализации мероприятий «дорожной карты», утверждённой постановлением администрации города Урай от 20.10.2016  №3179 «О плане мероприятий («дорожной карте») по поддержке доступа немуниципальных организаций (коммерческих, некоммерческих) к предоставлению услуг в социальной сфере в городе Урай на 2016-2020 годы» в установленном порядке</t>
  </si>
  <si>
    <t>выполнение работ по водоотведению в районе жилого дома мкр.1Д дом №71</t>
  </si>
  <si>
    <t>подготовка образовательных организаций города к началу учебного года (огнезащитная обработка, замеры сопротивления изоляций, устранение предписаний надзорных органов, общеобразовательные организации города Урай -734,1 тыс.руб.,  дошкольные организации города Урай- 465,9 тыс.руб. )</t>
  </si>
  <si>
    <t xml:space="preserve">проведение работ по ремонту участков дорог местного значения </t>
  </si>
  <si>
    <t>уменьшение ассигнований в результате экономии, полученной при осуществлении закупки в соответствии с законодательством о контрактной системе, при проведении мероприятий, направленных на прокладку и содержание проложенных минерализованных полос</t>
  </si>
  <si>
    <t>высвобождение доли софинансирования местного бюджета в рамках  участия в федеральном проекте "Культурная среда", входящих в состав национального проекта "Культура" (обновление МТБ организаций культуры, приобретение музыкальных инструментов)</t>
  </si>
  <si>
    <t>содержание имущества (уборка площади "Планета звезд" и территории Культурно-исторического центра") с 01.05.2019</t>
  </si>
  <si>
    <t>увеличение ассигнований в связи с уточнением целевого показателя среднемесячной заработной платы работников  МАУ "Культура" (с 60 687,0 рублей до 64 124,3 рубля)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</si>
</sst>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#,##0.0"/>
    <numFmt numFmtId="167" formatCode="000\.00\.000\.0"/>
    <numFmt numFmtId="168" formatCode="&quot;+&quot;\ #,##0.0;&quot;-&quot;\ #,##0.0;&quot;&quot;\ 0.0"/>
    <numFmt numFmtId="169" formatCode="000"/>
    <numFmt numFmtId="170" formatCode="_(* #,##0.0_);_(* \(#,##0.0\);_(* &quot;-&quot;??_);_(@_)"/>
  </numFmts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i/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</cellStyleXfs>
  <cellXfs count="251">
    <xf numFmtId="0" fontId="0" fillId="0" borderId="0" xfId="0"/>
    <xf numFmtId="0" fontId="8" fillId="0" borderId="0" xfId="0" applyFont="1"/>
    <xf numFmtId="166" fontId="8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2" xfId="0" applyNumberFormat="1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166" fontId="8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166" fontId="11" fillId="0" borderId="0" xfId="0" applyNumberFormat="1" applyFont="1"/>
    <xf numFmtId="166" fontId="10" fillId="0" borderId="0" xfId="0" applyNumberFormat="1" applyFont="1"/>
    <xf numFmtId="0" fontId="10" fillId="3" borderId="0" xfId="0" applyFont="1" applyFill="1"/>
    <xf numFmtId="0" fontId="12" fillId="3" borderId="0" xfId="0" applyFont="1" applyFill="1"/>
    <xf numFmtId="166" fontId="10" fillId="3" borderId="0" xfId="0" applyNumberFormat="1" applyFont="1" applyFill="1"/>
    <xf numFmtId="0" fontId="8" fillId="3" borderId="3" xfId="0" applyFont="1" applyFill="1" applyBorder="1" applyAlignment="1">
      <alignment horizontal="center"/>
    </xf>
    <xf numFmtId="168" fontId="8" fillId="3" borderId="0" xfId="0" applyNumberFormat="1" applyFont="1" applyFill="1"/>
    <xf numFmtId="4" fontId="10" fillId="3" borderId="0" xfId="0" applyNumberFormat="1" applyFont="1" applyFill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0" fontId="9" fillId="0" borderId="2" xfId="0" applyFont="1" applyBorder="1"/>
    <xf numFmtId="166" fontId="9" fillId="0" borderId="2" xfId="0" applyNumberFormat="1" applyFont="1" applyBorder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left" wrapText="1"/>
    </xf>
    <xf numFmtId="167" fontId="9" fillId="3" borderId="4" xfId="3" applyNumberFormat="1" applyFont="1" applyFill="1" applyBorder="1" applyAlignment="1" applyProtection="1">
      <alignment wrapText="1"/>
      <protection hidden="1"/>
    </xf>
    <xf numFmtId="0" fontId="8" fillId="3" borderId="4" xfId="0" applyNumberFormat="1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wrapText="1"/>
    </xf>
    <xf numFmtId="168" fontId="9" fillId="3" borderId="0" xfId="0" applyNumberFormat="1" applyFont="1" applyFill="1"/>
    <xf numFmtId="0" fontId="9" fillId="3" borderId="0" xfId="0" applyFont="1" applyFill="1"/>
    <xf numFmtId="0" fontId="9" fillId="3" borderId="5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wrapText="1"/>
    </xf>
    <xf numFmtId="166" fontId="9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wrapText="1"/>
    </xf>
    <xf numFmtId="166" fontId="8" fillId="3" borderId="2" xfId="0" applyNumberFormat="1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9" fontId="5" fillId="0" borderId="2" xfId="1" applyNumberFormat="1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horizontal="center" wrapText="1"/>
    </xf>
    <xf numFmtId="165" fontId="8" fillId="3" borderId="2" xfId="0" applyNumberFormat="1" applyFont="1" applyFill="1" applyBorder="1" applyAlignment="1">
      <alignment horizontal="center" wrapText="1"/>
    </xf>
    <xf numFmtId="169" fontId="6" fillId="0" borderId="2" xfId="1" applyNumberFormat="1" applyFont="1" applyFill="1" applyBorder="1" applyAlignment="1" applyProtection="1">
      <alignment wrapText="1"/>
      <protection hidden="1"/>
    </xf>
    <xf numFmtId="165" fontId="9" fillId="3" borderId="2" xfId="0" applyNumberFormat="1" applyFont="1" applyFill="1" applyBorder="1" applyAlignment="1">
      <alignment horizontal="center" wrapText="1"/>
    </xf>
    <xf numFmtId="0" fontId="15" fillId="3" borderId="5" xfId="0" applyFont="1" applyFill="1" applyBorder="1" applyAlignment="1">
      <alignment wrapText="1"/>
    </xf>
    <xf numFmtId="0" fontId="15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/>
    <xf numFmtId="0" fontId="15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5" fillId="3" borderId="0" xfId="0" applyFont="1" applyFill="1"/>
    <xf numFmtId="166" fontId="15" fillId="3" borderId="2" xfId="0" applyNumberFormat="1" applyFont="1" applyFill="1" applyBorder="1" applyAlignment="1">
      <alignment horizontal="center" wrapText="1"/>
    </xf>
    <xf numFmtId="166" fontId="15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17" fillId="3" borderId="0" xfId="0" applyFont="1" applyFill="1"/>
    <xf numFmtId="0" fontId="9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9" fillId="3" borderId="4" xfId="0" applyFont="1" applyFill="1" applyBorder="1" applyAlignment="1"/>
    <xf numFmtId="0" fontId="9" fillId="3" borderId="3" xfId="0" applyFont="1" applyFill="1" applyBorder="1" applyAlignment="1">
      <alignment horizontal="center" wrapText="1"/>
    </xf>
    <xf numFmtId="169" fontId="9" fillId="0" borderId="2" xfId="1" applyNumberFormat="1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wrapText="1"/>
    </xf>
    <xf numFmtId="0" fontId="9" fillId="3" borderId="2" xfId="0" applyFont="1" applyFill="1" applyBorder="1"/>
    <xf numFmtId="166" fontId="8" fillId="3" borderId="7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165" fontId="9" fillId="3" borderId="2" xfId="3" applyNumberFormat="1" applyFont="1" applyFill="1" applyBorder="1" applyAlignment="1" applyProtection="1">
      <alignment horizontal="center" wrapText="1"/>
      <protection hidden="1"/>
    </xf>
    <xf numFmtId="167" fontId="9" fillId="3" borderId="2" xfId="3" applyNumberFormat="1" applyFont="1" applyFill="1" applyBorder="1" applyAlignment="1" applyProtection="1">
      <alignment horizontal="center" wrapText="1"/>
      <protection hidden="1"/>
    </xf>
    <xf numFmtId="165" fontId="8" fillId="3" borderId="2" xfId="3" applyNumberFormat="1" applyFont="1" applyFill="1" applyBorder="1" applyAlignment="1" applyProtection="1">
      <alignment horizontal="center" wrapText="1"/>
      <protection hidden="1"/>
    </xf>
    <xf numFmtId="0" fontId="8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/>
    <xf numFmtId="2" fontId="15" fillId="3" borderId="2" xfId="0" applyNumberFormat="1" applyFont="1" applyFill="1" applyBorder="1"/>
    <xf numFmtId="165" fontId="15" fillId="3" borderId="2" xfId="3" applyNumberFormat="1" applyFont="1" applyFill="1" applyBorder="1" applyAlignment="1" applyProtection="1">
      <alignment horizontal="center" wrapText="1"/>
      <protection hidden="1"/>
    </xf>
    <xf numFmtId="2" fontId="16" fillId="3" borderId="2" xfId="3" applyNumberFormat="1" applyFont="1" applyFill="1" applyBorder="1" applyAlignment="1" applyProtection="1">
      <alignment horizontal="center" wrapText="1"/>
      <protection hidden="1"/>
    </xf>
    <xf numFmtId="166" fontId="16" fillId="3" borderId="2" xfId="0" applyNumberFormat="1" applyFont="1" applyFill="1" applyBorder="1" applyAlignment="1">
      <alignment horizontal="center" wrapText="1"/>
    </xf>
    <xf numFmtId="0" fontId="16" fillId="3" borderId="0" xfId="0" applyFont="1" applyFill="1"/>
    <xf numFmtId="167" fontId="9" fillId="3" borderId="2" xfId="3" applyNumberFormat="1" applyFont="1" applyFill="1" applyBorder="1" applyAlignment="1" applyProtection="1">
      <alignment wrapText="1"/>
      <protection hidden="1"/>
    </xf>
    <xf numFmtId="0" fontId="8" fillId="3" borderId="3" xfId="0" applyFont="1" applyFill="1" applyBorder="1" applyAlignment="1">
      <alignment horizontal="center" vertical="center"/>
    </xf>
    <xf numFmtId="166" fontId="9" fillId="3" borderId="2" xfId="4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168" fontId="17" fillId="3" borderId="0" xfId="0" applyNumberFormat="1" applyFont="1" applyFill="1"/>
    <xf numFmtId="0" fontId="8" fillId="3" borderId="2" xfId="0" applyFont="1" applyFill="1" applyBorder="1"/>
    <xf numFmtId="166" fontId="9" fillId="3" borderId="2" xfId="0" applyNumberFormat="1" applyFont="1" applyFill="1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69" fontId="5" fillId="3" borderId="2" xfId="1" applyNumberFormat="1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167" fontId="8" fillId="3" borderId="4" xfId="3" applyNumberFormat="1" applyFont="1" applyFill="1" applyBorder="1" applyAlignment="1" applyProtection="1">
      <alignment wrapText="1"/>
      <protection hidden="1"/>
    </xf>
    <xf numFmtId="2" fontId="16" fillId="3" borderId="3" xfId="3" applyNumberFormat="1" applyFont="1" applyFill="1" applyBorder="1" applyAlignment="1" applyProtection="1">
      <alignment horizontal="center" wrapText="1"/>
      <protection hidden="1"/>
    </xf>
    <xf numFmtId="167" fontId="9" fillId="3" borderId="9" xfId="3" applyNumberFormat="1" applyFont="1" applyFill="1" applyBorder="1" applyAlignment="1" applyProtection="1">
      <alignment wrapText="1"/>
      <protection hidden="1"/>
    </xf>
    <xf numFmtId="0" fontId="8" fillId="3" borderId="7" xfId="0" applyNumberFormat="1" applyFont="1" applyFill="1" applyBorder="1" applyAlignment="1">
      <alignment vertical="center" wrapText="1"/>
    </xf>
    <xf numFmtId="2" fontId="9" fillId="3" borderId="3" xfId="3" applyNumberFormat="1" applyFont="1" applyFill="1" applyBorder="1" applyAlignment="1" applyProtection="1">
      <alignment horizontal="center" wrapText="1"/>
      <protection hidden="1"/>
    </xf>
    <xf numFmtId="0" fontId="8" fillId="0" borderId="5" xfId="0" applyFont="1" applyBorder="1" applyAlignment="1">
      <alignment horizontal="center" vertical="center" wrapText="1"/>
    </xf>
    <xf numFmtId="164" fontId="20" fillId="3" borderId="0" xfId="4" applyFont="1" applyFill="1"/>
    <xf numFmtId="0" fontId="20" fillId="3" borderId="0" xfId="0" applyFont="1" applyFill="1"/>
    <xf numFmtId="164" fontId="21" fillId="3" borderId="0" xfId="4" applyFont="1" applyFill="1" applyAlignment="1">
      <alignment vertical="center"/>
    </xf>
    <xf numFmtId="0" fontId="21" fillId="3" borderId="0" xfId="0" applyFont="1" applyFill="1" applyAlignment="1">
      <alignment vertical="center"/>
    </xf>
    <xf numFmtId="166" fontId="6" fillId="3" borderId="0" xfId="0" applyNumberFormat="1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4" applyNumberFormat="1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4" fontId="5" fillId="3" borderId="2" xfId="4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4" fontId="5" fillId="3" borderId="8" xfId="4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4" fontId="10" fillId="3" borderId="5" xfId="4" applyNumberFormat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4" fontId="22" fillId="3" borderId="0" xfId="4" applyFont="1" applyFill="1"/>
    <xf numFmtId="0" fontId="22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170" fontId="6" fillId="3" borderId="2" xfId="4" applyNumberFormat="1" applyFont="1" applyFill="1" applyBorder="1" applyAlignment="1">
      <alignment horizontal="left" vertical="center" wrapText="1"/>
    </xf>
    <xf numFmtId="164" fontId="20" fillId="3" borderId="0" xfId="4" applyFont="1" applyFill="1" applyAlignment="1">
      <alignment vertical="center"/>
    </xf>
    <xf numFmtId="0" fontId="23" fillId="3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/>
    </xf>
    <xf numFmtId="170" fontId="5" fillId="3" borderId="2" xfId="4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166" fontId="5" fillId="3" borderId="2" xfId="4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2" fontId="5" fillId="3" borderId="2" xfId="4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vertical="center" wrapText="1"/>
    </xf>
    <xf numFmtId="170" fontId="6" fillId="3" borderId="2" xfId="4" applyNumberFormat="1" applyFont="1" applyFill="1" applyBorder="1" applyAlignment="1">
      <alignment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66" fontId="5" fillId="3" borderId="0" xfId="4" applyNumberFormat="1" applyFont="1" applyFill="1" applyAlignment="1">
      <alignment horizontal="center" vertical="center"/>
    </xf>
    <xf numFmtId="0" fontId="20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166" fontId="5" fillId="3" borderId="7" xfId="4" applyNumberFormat="1" applyFont="1" applyFill="1" applyBorder="1" applyAlignment="1">
      <alignment horizontal="center" vertical="center" wrapText="1"/>
    </xf>
    <xf numFmtId="166" fontId="5" fillId="3" borderId="2" xfId="4" applyNumberFormat="1" applyFont="1" applyFill="1" applyBorder="1" applyAlignment="1">
      <alignment horizontal="center" vertical="center" wrapText="1"/>
    </xf>
    <xf numFmtId="166" fontId="5" fillId="3" borderId="2" xfId="4" applyNumberFormat="1" applyFont="1" applyFill="1" applyBorder="1" applyAlignment="1">
      <alignment horizontal="center" vertical="center"/>
    </xf>
    <xf numFmtId="166" fontId="5" fillId="3" borderId="5" xfId="4" applyNumberFormat="1" applyFont="1" applyFill="1" applyBorder="1" applyAlignment="1">
      <alignment horizontal="center" vertical="center" wrapText="1"/>
    </xf>
    <xf numFmtId="166" fontId="19" fillId="3" borderId="7" xfId="4" applyNumberFormat="1" applyFont="1" applyFill="1" applyBorder="1" applyAlignment="1">
      <alignment horizontal="center" vertical="center" wrapText="1"/>
    </xf>
    <xf numFmtId="166" fontId="6" fillId="3" borderId="2" xfId="4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/>
    <xf numFmtId="0" fontId="13" fillId="0" borderId="3" xfId="0" applyFont="1" applyBorder="1" applyAlignment="1">
      <alignment horizontal="center"/>
    </xf>
    <xf numFmtId="168" fontId="8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168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4" borderId="2" xfId="0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9" fontId="6" fillId="4" borderId="2" xfId="1" applyNumberFormat="1" applyFont="1" applyFill="1" applyBorder="1" applyAlignment="1" applyProtection="1">
      <alignment wrapText="1"/>
      <protection hidden="1"/>
    </xf>
    <xf numFmtId="168" fontId="8" fillId="0" borderId="5" xfId="0" applyNumberFormat="1" applyFont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horizontal="center"/>
    </xf>
    <xf numFmtId="168" fontId="9" fillId="4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wrapText="1"/>
    </xf>
    <xf numFmtId="0" fontId="26" fillId="3" borderId="2" xfId="0" applyFont="1" applyFill="1" applyBorder="1" applyAlignment="1">
      <alignment horizontal="center"/>
    </xf>
    <xf numFmtId="168" fontId="9" fillId="3" borderId="2" xfId="0" applyNumberFormat="1" applyFont="1" applyFill="1" applyBorder="1" applyAlignment="1">
      <alignment horizontal="center"/>
    </xf>
    <xf numFmtId="168" fontId="8" fillId="3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6" fontId="8" fillId="3" borderId="7" xfId="4" applyNumberFormat="1" applyFont="1" applyFill="1" applyBorder="1" applyAlignment="1">
      <alignment horizontal="center" vertical="center" wrapText="1"/>
    </xf>
    <xf numFmtId="166" fontId="5" fillId="3" borderId="3" xfId="4" applyNumberFormat="1" applyFont="1" applyFill="1" applyBorder="1" applyAlignment="1">
      <alignment horizontal="left" vertical="center" wrapText="1"/>
    </xf>
    <xf numFmtId="166" fontId="5" fillId="3" borderId="5" xfId="4" applyNumberFormat="1" applyFont="1" applyFill="1" applyBorder="1" applyAlignment="1">
      <alignment horizontal="left" vertical="center" wrapText="1"/>
    </xf>
    <xf numFmtId="170" fontId="5" fillId="3" borderId="3" xfId="4" applyNumberFormat="1" applyFont="1" applyFill="1" applyBorder="1" applyAlignment="1">
      <alignment horizontal="left" vertical="center" wrapText="1"/>
    </xf>
    <xf numFmtId="170" fontId="5" fillId="3" borderId="5" xfId="4" applyNumberFormat="1" applyFont="1" applyFill="1" applyBorder="1" applyAlignment="1">
      <alignment horizontal="left" vertical="center" wrapText="1"/>
    </xf>
    <xf numFmtId="4" fontId="5" fillId="3" borderId="3" xfId="4" applyNumberFormat="1" applyFont="1" applyFill="1" applyBorder="1" applyAlignment="1">
      <alignment horizontal="left" vertical="center" wrapText="1"/>
    </xf>
    <xf numFmtId="4" fontId="5" fillId="3" borderId="8" xfId="4" applyNumberFormat="1" applyFont="1" applyFill="1" applyBorder="1" applyAlignment="1">
      <alignment horizontal="left" vertical="center" wrapText="1"/>
    </xf>
    <xf numFmtId="4" fontId="5" fillId="3" borderId="5" xfId="4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170" fontId="5" fillId="3" borderId="0" xfId="4" applyNumberFormat="1" applyFont="1" applyFill="1" applyAlignment="1">
      <alignment horizontal="right" vertical="center"/>
    </xf>
    <xf numFmtId="0" fontId="20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/>
    <xf numFmtId="0" fontId="9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166" fontId="10" fillId="0" borderId="0" xfId="0" applyNumberFormat="1" applyFont="1" applyAlignment="1"/>
    <xf numFmtId="0" fontId="18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Обычный_tmp" xfId="3"/>
    <cellStyle name="Финансовый" xfId="4" builtinId="3"/>
    <cellStyle name="Финансовый 2" xfId="5"/>
    <cellStyle name="Финансовый 3" xfId="6"/>
    <cellStyle name="Элементы осей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opLeftCell="A55" zoomScale="80" zoomScaleNormal="80" workbookViewId="0">
      <selection activeCell="F25" sqref="F25:F26"/>
    </sheetView>
  </sheetViews>
  <sheetFormatPr defaultRowHeight="15.75"/>
  <cols>
    <col min="1" max="1" width="66.85546875" style="142" customWidth="1"/>
    <col min="2" max="2" width="30.28515625" style="146" customWidth="1"/>
    <col min="3" max="3" width="18.28515625" style="144" customWidth="1"/>
    <col min="4" max="4" width="17.7109375" style="144" customWidth="1"/>
    <col min="5" max="5" width="18.140625" style="144" customWidth="1"/>
    <col min="6" max="6" width="59.85546875" style="145" customWidth="1"/>
    <col min="7" max="7" width="16.140625" style="104" bestFit="1" customWidth="1"/>
    <col min="8" max="256" width="9.140625" style="105"/>
    <col min="257" max="257" width="66.85546875" style="105" customWidth="1"/>
    <col min="258" max="258" width="30.28515625" style="105" customWidth="1"/>
    <col min="259" max="259" width="18.28515625" style="105" customWidth="1"/>
    <col min="260" max="260" width="17.7109375" style="105" customWidth="1"/>
    <col min="261" max="261" width="18.140625" style="105" customWidth="1"/>
    <col min="262" max="262" width="59.85546875" style="105" customWidth="1"/>
    <col min="263" max="263" width="16.140625" style="105" bestFit="1" customWidth="1"/>
    <col min="264" max="512" width="9.140625" style="105"/>
    <col min="513" max="513" width="66.85546875" style="105" customWidth="1"/>
    <col min="514" max="514" width="30.28515625" style="105" customWidth="1"/>
    <col min="515" max="515" width="18.28515625" style="105" customWidth="1"/>
    <col min="516" max="516" width="17.7109375" style="105" customWidth="1"/>
    <col min="517" max="517" width="18.140625" style="105" customWidth="1"/>
    <col min="518" max="518" width="59.85546875" style="105" customWidth="1"/>
    <col min="519" max="519" width="16.140625" style="105" bestFit="1" customWidth="1"/>
    <col min="520" max="768" width="9.140625" style="105"/>
    <col min="769" max="769" width="66.85546875" style="105" customWidth="1"/>
    <col min="770" max="770" width="30.28515625" style="105" customWidth="1"/>
    <col min="771" max="771" width="18.28515625" style="105" customWidth="1"/>
    <col min="772" max="772" width="17.7109375" style="105" customWidth="1"/>
    <col min="773" max="773" width="18.140625" style="105" customWidth="1"/>
    <col min="774" max="774" width="59.85546875" style="105" customWidth="1"/>
    <col min="775" max="775" width="16.140625" style="105" bestFit="1" customWidth="1"/>
    <col min="776" max="1024" width="9.140625" style="105"/>
    <col min="1025" max="1025" width="66.85546875" style="105" customWidth="1"/>
    <col min="1026" max="1026" width="30.28515625" style="105" customWidth="1"/>
    <col min="1027" max="1027" width="18.28515625" style="105" customWidth="1"/>
    <col min="1028" max="1028" width="17.7109375" style="105" customWidth="1"/>
    <col min="1029" max="1029" width="18.140625" style="105" customWidth="1"/>
    <col min="1030" max="1030" width="59.85546875" style="105" customWidth="1"/>
    <col min="1031" max="1031" width="16.140625" style="105" bestFit="1" customWidth="1"/>
    <col min="1032" max="1280" width="9.140625" style="105"/>
    <col min="1281" max="1281" width="66.85546875" style="105" customWidth="1"/>
    <col min="1282" max="1282" width="30.28515625" style="105" customWidth="1"/>
    <col min="1283" max="1283" width="18.28515625" style="105" customWidth="1"/>
    <col min="1284" max="1284" width="17.7109375" style="105" customWidth="1"/>
    <col min="1285" max="1285" width="18.140625" style="105" customWidth="1"/>
    <col min="1286" max="1286" width="59.85546875" style="105" customWidth="1"/>
    <col min="1287" max="1287" width="16.140625" style="105" bestFit="1" customWidth="1"/>
    <col min="1288" max="1536" width="9.140625" style="105"/>
    <col min="1537" max="1537" width="66.85546875" style="105" customWidth="1"/>
    <col min="1538" max="1538" width="30.28515625" style="105" customWidth="1"/>
    <col min="1539" max="1539" width="18.28515625" style="105" customWidth="1"/>
    <col min="1540" max="1540" width="17.7109375" style="105" customWidth="1"/>
    <col min="1541" max="1541" width="18.140625" style="105" customWidth="1"/>
    <col min="1542" max="1542" width="59.85546875" style="105" customWidth="1"/>
    <col min="1543" max="1543" width="16.140625" style="105" bestFit="1" customWidth="1"/>
    <col min="1544" max="1792" width="9.140625" style="105"/>
    <col min="1793" max="1793" width="66.85546875" style="105" customWidth="1"/>
    <col min="1794" max="1794" width="30.28515625" style="105" customWidth="1"/>
    <col min="1795" max="1795" width="18.28515625" style="105" customWidth="1"/>
    <col min="1796" max="1796" width="17.7109375" style="105" customWidth="1"/>
    <col min="1797" max="1797" width="18.140625" style="105" customWidth="1"/>
    <col min="1798" max="1798" width="59.85546875" style="105" customWidth="1"/>
    <col min="1799" max="1799" width="16.140625" style="105" bestFit="1" customWidth="1"/>
    <col min="1800" max="2048" width="9.140625" style="105"/>
    <col min="2049" max="2049" width="66.85546875" style="105" customWidth="1"/>
    <col min="2050" max="2050" width="30.28515625" style="105" customWidth="1"/>
    <col min="2051" max="2051" width="18.28515625" style="105" customWidth="1"/>
    <col min="2052" max="2052" width="17.7109375" style="105" customWidth="1"/>
    <col min="2053" max="2053" width="18.140625" style="105" customWidth="1"/>
    <col min="2054" max="2054" width="59.85546875" style="105" customWidth="1"/>
    <col min="2055" max="2055" width="16.140625" style="105" bestFit="1" customWidth="1"/>
    <col min="2056" max="2304" width="9.140625" style="105"/>
    <col min="2305" max="2305" width="66.85546875" style="105" customWidth="1"/>
    <col min="2306" max="2306" width="30.28515625" style="105" customWidth="1"/>
    <col min="2307" max="2307" width="18.28515625" style="105" customWidth="1"/>
    <col min="2308" max="2308" width="17.7109375" style="105" customWidth="1"/>
    <col min="2309" max="2309" width="18.140625" style="105" customWidth="1"/>
    <col min="2310" max="2310" width="59.85546875" style="105" customWidth="1"/>
    <col min="2311" max="2311" width="16.140625" style="105" bestFit="1" customWidth="1"/>
    <col min="2312" max="2560" width="9.140625" style="105"/>
    <col min="2561" max="2561" width="66.85546875" style="105" customWidth="1"/>
    <col min="2562" max="2562" width="30.28515625" style="105" customWidth="1"/>
    <col min="2563" max="2563" width="18.28515625" style="105" customWidth="1"/>
    <col min="2564" max="2564" width="17.7109375" style="105" customWidth="1"/>
    <col min="2565" max="2565" width="18.140625" style="105" customWidth="1"/>
    <col min="2566" max="2566" width="59.85546875" style="105" customWidth="1"/>
    <col min="2567" max="2567" width="16.140625" style="105" bestFit="1" customWidth="1"/>
    <col min="2568" max="2816" width="9.140625" style="105"/>
    <col min="2817" max="2817" width="66.85546875" style="105" customWidth="1"/>
    <col min="2818" max="2818" width="30.28515625" style="105" customWidth="1"/>
    <col min="2819" max="2819" width="18.28515625" style="105" customWidth="1"/>
    <col min="2820" max="2820" width="17.7109375" style="105" customWidth="1"/>
    <col min="2821" max="2821" width="18.140625" style="105" customWidth="1"/>
    <col min="2822" max="2822" width="59.85546875" style="105" customWidth="1"/>
    <col min="2823" max="2823" width="16.140625" style="105" bestFit="1" customWidth="1"/>
    <col min="2824" max="3072" width="9.140625" style="105"/>
    <col min="3073" max="3073" width="66.85546875" style="105" customWidth="1"/>
    <col min="3074" max="3074" width="30.28515625" style="105" customWidth="1"/>
    <col min="3075" max="3075" width="18.28515625" style="105" customWidth="1"/>
    <col min="3076" max="3076" width="17.7109375" style="105" customWidth="1"/>
    <col min="3077" max="3077" width="18.140625" style="105" customWidth="1"/>
    <col min="3078" max="3078" width="59.85546875" style="105" customWidth="1"/>
    <col min="3079" max="3079" width="16.140625" style="105" bestFit="1" customWidth="1"/>
    <col min="3080" max="3328" width="9.140625" style="105"/>
    <col min="3329" max="3329" width="66.85546875" style="105" customWidth="1"/>
    <col min="3330" max="3330" width="30.28515625" style="105" customWidth="1"/>
    <col min="3331" max="3331" width="18.28515625" style="105" customWidth="1"/>
    <col min="3332" max="3332" width="17.7109375" style="105" customWidth="1"/>
    <col min="3333" max="3333" width="18.140625" style="105" customWidth="1"/>
    <col min="3334" max="3334" width="59.85546875" style="105" customWidth="1"/>
    <col min="3335" max="3335" width="16.140625" style="105" bestFit="1" customWidth="1"/>
    <col min="3336" max="3584" width="9.140625" style="105"/>
    <col min="3585" max="3585" width="66.85546875" style="105" customWidth="1"/>
    <col min="3586" max="3586" width="30.28515625" style="105" customWidth="1"/>
    <col min="3587" max="3587" width="18.28515625" style="105" customWidth="1"/>
    <col min="3588" max="3588" width="17.7109375" style="105" customWidth="1"/>
    <col min="3589" max="3589" width="18.140625" style="105" customWidth="1"/>
    <col min="3590" max="3590" width="59.85546875" style="105" customWidth="1"/>
    <col min="3591" max="3591" width="16.140625" style="105" bestFit="1" customWidth="1"/>
    <col min="3592" max="3840" width="9.140625" style="105"/>
    <col min="3841" max="3841" width="66.85546875" style="105" customWidth="1"/>
    <col min="3842" max="3842" width="30.28515625" style="105" customWidth="1"/>
    <col min="3843" max="3843" width="18.28515625" style="105" customWidth="1"/>
    <col min="3844" max="3844" width="17.7109375" style="105" customWidth="1"/>
    <col min="3845" max="3845" width="18.140625" style="105" customWidth="1"/>
    <col min="3846" max="3846" width="59.85546875" style="105" customWidth="1"/>
    <col min="3847" max="3847" width="16.140625" style="105" bestFit="1" customWidth="1"/>
    <col min="3848" max="4096" width="9.140625" style="105"/>
    <col min="4097" max="4097" width="66.85546875" style="105" customWidth="1"/>
    <col min="4098" max="4098" width="30.28515625" style="105" customWidth="1"/>
    <col min="4099" max="4099" width="18.28515625" style="105" customWidth="1"/>
    <col min="4100" max="4100" width="17.7109375" style="105" customWidth="1"/>
    <col min="4101" max="4101" width="18.140625" style="105" customWidth="1"/>
    <col min="4102" max="4102" width="59.85546875" style="105" customWidth="1"/>
    <col min="4103" max="4103" width="16.140625" style="105" bestFit="1" customWidth="1"/>
    <col min="4104" max="4352" width="9.140625" style="105"/>
    <col min="4353" max="4353" width="66.85546875" style="105" customWidth="1"/>
    <col min="4354" max="4354" width="30.28515625" style="105" customWidth="1"/>
    <col min="4355" max="4355" width="18.28515625" style="105" customWidth="1"/>
    <col min="4356" max="4356" width="17.7109375" style="105" customWidth="1"/>
    <col min="4357" max="4357" width="18.140625" style="105" customWidth="1"/>
    <col min="4358" max="4358" width="59.85546875" style="105" customWidth="1"/>
    <col min="4359" max="4359" width="16.140625" style="105" bestFit="1" customWidth="1"/>
    <col min="4360" max="4608" width="9.140625" style="105"/>
    <col min="4609" max="4609" width="66.85546875" style="105" customWidth="1"/>
    <col min="4610" max="4610" width="30.28515625" style="105" customWidth="1"/>
    <col min="4611" max="4611" width="18.28515625" style="105" customWidth="1"/>
    <col min="4612" max="4612" width="17.7109375" style="105" customWidth="1"/>
    <col min="4613" max="4613" width="18.140625" style="105" customWidth="1"/>
    <col min="4614" max="4614" width="59.85546875" style="105" customWidth="1"/>
    <col min="4615" max="4615" width="16.140625" style="105" bestFit="1" customWidth="1"/>
    <col min="4616" max="4864" width="9.140625" style="105"/>
    <col min="4865" max="4865" width="66.85546875" style="105" customWidth="1"/>
    <col min="4866" max="4866" width="30.28515625" style="105" customWidth="1"/>
    <col min="4867" max="4867" width="18.28515625" style="105" customWidth="1"/>
    <col min="4868" max="4868" width="17.7109375" style="105" customWidth="1"/>
    <col min="4869" max="4869" width="18.140625" style="105" customWidth="1"/>
    <col min="4870" max="4870" width="59.85546875" style="105" customWidth="1"/>
    <col min="4871" max="4871" width="16.140625" style="105" bestFit="1" customWidth="1"/>
    <col min="4872" max="5120" width="9.140625" style="105"/>
    <col min="5121" max="5121" width="66.85546875" style="105" customWidth="1"/>
    <col min="5122" max="5122" width="30.28515625" style="105" customWidth="1"/>
    <col min="5123" max="5123" width="18.28515625" style="105" customWidth="1"/>
    <col min="5124" max="5124" width="17.7109375" style="105" customWidth="1"/>
    <col min="5125" max="5125" width="18.140625" style="105" customWidth="1"/>
    <col min="5126" max="5126" width="59.85546875" style="105" customWidth="1"/>
    <col min="5127" max="5127" width="16.140625" style="105" bestFit="1" customWidth="1"/>
    <col min="5128" max="5376" width="9.140625" style="105"/>
    <col min="5377" max="5377" width="66.85546875" style="105" customWidth="1"/>
    <col min="5378" max="5378" width="30.28515625" style="105" customWidth="1"/>
    <col min="5379" max="5379" width="18.28515625" style="105" customWidth="1"/>
    <col min="5380" max="5380" width="17.7109375" style="105" customWidth="1"/>
    <col min="5381" max="5381" width="18.140625" style="105" customWidth="1"/>
    <col min="5382" max="5382" width="59.85546875" style="105" customWidth="1"/>
    <col min="5383" max="5383" width="16.140625" style="105" bestFit="1" customWidth="1"/>
    <col min="5384" max="5632" width="9.140625" style="105"/>
    <col min="5633" max="5633" width="66.85546875" style="105" customWidth="1"/>
    <col min="5634" max="5634" width="30.28515625" style="105" customWidth="1"/>
    <col min="5635" max="5635" width="18.28515625" style="105" customWidth="1"/>
    <col min="5636" max="5636" width="17.7109375" style="105" customWidth="1"/>
    <col min="5637" max="5637" width="18.140625" style="105" customWidth="1"/>
    <col min="5638" max="5638" width="59.85546875" style="105" customWidth="1"/>
    <col min="5639" max="5639" width="16.140625" style="105" bestFit="1" customWidth="1"/>
    <col min="5640" max="5888" width="9.140625" style="105"/>
    <col min="5889" max="5889" width="66.85546875" style="105" customWidth="1"/>
    <col min="5890" max="5890" width="30.28515625" style="105" customWidth="1"/>
    <col min="5891" max="5891" width="18.28515625" style="105" customWidth="1"/>
    <col min="5892" max="5892" width="17.7109375" style="105" customWidth="1"/>
    <col min="5893" max="5893" width="18.140625" style="105" customWidth="1"/>
    <col min="5894" max="5894" width="59.85546875" style="105" customWidth="1"/>
    <col min="5895" max="5895" width="16.140625" style="105" bestFit="1" customWidth="1"/>
    <col min="5896" max="6144" width="9.140625" style="105"/>
    <col min="6145" max="6145" width="66.85546875" style="105" customWidth="1"/>
    <col min="6146" max="6146" width="30.28515625" style="105" customWidth="1"/>
    <col min="6147" max="6147" width="18.28515625" style="105" customWidth="1"/>
    <col min="6148" max="6148" width="17.7109375" style="105" customWidth="1"/>
    <col min="6149" max="6149" width="18.140625" style="105" customWidth="1"/>
    <col min="6150" max="6150" width="59.85546875" style="105" customWidth="1"/>
    <col min="6151" max="6151" width="16.140625" style="105" bestFit="1" customWidth="1"/>
    <col min="6152" max="6400" width="9.140625" style="105"/>
    <col min="6401" max="6401" width="66.85546875" style="105" customWidth="1"/>
    <col min="6402" max="6402" width="30.28515625" style="105" customWidth="1"/>
    <col min="6403" max="6403" width="18.28515625" style="105" customWidth="1"/>
    <col min="6404" max="6404" width="17.7109375" style="105" customWidth="1"/>
    <col min="6405" max="6405" width="18.140625" style="105" customWidth="1"/>
    <col min="6406" max="6406" width="59.85546875" style="105" customWidth="1"/>
    <col min="6407" max="6407" width="16.140625" style="105" bestFit="1" customWidth="1"/>
    <col min="6408" max="6656" width="9.140625" style="105"/>
    <col min="6657" max="6657" width="66.85546875" style="105" customWidth="1"/>
    <col min="6658" max="6658" width="30.28515625" style="105" customWidth="1"/>
    <col min="6659" max="6659" width="18.28515625" style="105" customWidth="1"/>
    <col min="6660" max="6660" width="17.7109375" style="105" customWidth="1"/>
    <col min="6661" max="6661" width="18.140625" style="105" customWidth="1"/>
    <col min="6662" max="6662" width="59.85546875" style="105" customWidth="1"/>
    <col min="6663" max="6663" width="16.140625" style="105" bestFit="1" customWidth="1"/>
    <col min="6664" max="6912" width="9.140625" style="105"/>
    <col min="6913" max="6913" width="66.85546875" style="105" customWidth="1"/>
    <col min="6914" max="6914" width="30.28515625" style="105" customWidth="1"/>
    <col min="6915" max="6915" width="18.28515625" style="105" customWidth="1"/>
    <col min="6916" max="6916" width="17.7109375" style="105" customWidth="1"/>
    <col min="6917" max="6917" width="18.140625" style="105" customWidth="1"/>
    <col min="6918" max="6918" width="59.85546875" style="105" customWidth="1"/>
    <col min="6919" max="6919" width="16.140625" style="105" bestFit="1" customWidth="1"/>
    <col min="6920" max="7168" width="9.140625" style="105"/>
    <col min="7169" max="7169" width="66.85546875" style="105" customWidth="1"/>
    <col min="7170" max="7170" width="30.28515625" style="105" customWidth="1"/>
    <col min="7171" max="7171" width="18.28515625" style="105" customWidth="1"/>
    <col min="7172" max="7172" width="17.7109375" style="105" customWidth="1"/>
    <col min="7173" max="7173" width="18.140625" style="105" customWidth="1"/>
    <col min="7174" max="7174" width="59.85546875" style="105" customWidth="1"/>
    <col min="7175" max="7175" width="16.140625" style="105" bestFit="1" customWidth="1"/>
    <col min="7176" max="7424" width="9.140625" style="105"/>
    <col min="7425" max="7425" width="66.85546875" style="105" customWidth="1"/>
    <col min="7426" max="7426" width="30.28515625" style="105" customWidth="1"/>
    <col min="7427" max="7427" width="18.28515625" style="105" customWidth="1"/>
    <col min="7428" max="7428" width="17.7109375" style="105" customWidth="1"/>
    <col min="7429" max="7429" width="18.140625" style="105" customWidth="1"/>
    <col min="7430" max="7430" width="59.85546875" style="105" customWidth="1"/>
    <col min="7431" max="7431" width="16.140625" style="105" bestFit="1" customWidth="1"/>
    <col min="7432" max="7680" width="9.140625" style="105"/>
    <col min="7681" max="7681" width="66.85546875" style="105" customWidth="1"/>
    <col min="7682" max="7682" width="30.28515625" style="105" customWidth="1"/>
    <col min="7683" max="7683" width="18.28515625" style="105" customWidth="1"/>
    <col min="7684" max="7684" width="17.7109375" style="105" customWidth="1"/>
    <col min="7685" max="7685" width="18.140625" style="105" customWidth="1"/>
    <col min="7686" max="7686" width="59.85546875" style="105" customWidth="1"/>
    <col min="7687" max="7687" width="16.140625" style="105" bestFit="1" customWidth="1"/>
    <col min="7688" max="7936" width="9.140625" style="105"/>
    <col min="7937" max="7937" width="66.85546875" style="105" customWidth="1"/>
    <col min="7938" max="7938" width="30.28515625" style="105" customWidth="1"/>
    <col min="7939" max="7939" width="18.28515625" style="105" customWidth="1"/>
    <col min="7940" max="7940" width="17.7109375" style="105" customWidth="1"/>
    <col min="7941" max="7941" width="18.140625" style="105" customWidth="1"/>
    <col min="7942" max="7942" width="59.85546875" style="105" customWidth="1"/>
    <col min="7943" max="7943" width="16.140625" style="105" bestFit="1" customWidth="1"/>
    <col min="7944" max="8192" width="9.140625" style="105"/>
    <col min="8193" max="8193" width="66.85546875" style="105" customWidth="1"/>
    <col min="8194" max="8194" width="30.28515625" style="105" customWidth="1"/>
    <col min="8195" max="8195" width="18.28515625" style="105" customWidth="1"/>
    <col min="8196" max="8196" width="17.7109375" style="105" customWidth="1"/>
    <col min="8197" max="8197" width="18.140625" style="105" customWidth="1"/>
    <col min="8198" max="8198" width="59.85546875" style="105" customWidth="1"/>
    <col min="8199" max="8199" width="16.140625" style="105" bestFit="1" customWidth="1"/>
    <col min="8200" max="8448" width="9.140625" style="105"/>
    <col min="8449" max="8449" width="66.85546875" style="105" customWidth="1"/>
    <col min="8450" max="8450" width="30.28515625" style="105" customWidth="1"/>
    <col min="8451" max="8451" width="18.28515625" style="105" customWidth="1"/>
    <col min="8452" max="8452" width="17.7109375" style="105" customWidth="1"/>
    <col min="8453" max="8453" width="18.140625" style="105" customWidth="1"/>
    <col min="8454" max="8454" width="59.85546875" style="105" customWidth="1"/>
    <col min="8455" max="8455" width="16.140625" style="105" bestFit="1" customWidth="1"/>
    <col min="8456" max="8704" width="9.140625" style="105"/>
    <col min="8705" max="8705" width="66.85546875" style="105" customWidth="1"/>
    <col min="8706" max="8706" width="30.28515625" style="105" customWidth="1"/>
    <col min="8707" max="8707" width="18.28515625" style="105" customWidth="1"/>
    <col min="8708" max="8708" width="17.7109375" style="105" customWidth="1"/>
    <col min="8709" max="8709" width="18.140625" style="105" customWidth="1"/>
    <col min="8710" max="8710" width="59.85546875" style="105" customWidth="1"/>
    <col min="8711" max="8711" width="16.140625" style="105" bestFit="1" customWidth="1"/>
    <col min="8712" max="8960" width="9.140625" style="105"/>
    <col min="8961" max="8961" width="66.85546875" style="105" customWidth="1"/>
    <col min="8962" max="8962" width="30.28515625" style="105" customWidth="1"/>
    <col min="8963" max="8963" width="18.28515625" style="105" customWidth="1"/>
    <col min="8964" max="8964" width="17.7109375" style="105" customWidth="1"/>
    <col min="8965" max="8965" width="18.140625" style="105" customWidth="1"/>
    <col min="8966" max="8966" width="59.85546875" style="105" customWidth="1"/>
    <col min="8967" max="8967" width="16.140625" style="105" bestFit="1" customWidth="1"/>
    <col min="8968" max="9216" width="9.140625" style="105"/>
    <col min="9217" max="9217" width="66.85546875" style="105" customWidth="1"/>
    <col min="9218" max="9218" width="30.28515625" style="105" customWidth="1"/>
    <col min="9219" max="9219" width="18.28515625" style="105" customWidth="1"/>
    <col min="9220" max="9220" width="17.7109375" style="105" customWidth="1"/>
    <col min="9221" max="9221" width="18.140625" style="105" customWidth="1"/>
    <col min="9222" max="9222" width="59.85546875" style="105" customWidth="1"/>
    <col min="9223" max="9223" width="16.140625" style="105" bestFit="1" customWidth="1"/>
    <col min="9224" max="9472" width="9.140625" style="105"/>
    <col min="9473" max="9473" width="66.85546875" style="105" customWidth="1"/>
    <col min="9474" max="9474" width="30.28515625" style="105" customWidth="1"/>
    <col min="9475" max="9475" width="18.28515625" style="105" customWidth="1"/>
    <col min="9476" max="9476" width="17.7109375" style="105" customWidth="1"/>
    <col min="9477" max="9477" width="18.140625" style="105" customWidth="1"/>
    <col min="9478" max="9478" width="59.85546875" style="105" customWidth="1"/>
    <col min="9479" max="9479" width="16.140625" style="105" bestFit="1" customWidth="1"/>
    <col min="9480" max="9728" width="9.140625" style="105"/>
    <col min="9729" max="9729" width="66.85546875" style="105" customWidth="1"/>
    <col min="9730" max="9730" width="30.28515625" style="105" customWidth="1"/>
    <col min="9731" max="9731" width="18.28515625" style="105" customWidth="1"/>
    <col min="9732" max="9732" width="17.7109375" style="105" customWidth="1"/>
    <col min="9733" max="9733" width="18.140625" style="105" customWidth="1"/>
    <col min="9734" max="9734" width="59.85546875" style="105" customWidth="1"/>
    <col min="9735" max="9735" width="16.140625" style="105" bestFit="1" customWidth="1"/>
    <col min="9736" max="9984" width="9.140625" style="105"/>
    <col min="9985" max="9985" width="66.85546875" style="105" customWidth="1"/>
    <col min="9986" max="9986" width="30.28515625" style="105" customWidth="1"/>
    <col min="9987" max="9987" width="18.28515625" style="105" customWidth="1"/>
    <col min="9988" max="9988" width="17.7109375" style="105" customWidth="1"/>
    <col min="9989" max="9989" width="18.140625" style="105" customWidth="1"/>
    <col min="9990" max="9990" width="59.85546875" style="105" customWidth="1"/>
    <col min="9991" max="9991" width="16.140625" style="105" bestFit="1" customWidth="1"/>
    <col min="9992" max="10240" width="9.140625" style="105"/>
    <col min="10241" max="10241" width="66.85546875" style="105" customWidth="1"/>
    <col min="10242" max="10242" width="30.28515625" style="105" customWidth="1"/>
    <col min="10243" max="10243" width="18.28515625" style="105" customWidth="1"/>
    <col min="10244" max="10244" width="17.7109375" style="105" customWidth="1"/>
    <col min="10245" max="10245" width="18.140625" style="105" customWidth="1"/>
    <col min="10246" max="10246" width="59.85546875" style="105" customWidth="1"/>
    <col min="10247" max="10247" width="16.140625" style="105" bestFit="1" customWidth="1"/>
    <col min="10248" max="10496" width="9.140625" style="105"/>
    <col min="10497" max="10497" width="66.85546875" style="105" customWidth="1"/>
    <col min="10498" max="10498" width="30.28515625" style="105" customWidth="1"/>
    <col min="10499" max="10499" width="18.28515625" style="105" customWidth="1"/>
    <col min="10500" max="10500" width="17.7109375" style="105" customWidth="1"/>
    <col min="10501" max="10501" width="18.140625" style="105" customWidth="1"/>
    <col min="10502" max="10502" width="59.85546875" style="105" customWidth="1"/>
    <col min="10503" max="10503" width="16.140625" style="105" bestFit="1" customWidth="1"/>
    <col min="10504" max="10752" width="9.140625" style="105"/>
    <col min="10753" max="10753" width="66.85546875" style="105" customWidth="1"/>
    <col min="10754" max="10754" width="30.28515625" style="105" customWidth="1"/>
    <col min="10755" max="10755" width="18.28515625" style="105" customWidth="1"/>
    <col min="10756" max="10756" width="17.7109375" style="105" customWidth="1"/>
    <col min="10757" max="10757" width="18.140625" style="105" customWidth="1"/>
    <col min="10758" max="10758" width="59.85546875" style="105" customWidth="1"/>
    <col min="10759" max="10759" width="16.140625" style="105" bestFit="1" customWidth="1"/>
    <col min="10760" max="11008" width="9.140625" style="105"/>
    <col min="11009" max="11009" width="66.85546875" style="105" customWidth="1"/>
    <col min="11010" max="11010" width="30.28515625" style="105" customWidth="1"/>
    <col min="11011" max="11011" width="18.28515625" style="105" customWidth="1"/>
    <col min="11012" max="11012" width="17.7109375" style="105" customWidth="1"/>
    <col min="11013" max="11013" width="18.140625" style="105" customWidth="1"/>
    <col min="11014" max="11014" width="59.85546875" style="105" customWidth="1"/>
    <col min="11015" max="11015" width="16.140625" style="105" bestFit="1" customWidth="1"/>
    <col min="11016" max="11264" width="9.140625" style="105"/>
    <col min="11265" max="11265" width="66.85546875" style="105" customWidth="1"/>
    <col min="11266" max="11266" width="30.28515625" style="105" customWidth="1"/>
    <col min="11267" max="11267" width="18.28515625" style="105" customWidth="1"/>
    <col min="11268" max="11268" width="17.7109375" style="105" customWidth="1"/>
    <col min="11269" max="11269" width="18.140625" style="105" customWidth="1"/>
    <col min="11270" max="11270" width="59.85546875" style="105" customWidth="1"/>
    <col min="11271" max="11271" width="16.140625" style="105" bestFit="1" customWidth="1"/>
    <col min="11272" max="11520" width="9.140625" style="105"/>
    <col min="11521" max="11521" width="66.85546875" style="105" customWidth="1"/>
    <col min="11522" max="11522" width="30.28515625" style="105" customWidth="1"/>
    <col min="11523" max="11523" width="18.28515625" style="105" customWidth="1"/>
    <col min="11524" max="11524" width="17.7109375" style="105" customWidth="1"/>
    <col min="11525" max="11525" width="18.140625" style="105" customWidth="1"/>
    <col min="11526" max="11526" width="59.85546875" style="105" customWidth="1"/>
    <col min="11527" max="11527" width="16.140625" style="105" bestFit="1" customWidth="1"/>
    <col min="11528" max="11776" width="9.140625" style="105"/>
    <col min="11777" max="11777" width="66.85546875" style="105" customWidth="1"/>
    <col min="11778" max="11778" width="30.28515625" style="105" customWidth="1"/>
    <col min="11779" max="11779" width="18.28515625" style="105" customWidth="1"/>
    <col min="11780" max="11780" width="17.7109375" style="105" customWidth="1"/>
    <col min="11781" max="11781" width="18.140625" style="105" customWidth="1"/>
    <col min="11782" max="11782" width="59.85546875" style="105" customWidth="1"/>
    <col min="11783" max="11783" width="16.140625" style="105" bestFit="1" customWidth="1"/>
    <col min="11784" max="12032" width="9.140625" style="105"/>
    <col min="12033" max="12033" width="66.85546875" style="105" customWidth="1"/>
    <col min="12034" max="12034" width="30.28515625" style="105" customWidth="1"/>
    <col min="12035" max="12035" width="18.28515625" style="105" customWidth="1"/>
    <col min="12036" max="12036" width="17.7109375" style="105" customWidth="1"/>
    <col min="12037" max="12037" width="18.140625" style="105" customWidth="1"/>
    <col min="12038" max="12038" width="59.85546875" style="105" customWidth="1"/>
    <col min="12039" max="12039" width="16.140625" style="105" bestFit="1" customWidth="1"/>
    <col min="12040" max="12288" width="9.140625" style="105"/>
    <col min="12289" max="12289" width="66.85546875" style="105" customWidth="1"/>
    <col min="12290" max="12290" width="30.28515625" style="105" customWidth="1"/>
    <col min="12291" max="12291" width="18.28515625" style="105" customWidth="1"/>
    <col min="12292" max="12292" width="17.7109375" style="105" customWidth="1"/>
    <col min="12293" max="12293" width="18.140625" style="105" customWidth="1"/>
    <col min="12294" max="12294" width="59.85546875" style="105" customWidth="1"/>
    <col min="12295" max="12295" width="16.140625" style="105" bestFit="1" customWidth="1"/>
    <col min="12296" max="12544" width="9.140625" style="105"/>
    <col min="12545" max="12545" width="66.85546875" style="105" customWidth="1"/>
    <col min="12546" max="12546" width="30.28515625" style="105" customWidth="1"/>
    <col min="12547" max="12547" width="18.28515625" style="105" customWidth="1"/>
    <col min="12548" max="12548" width="17.7109375" style="105" customWidth="1"/>
    <col min="12549" max="12549" width="18.140625" style="105" customWidth="1"/>
    <col min="12550" max="12550" width="59.85546875" style="105" customWidth="1"/>
    <col min="12551" max="12551" width="16.140625" style="105" bestFit="1" customWidth="1"/>
    <col min="12552" max="12800" width="9.140625" style="105"/>
    <col min="12801" max="12801" width="66.85546875" style="105" customWidth="1"/>
    <col min="12802" max="12802" width="30.28515625" style="105" customWidth="1"/>
    <col min="12803" max="12803" width="18.28515625" style="105" customWidth="1"/>
    <col min="12804" max="12804" width="17.7109375" style="105" customWidth="1"/>
    <col min="12805" max="12805" width="18.140625" style="105" customWidth="1"/>
    <col min="12806" max="12806" width="59.85546875" style="105" customWidth="1"/>
    <col min="12807" max="12807" width="16.140625" style="105" bestFit="1" customWidth="1"/>
    <col min="12808" max="13056" width="9.140625" style="105"/>
    <col min="13057" max="13057" width="66.85546875" style="105" customWidth="1"/>
    <col min="13058" max="13058" width="30.28515625" style="105" customWidth="1"/>
    <col min="13059" max="13059" width="18.28515625" style="105" customWidth="1"/>
    <col min="13060" max="13060" width="17.7109375" style="105" customWidth="1"/>
    <col min="13061" max="13061" width="18.140625" style="105" customWidth="1"/>
    <col min="13062" max="13062" width="59.85546875" style="105" customWidth="1"/>
    <col min="13063" max="13063" width="16.140625" style="105" bestFit="1" customWidth="1"/>
    <col min="13064" max="13312" width="9.140625" style="105"/>
    <col min="13313" max="13313" width="66.85546875" style="105" customWidth="1"/>
    <col min="13314" max="13314" width="30.28515625" style="105" customWidth="1"/>
    <col min="13315" max="13315" width="18.28515625" style="105" customWidth="1"/>
    <col min="13316" max="13316" width="17.7109375" style="105" customWidth="1"/>
    <col min="13317" max="13317" width="18.140625" style="105" customWidth="1"/>
    <col min="13318" max="13318" width="59.85546875" style="105" customWidth="1"/>
    <col min="13319" max="13319" width="16.140625" style="105" bestFit="1" customWidth="1"/>
    <col min="13320" max="13568" width="9.140625" style="105"/>
    <col min="13569" max="13569" width="66.85546875" style="105" customWidth="1"/>
    <col min="13570" max="13570" width="30.28515625" style="105" customWidth="1"/>
    <col min="13571" max="13571" width="18.28515625" style="105" customWidth="1"/>
    <col min="13572" max="13572" width="17.7109375" style="105" customWidth="1"/>
    <col min="13573" max="13573" width="18.140625" style="105" customWidth="1"/>
    <col min="13574" max="13574" width="59.85546875" style="105" customWidth="1"/>
    <col min="13575" max="13575" width="16.140625" style="105" bestFit="1" customWidth="1"/>
    <col min="13576" max="13824" width="9.140625" style="105"/>
    <col min="13825" max="13825" width="66.85546875" style="105" customWidth="1"/>
    <col min="13826" max="13826" width="30.28515625" style="105" customWidth="1"/>
    <col min="13827" max="13827" width="18.28515625" style="105" customWidth="1"/>
    <col min="13828" max="13828" width="17.7109375" style="105" customWidth="1"/>
    <col min="13829" max="13829" width="18.140625" style="105" customWidth="1"/>
    <col min="13830" max="13830" width="59.85546875" style="105" customWidth="1"/>
    <col min="13831" max="13831" width="16.140625" style="105" bestFit="1" customWidth="1"/>
    <col min="13832" max="14080" width="9.140625" style="105"/>
    <col min="14081" max="14081" width="66.85546875" style="105" customWidth="1"/>
    <col min="14082" max="14082" width="30.28515625" style="105" customWidth="1"/>
    <col min="14083" max="14083" width="18.28515625" style="105" customWidth="1"/>
    <col min="14084" max="14084" width="17.7109375" style="105" customWidth="1"/>
    <col min="14085" max="14085" width="18.140625" style="105" customWidth="1"/>
    <col min="14086" max="14086" width="59.85546875" style="105" customWidth="1"/>
    <col min="14087" max="14087" width="16.140625" style="105" bestFit="1" customWidth="1"/>
    <col min="14088" max="14336" width="9.140625" style="105"/>
    <col min="14337" max="14337" width="66.85546875" style="105" customWidth="1"/>
    <col min="14338" max="14338" width="30.28515625" style="105" customWidth="1"/>
    <col min="14339" max="14339" width="18.28515625" style="105" customWidth="1"/>
    <col min="14340" max="14340" width="17.7109375" style="105" customWidth="1"/>
    <col min="14341" max="14341" width="18.140625" style="105" customWidth="1"/>
    <col min="14342" max="14342" width="59.85546875" style="105" customWidth="1"/>
    <col min="14343" max="14343" width="16.140625" style="105" bestFit="1" customWidth="1"/>
    <col min="14344" max="14592" width="9.140625" style="105"/>
    <col min="14593" max="14593" width="66.85546875" style="105" customWidth="1"/>
    <col min="14594" max="14594" width="30.28515625" style="105" customWidth="1"/>
    <col min="14595" max="14595" width="18.28515625" style="105" customWidth="1"/>
    <col min="14596" max="14596" width="17.7109375" style="105" customWidth="1"/>
    <col min="14597" max="14597" width="18.140625" style="105" customWidth="1"/>
    <col min="14598" max="14598" width="59.85546875" style="105" customWidth="1"/>
    <col min="14599" max="14599" width="16.140625" style="105" bestFit="1" customWidth="1"/>
    <col min="14600" max="14848" width="9.140625" style="105"/>
    <col min="14849" max="14849" width="66.85546875" style="105" customWidth="1"/>
    <col min="14850" max="14850" width="30.28515625" style="105" customWidth="1"/>
    <col min="14851" max="14851" width="18.28515625" style="105" customWidth="1"/>
    <col min="14852" max="14852" width="17.7109375" style="105" customWidth="1"/>
    <col min="14853" max="14853" width="18.140625" style="105" customWidth="1"/>
    <col min="14854" max="14854" width="59.85546875" style="105" customWidth="1"/>
    <col min="14855" max="14855" width="16.140625" style="105" bestFit="1" customWidth="1"/>
    <col min="14856" max="15104" width="9.140625" style="105"/>
    <col min="15105" max="15105" width="66.85546875" style="105" customWidth="1"/>
    <col min="15106" max="15106" width="30.28515625" style="105" customWidth="1"/>
    <col min="15107" max="15107" width="18.28515625" style="105" customWidth="1"/>
    <col min="15108" max="15108" width="17.7109375" style="105" customWidth="1"/>
    <col min="15109" max="15109" width="18.140625" style="105" customWidth="1"/>
    <col min="15110" max="15110" width="59.85546875" style="105" customWidth="1"/>
    <col min="15111" max="15111" width="16.140625" style="105" bestFit="1" customWidth="1"/>
    <col min="15112" max="15360" width="9.140625" style="105"/>
    <col min="15361" max="15361" width="66.85546875" style="105" customWidth="1"/>
    <col min="15362" max="15362" width="30.28515625" style="105" customWidth="1"/>
    <col min="15363" max="15363" width="18.28515625" style="105" customWidth="1"/>
    <col min="15364" max="15364" width="17.7109375" style="105" customWidth="1"/>
    <col min="15365" max="15365" width="18.140625" style="105" customWidth="1"/>
    <col min="15366" max="15366" width="59.85546875" style="105" customWidth="1"/>
    <col min="15367" max="15367" width="16.140625" style="105" bestFit="1" customWidth="1"/>
    <col min="15368" max="15616" width="9.140625" style="105"/>
    <col min="15617" max="15617" width="66.85546875" style="105" customWidth="1"/>
    <col min="15618" max="15618" width="30.28515625" style="105" customWidth="1"/>
    <col min="15619" max="15619" width="18.28515625" style="105" customWidth="1"/>
    <col min="15620" max="15620" width="17.7109375" style="105" customWidth="1"/>
    <col min="15621" max="15621" width="18.140625" style="105" customWidth="1"/>
    <col min="15622" max="15622" width="59.85546875" style="105" customWidth="1"/>
    <col min="15623" max="15623" width="16.140625" style="105" bestFit="1" customWidth="1"/>
    <col min="15624" max="15872" width="9.140625" style="105"/>
    <col min="15873" max="15873" width="66.85546875" style="105" customWidth="1"/>
    <col min="15874" max="15874" width="30.28515625" style="105" customWidth="1"/>
    <col min="15875" max="15875" width="18.28515625" style="105" customWidth="1"/>
    <col min="15876" max="15876" width="17.7109375" style="105" customWidth="1"/>
    <col min="15877" max="15877" width="18.140625" style="105" customWidth="1"/>
    <col min="15878" max="15878" width="59.85546875" style="105" customWidth="1"/>
    <col min="15879" max="15879" width="16.140625" style="105" bestFit="1" customWidth="1"/>
    <col min="15880" max="16128" width="9.140625" style="105"/>
    <col min="16129" max="16129" width="66.85546875" style="105" customWidth="1"/>
    <col min="16130" max="16130" width="30.28515625" style="105" customWidth="1"/>
    <col min="16131" max="16131" width="18.28515625" style="105" customWidth="1"/>
    <col min="16132" max="16132" width="17.7109375" style="105" customWidth="1"/>
    <col min="16133" max="16133" width="18.140625" style="105" customWidth="1"/>
    <col min="16134" max="16134" width="59.85546875" style="105" customWidth="1"/>
    <col min="16135" max="16135" width="16.140625" style="105" bestFit="1" customWidth="1"/>
    <col min="16136" max="16384" width="9.140625" style="105"/>
  </cols>
  <sheetData>
    <row r="1" spans="1:7" ht="19.5" customHeight="1">
      <c r="A1" s="208" t="s">
        <v>204</v>
      </c>
      <c r="B1" s="208"/>
      <c r="C1" s="209"/>
      <c r="D1" s="209"/>
      <c r="E1" s="209"/>
      <c r="F1" s="210"/>
    </row>
    <row r="2" spans="1:7" s="107" customFormat="1" ht="25.5" customHeight="1">
      <c r="A2" s="211" t="s">
        <v>203</v>
      </c>
      <c r="B2" s="211"/>
      <c r="C2" s="211"/>
      <c r="D2" s="211"/>
      <c r="E2" s="211"/>
      <c r="F2" s="212"/>
      <c r="G2" s="106"/>
    </row>
    <row r="3" spans="1:7" s="107" customFormat="1" ht="25.5" customHeight="1">
      <c r="A3" s="194"/>
      <c r="B3" s="194"/>
      <c r="C3" s="108"/>
      <c r="D3" s="108"/>
      <c r="E3" s="108"/>
      <c r="F3" s="154" t="s">
        <v>36</v>
      </c>
      <c r="G3" s="106"/>
    </row>
    <row r="4" spans="1:7" ht="57" customHeight="1">
      <c r="A4" s="109" t="s">
        <v>91</v>
      </c>
      <c r="B4" s="109" t="s">
        <v>92</v>
      </c>
      <c r="C4" s="110" t="s">
        <v>224</v>
      </c>
      <c r="D4" s="110" t="s">
        <v>16</v>
      </c>
      <c r="E4" s="110" t="s">
        <v>25</v>
      </c>
      <c r="F4" s="111" t="s">
        <v>93</v>
      </c>
    </row>
    <row r="5" spans="1:7" ht="21" customHeight="1">
      <c r="A5" s="112" t="s">
        <v>94</v>
      </c>
      <c r="B5" s="113" t="s">
        <v>95</v>
      </c>
      <c r="C5" s="110">
        <f>C6+C9+C13+C20+C24+C17</f>
        <v>45318.3</v>
      </c>
      <c r="D5" s="110">
        <f>D6+D9+D13+D20+D24+D17</f>
        <v>0</v>
      </c>
      <c r="E5" s="110">
        <f>E6+E9+E13+E20+E24+E17</f>
        <v>0</v>
      </c>
      <c r="F5" s="114"/>
    </row>
    <row r="6" spans="1:7" ht="21" customHeight="1">
      <c r="A6" s="115" t="s">
        <v>96</v>
      </c>
      <c r="B6" s="113" t="s">
        <v>97</v>
      </c>
      <c r="C6" s="110">
        <f>C7+C8</f>
        <v>9729.5000000000018</v>
      </c>
      <c r="D6" s="110">
        <f>D7+D8</f>
        <v>0</v>
      </c>
      <c r="E6" s="110">
        <f>E7+E8</f>
        <v>0</v>
      </c>
      <c r="F6" s="116"/>
    </row>
    <row r="7" spans="1:7" ht="78.75">
      <c r="A7" s="117" t="s">
        <v>98</v>
      </c>
      <c r="B7" s="118" t="s">
        <v>99</v>
      </c>
      <c r="C7" s="147">
        <f>22598+3000-17919.1+487.9+500+62.7</f>
        <v>8729.5000000000018</v>
      </c>
      <c r="D7" s="147">
        <v>0</v>
      </c>
      <c r="E7" s="147">
        <v>0</v>
      </c>
      <c r="F7" s="202" t="s">
        <v>225</v>
      </c>
    </row>
    <row r="8" spans="1:7" ht="125.25" customHeight="1">
      <c r="A8" s="117" t="s">
        <v>100</v>
      </c>
      <c r="B8" s="118" t="s">
        <v>101</v>
      </c>
      <c r="C8" s="147">
        <v>1000</v>
      </c>
      <c r="D8" s="147">
        <v>0</v>
      </c>
      <c r="E8" s="147">
        <v>0</v>
      </c>
      <c r="F8" s="203"/>
    </row>
    <row r="9" spans="1:7" ht="57.75" customHeight="1">
      <c r="A9" s="115" t="s">
        <v>102</v>
      </c>
      <c r="B9" s="113" t="s">
        <v>103</v>
      </c>
      <c r="C9" s="110">
        <f>C10</f>
        <v>1500</v>
      </c>
      <c r="D9" s="110">
        <f>D10</f>
        <v>0</v>
      </c>
      <c r="E9" s="110">
        <f>E10</f>
        <v>0</v>
      </c>
      <c r="F9" s="201" t="s">
        <v>227</v>
      </c>
    </row>
    <row r="10" spans="1:7" ht="45" customHeight="1">
      <c r="A10" s="119" t="s">
        <v>104</v>
      </c>
      <c r="B10" s="118" t="s">
        <v>105</v>
      </c>
      <c r="C10" s="148">
        <f>C11+C12</f>
        <v>1500</v>
      </c>
      <c r="D10" s="148">
        <f>D11+D12</f>
        <v>0</v>
      </c>
      <c r="E10" s="148">
        <f>E11+E12</f>
        <v>0</v>
      </c>
      <c r="F10" s="202"/>
    </row>
    <row r="11" spans="1:7" ht="132" customHeight="1">
      <c r="A11" s="119" t="s">
        <v>106</v>
      </c>
      <c r="B11" s="120" t="s">
        <v>107</v>
      </c>
      <c r="C11" s="147">
        <v>500</v>
      </c>
      <c r="D11" s="147">
        <v>0</v>
      </c>
      <c r="E11" s="147">
        <v>0</v>
      </c>
      <c r="F11" s="202"/>
    </row>
    <row r="12" spans="1:7" ht="138.75" customHeight="1">
      <c r="A12" s="119" t="s">
        <v>108</v>
      </c>
      <c r="B12" s="118" t="s">
        <v>109</v>
      </c>
      <c r="C12" s="147">
        <v>1000</v>
      </c>
      <c r="D12" s="147">
        <v>0</v>
      </c>
      <c r="E12" s="147">
        <v>0</v>
      </c>
      <c r="F12" s="203"/>
    </row>
    <row r="13" spans="1:7" ht="30.75" customHeight="1">
      <c r="A13" s="115" t="s">
        <v>110</v>
      </c>
      <c r="B13" s="113" t="s">
        <v>111</v>
      </c>
      <c r="C13" s="110">
        <f>C14</f>
        <v>10071</v>
      </c>
      <c r="D13" s="110">
        <f>D14</f>
        <v>0</v>
      </c>
      <c r="E13" s="110">
        <f>E14</f>
        <v>0</v>
      </c>
      <c r="F13" s="121"/>
    </row>
    <row r="14" spans="1:7" ht="39" customHeight="1">
      <c r="A14" s="115" t="s">
        <v>112</v>
      </c>
      <c r="B14" s="113" t="s">
        <v>113</v>
      </c>
      <c r="C14" s="110">
        <f>C15+C16</f>
        <v>10071</v>
      </c>
      <c r="D14" s="110">
        <f>D15+D16</f>
        <v>0</v>
      </c>
      <c r="E14" s="110">
        <f>E15+E16</f>
        <v>0</v>
      </c>
      <c r="F14" s="201" t="s">
        <v>228</v>
      </c>
    </row>
    <row r="15" spans="1:7" ht="45.75" customHeight="1">
      <c r="A15" s="117" t="s">
        <v>114</v>
      </c>
      <c r="B15" s="118" t="s">
        <v>115</v>
      </c>
      <c r="C15" s="196">
        <f>9000-429+500</f>
        <v>9071</v>
      </c>
      <c r="D15" s="147">
        <v>0</v>
      </c>
      <c r="E15" s="147">
        <v>0</v>
      </c>
      <c r="F15" s="202"/>
    </row>
    <row r="16" spans="1:7" ht="79.5" customHeight="1">
      <c r="A16" s="117" t="s">
        <v>116</v>
      </c>
      <c r="B16" s="118" t="s">
        <v>117</v>
      </c>
      <c r="C16" s="147">
        <v>1000</v>
      </c>
      <c r="D16" s="147">
        <v>0</v>
      </c>
      <c r="E16" s="147">
        <v>0</v>
      </c>
      <c r="F16" s="203"/>
    </row>
    <row r="17" spans="1:7" ht="66" customHeight="1">
      <c r="A17" s="115" t="s">
        <v>118</v>
      </c>
      <c r="B17" s="113" t="s">
        <v>119</v>
      </c>
      <c r="C17" s="148">
        <f t="shared" ref="C17:E18" si="0">C18</f>
        <v>429</v>
      </c>
      <c r="D17" s="148">
        <f t="shared" si="0"/>
        <v>0</v>
      </c>
      <c r="E17" s="148">
        <f t="shared" si="0"/>
        <v>0</v>
      </c>
      <c r="F17" s="201" t="s">
        <v>248</v>
      </c>
    </row>
    <row r="18" spans="1:7" ht="45" customHeight="1">
      <c r="A18" s="117" t="s">
        <v>120</v>
      </c>
      <c r="B18" s="118" t="s">
        <v>121</v>
      </c>
      <c r="C18" s="148">
        <f t="shared" si="0"/>
        <v>429</v>
      </c>
      <c r="D18" s="148">
        <f t="shared" si="0"/>
        <v>0</v>
      </c>
      <c r="E18" s="148">
        <f t="shared" si="0"/>
        <v>0</v>
      </c>
      <c r="F18" s="202"/>
    </row>
    <row r="19" spans="1:7" ht="72.75" customHeight="1">
      <c r="A19" s="122" t="s">
        <v>122</v>
      </c>
      <c r="B19" s="123" t="s">
        <v>123</v>
      </c>
      <c r="C19" s="147">
        <v>429</v>
      </c>
      <c r="D19" s="147">
        <v>0</v>
      </c>
      <c r="E19" s="147">
        <v>0</v>
      </c>
      <c r="F19" s="203"/>
    </row>
    <row r="20" spans="1:7" ht="43.5" customHeight="1">
      <c r="A20" s="115" t="s">
        <v>124</v>
      </c>
      <c r="B20" s="113" t="s">
        <v>125</v>
      </c>
      <c r="C20" s="110">
        <f t="shared" ref="C20:E22" si="1">C21</f>
        <v>1000</v>
      </c>
      <c r="D20" s="110">
        <f t="shared" si="1"/>
        <v>0</v>
      </c>
      <c r="E20" s="110">
        <f t="shared" si="1"/>
        <v>0</v>
      </c>
      <c r="F20" s="201" t="s">
        <v>126</v>
      </c>
    </row>
    <row r="21" spans="1:7" ht="33" customHeight="1">
      <c r="A21" s="117" t="s">
        <v>127</v>
      </c>
      <c r="B21" s="118" t="s">
        <v>128</v>
      </c>
      <c r="C21" s="149">
        <f t="shared" si="1"/>
        <v>1000</v>
      </c>
      <c r="D21" s="149">
        <f t="shared" si="1"/>
        <v>0</v>
      </c>
      <c r="E21" s="149">
        <f t="shared" si="1"/>
        <v>0</v>
      </c>
      <c r="F21" s="202"/>
    </row>
    <row r="22" spans="1:7" ht="31.5" customHeight="1">
      <c r="A22" s="124" t="s">
        <v>129</v>
      </c>
      <c r="B22" s="123" t="s">
        <v>130</v>
      </c>
      <c r="C22" s="150">
        <f t="shared" si="1"/>
        <v>1000</v>
      </c>
      <c r="D22" s="150">
        <f t="shared" si="1"/>
        <v>0</v>
      </c>
      <c r="E22" s="150">
        <f t="shared" si="1"/>
        <v>0</v>
      </c>
      <c r="F22" s="202"/>
    </row>
    <row r="23" spans="1:7" ht="60.75" customHeight="1">
      <c r="A23" s="124" t="s">
        <v>131</v>
      </c>
      <c r="B23" s="123" t="s">
        <v>132</v>
      </c>
      <c r="C23" s="147">
        <v>1000</v>
      </c>
      <c r="D23" s="147">
        <v>0</v>
      </c>
      <c r="E23" s="147">
        <v>0</v>
      </c>
      <c r="F23" s="203"/>
    </row>
    <row r="24" spans="1:7" ht="42.75" customHeight="1">
      <c r="A24" s="115" t="s">
        <v>133</v>
      </c>
      <c r="B24" s="113" t="s">
        <v>134</v>
      </c>
      <c r="C24" s="110">
        <f>C25+C27</f>
        <v>22588.799999999999</v>
      </c>
      <c r="D24" s="110">
        <f>D25+D27</f>
        <v>0</v>
      </c>
      <c r="E24" s="110">
        <f>E25+E27</f>
        <v>0</v>
      </c>
      <c r="F24" s="121"/>
    </row>
    <row r="25" spans="1:7" ht="96.75" customHeight="1">
      <c r="A25" s="117" t="s">
        <v>135</v>
      </c>
      <c r="B25" s="118" t="s">
        <v>136</v>
      </c>
      <c r="C25" s="148">
        <f>C26</f>
        <v>20686.8</v>
      </c>
      <c r="D25" s="148">
        <f>D26</f>
        <v>0</v>
      </c>
      <c r="E25" s="148">
        <f>E26</f>
        <v>0</v>
      </c>
      <c r="F25" s="201" t="s">
        <v>250</v>
      </c>
    </row>
    <row r="26" spans="1:7" ht="109.5" customHeight="1">
      <c r="A26" s="124" t="s">
        <v>137</v>
      </c>
      <c r="B26" s="123" t="s">
        <v>138</v>
      </c>
      <c r="C26" s="147">
        <f>1000+17919.1+1767.7</f>
        <v>20686.8</v>
      </c>
      <c r="D26" s="147">
        <v>0</v>
      </c>
      <c r="E26" s="147">
        <v>0</v>
      </c>
      <c r="F26" s="203"/>
    </row>
    <row r="27" spans="1:7" ht="48" customHeight="1">
      <c r="A27" s="117" t="s">
        <v>139</v>
      </c>
      <c r="B27" s="118" t="s">
        <v>140</v>
      </c>
      <c r="C27" s="125">
        <f t="shared" ref="C27:E28" si="2">C28</f>
        <v>1902</v>
      </c>
      <c r="D27" s="125">
        <f t="shared" si="2"/>
        <v>0</v>
      </c>
      <c r="E27" s="125">
        <f t="shared" si="2"/>
        <v>0</v>
      </c>
      <c r="F27" s="201" t="s">
        <v>141</v>
      </c>
    </row>
    <row r="28" spans="1:7" ht="42" customHeight="1">
      <c r="A28" s="117" t="s">
        <v>142</v>
      </c>
      <c r="B28" s="118" t="s">
        <v>143</v>
      </c>
      <c r="C28" s="125">
        <f t="shared" si="2"/>
        <v>1902</v>
      </c>
      <c r="D28" s="125">
        <f t="shared" si="2"/>
        <v>0</v>
      </c>
      <c r="E28" s="125">
        <f t="shared" si="2"/>
        <v>0</v>
      </c>
      <c r="F28" s="202"/>
    </row>
    <row r="29" spans="1:7" s="127" customFormat="1" ht="57.75" customHeight="1">
      <c r="A29" s="124" t="s">
        <v>144</v>
      </c>
      <c r="B29" s="123" t="s">
        <v>145</v>
      </c>
      <c r="C29" s="151">
        <v>1902</v>
      </c>
      <c r="D29" s="151">
        <v>0</v>
      </c>
      <c r="E29" s="151">
        <v>0</v>
      </c>
      <c r="F29" s="203"/>
      <c r="G29" s="126"/>
    </row>
    <row r="30" spans="1:7" ht="30" customHeight="1">
      <c r="A30" s="115" t="s">
        <v>146</v>
      </c>
      <c r="B30" s="128" t="s">
        <v>147</v>
      </c>
      <c r="C30" s="152">
        <f>C31</f>
        <v>166964.69999999998</v>
      </c>
      <c r="D30" s="152">
        <f>D31</f>
        <v>14425.5</v>
      </c>
      <c r="E30" s="152">
        <f>E31</f>
        <v>14425.5</v>
      </c>
      <c r="F30" s="129"/>
    </row>
    <row r="31" spans="1:7" ht="48" customHeight="1">
      <c r="A31" s="115" t="s">
        <v>148</v>
      </c>
      <c r="B31" s="113" t="s">
        <v>149</v>
      </c>
      <c r="C31" s="152">
        <f>C32+C34+C48+C52</f>
        <v>166964.69999999998</v>
      </c>
      <c r="D31" s="152">
        <f>D32+D34+D48+D52</f>
        <v>14425.5</v>
      </c>
      <c r="E31" s="152">
        <f>E32+E34+E48+E52</f>
        <v>14425.5</v>
      </c>
      <c r="F31" s="129"/>
      <c r="G31" s="130"/>
    </row>
    <row r="32" spans="1:7" ht="48" customHeight="1">
      <c r="A32" s="131" t="s">
        <v>150</v>
      </c>
      <c r="B32" s="132" t="s">
        <v>151</v>
      </c>
      <c r="C32" s="152">
        <f>C33</f>
        <v>8592.7000000000007</v>
      </c>
      <c r="D32" s="152">
        <f>D33</f>
        <v>0</v>
      </c>
      <c r="E32" s="152">
        <f>E33</f>
        <v>0</v>
      </c>
      <c r="F32" s="129"/>
      <c r="G32" s="130"/>
    </row>
    <row r="33" spans="1:7" ht="123" customHeight="1">
      <c r="A33" s="117" t="s">
        <v>152</v>
      </c>
      <c r="B33" s="118" t="s">
        <v>153</v>
      </c>
      <c r="C33" s="149">
        <v>8592.7000000000007</v>
      </c>
      <c r="D33" s="149">
        <v>0</v>
      </c>
      <c r="E33" s="149">
        <v>0</v>
      </c>
      <c r="F33" s="133" t="s">
        <v>154</v>
      </c>
      <c r="G33" s="130"/>
    </row>
    <row r="34" spans="1:7" ht="48" customHeight="1">
      <c r="A34" s="115" t="s">
        <v>155</v>
      </c>
      <c r="B34" s="113" t="s">
        <v>156</v>
      </c>
      <c r="C34" s="152">
        <f>SUM(C35:C47)</f>
        <v>141060.59999999998</v>
      </c>
      <c r="D34" s="152">
        <f>SUM(D35:D47)</f>
        <v>-826</v>
      </c>
      <c r="E34" s="152">
        <f>SUM(E35:E47)</f>
        <v>-826</v>
      </c>
      <c r="F34" s="129"/>
      <c r="G34" s="130"/>
    </row>
    <row r="35" spans="1:7" ht="220.5" customHeight="1">
      <c r="A35" s="117" t="s">
        <v>157</v>
      </c>
      <c r="B35" s="134" t="s">
        <v>158</v>
      </c>
      <c r="C35" s="149">
        <v>53650.3</v>
      </c>
      <c r="D35" s="149">
        <v>0</v>
      </c>
      <c r="E35" s="149">
        <v>0</v>
      </c>
      <c r="F35" s="135" t="s">
        <v>159</v>
      </c>
      <c r="G35" s="130"/>
    </row>
    <row r="36" spans="1:7" ht="48.75" customHeight="1">
      <c r="A36" s="117" t="s">
        <v>160</v>
      </c>
      <c r="B36" s="136" t="s">
        <v>161</v>
      </c>
      <c r="C36" s="149">
        <v>-47.2</v>
      </c>
      <c r="D36" s="149">
        <v>0</v>
      </c>
      <c r="E36" s="149">
        <v>0</v>
      </c>
      <c r="F36" s="197" t="s">
        <v>162</v>
      </c>
      <c r="G36" s="130"/>
    </row>
    <row r="37" spans="1:7" ht="55.5" customHeight="1">
      <c r="A37" s="117" t="s">
        <v>163</v>
      </c>
      <c r="B37" s="136" t="s">
        <v>161</v>
      </c>
      <c r="C37" s="149">
        <v>-908.2</v>
      </c>
      <c r="D37" s="149">
        <v>0</v>
      </c>
      <c r="E37" s="149">
        <v>0</v>
      </c>
      <c r="F37" s="198"/>
      <c r="G37" s="130"/>
    </row>
    <row r="38" spans="1:7" ht="143.25" customHeight="1">
      <c r="A38" s="117" t="s">
        <v>164</v>
      </c>
      <c r="B38" s="118" t="s">
        <v>165</v>
      </c>
      <c r="C38" s="149">
        <f>12.3+3.8</f>
        <v>16.100000000000001</v>
      </c>
      <c r="D38" s="149">
        <v>0</v>
      </c>
      <c r="E38" s="149">
        <v>0</v>
      </c>
      <c r="F38" s="135" t="s">
        <v>166</v>
      </c>
      <c r="G38" s="130"/>
    </row>
    <row r="39" spans="1:7" ht="96.75" customHeight="1">
      <c r="A39" s="117" t="s">
        <v>167</v>
      </c>
      <c r="B39" s="118" t="s">
        <v>165</v>
      </c>
      <c r="C39" s="149">
        <v>19.600000000000001</v>
      </c>
      <c r="D39" s="149">
        <v>0</v>
      </c>
      <c r="E39" s="149">
        <v>0</v>
      </c>
      <c r="F39" s="135" t="s">
        <v>168</v>
      </c>
      <c r="G39" s="130"/>
    </row>
    <row r="40" spans="1:7" ht="62.25" customHeight="1">
      <c r="A40" s="204" t="s">
        <v>169</v>
      </c>
      <c r="B40" s="206" t="s">
        <v>165</v>
      </c>
      <c r="C40" s="149">
        <v>1389</v>
      </c>
      <c r="D40" s="149">
        <v>0</v>
      </c>
      <c r="E40" s="149">
        <v>0</v>
      </c>
      <c r="F40" s="197" t="s">
        <v>170</v>
      </c>
      <c r="G40" s="130"/>
    </row>
    <row r="41" spans="1:7" ht="62.25" customHeight="1">
      <c r="A41" s="205"/>
      <c r="B41" s="207"/>
      <c r="C41" s="149">
        <v>-1389</v>
      </c>
      <c r="D41" s="149">
        <v>0</v>
      </c>
      <c r="E41" s="149">
        <v>0</v>
      </c>
      <c r="F41" s="198"/>
      <c r="G41" s="130"/>
    </row>
    <row r="42" spans="1:7" ht="52.5" customHeight="1">
      <c r="A42" s="117" t="s">
        <v>171</v>
      </c>
      <c r="B42" s="137" t="s">
        <v>172</v>
      </c>
      <c r="C42" s="149">
        <v>219.3</v>
      </c>
      <c r="D42" s="149">
        <v>0</v>
      </c>
      <c r="E42" s="149">
        <v>0</v>
      </c>
      <c r="F42" s="197" t="s">
        <v>173</v>
      </c>
      <c r="G42" s="130"/>
    </row>
    <row r="43" spans="1:7" ht="68.25" customHeight="1">
      <c r="A43" s="117" t="s">
        <v>174</v>
      </c>
      <c r="B43" s="118" t="s">
        <v>172</v>
      </c>
      <c r="C43" s="149">
        <v>140.19999999999999</v>
      </c>
      <c r="D43" s="149">
        <v>0</v>
      </c>
      <c r="E43" s="149">
        <v>0</v>
      </c>
      <c r="F43" s="198"/>
      <c r="G43" s="130"/>
    </row>
    <row r="44" spans="1:7" ht="214.5" customHeight="1">
      <c r="A44" s="117" t="s">
        <v>157</v>
      </c>
      <c r="B44" s="134" t="s">
        <v>175</v>
      </c>
      <c r="C44" s="149">
        <v>-53650.3</v>
      </c>
      <c r="D44" s="149">
        <v>0</v>
      </c>
      <c r="E44" s="149">
        <v>0</v>
      </c>
      <c r="F44" s="135" t="s">
        <v>159</v>
      </c>
      <c r="G44" s="130"/>
    </row>
    <row r="45" spans="1:7" ht="118.5" customHeight="1">
      <c r="A45" s="117" t="s">
        <v>176</v>
      </c>
      <c r="B45" s="134" t="s">
        <v>177</v>
      </c>
      <c r="C45" s="149">
        <v>-1389</v>
      </c>
      <c r="D45" s="149">
        <v>0</v>
      </c>
      <c r="E45" s="149">
        <v>0</v>
      </c>
      <c r="F45" s="133" t="s">
        <v>178</v>
      </c>
      <c r="G45" s="130"/>
    </row>
    <row r="46" spans="1:7" ht="105" customHeight="1">
      <c r="A46" s="117" t="s">
        <v>179</v>
      </c>
      <c r="B46" s="134" t="s">
        <v>177</v>
      </c>
      <c r="C46" s="149">
        <v>-826</v>
      </c>
      <c r="D46" s="149">
        <v>-826</v>
      </c>
      <c r="E46" s="149">
        <v>-826</v>
      </c>
      <c r="F46" s="133" t="s">
        <v>180</v>
      </c>
      <c r="G46" s="130"/>
    </row>
    <row r="47" spans="1:7" ht="122.25" customHeight="1">
      <c r="A47" s="117" t="s">
        <v>181</v>
      </c>
      <c r="B47" s="134" t="s">
        <v>177</v>
      </c>
      <c r="C47" s="149">
        <v>143835.79999999999</v>
      </c>
      <c r="D47" s="149">
        <v>0</v>
      </c>
      <c r="E47" s="149">
        <v>0</v>
      </c>
      <c r="F47" s="138" t="s">
        <v>182</v>
      </c>
      <c r="G47" s="130"/>
    </row>
    <row r="48" spans="1:7" ht="47.25" customHeight="1">
      <c r="A48" s="115" t="s">
        <v>183</v>
      </c>
      <c r="B48" s="113" t="s">
        <v>184</v>
      </c>
      <c r="C48" s="153">
        <f>SUM(C49:C51)</f>
        <v>14104.8</v>
      </c>
      <c r="D48" s="153">
        <f>SUM(D49:D51)</f>
        <v>14993</v>
      </c>
      <c r="E48" s="153">
        <f>SUM(E49:E51)</f>
        <v>14993</v>
      </c>
      <c r="F48" s="133"/>
    </row>
    <row r="49" spans="1:6" ht="126" customHeight="1">
      <c r="A49" s="117" t="s">
        <v>185</v>
      </c>
      <c r="B49" s="118" t="s">
        <v>186</v>
      </c>
      <c r="C49" s="125">
        <f>116.4-108.1</f>
        <v>8.3000000000000114</v>
      </c>
      <c r="D49" s="125">
        <f>116.4-108.1</f>
        <v>8.3000000000000114</v>
      </c>
      <c r="E49" s="125">
        <f>116.4-108.1</f>
        <v>8.3000000000000114</v>
      </c>
      <c r="F49" s="135" t="s">
        <v>187</v>
      </c>
    </row>
    <row r="50" spans="1:6" ht="99" customHeight="1">
      <c r="A50" s="139" t="s">
        <v>188</v>
      </c>
      <c r="B50" s="118" t="s">
        <v>186</v>
      </c>
      <c r="C50" s="125">
        <v>14984.7</v>
      </c>
      <c r="D50" s="125">
        <v>14984.7</v>
      </c>
      <c r="E50" s="125">
        <v>14984.7</v>
      </c>
      <c r="F50" s="133" t="s">
        <v>189</v>
      </c>
    </row>
    <row r="51" spans="1:6" ht="100.5" customHeight="1">
      <c r="A51" s="117" t="s">
        <v>190</v>
      </c>
      <c r="B51" s="118" t="s">
        <v>191</v>
      </c>
      <c r="C51" s="125">
        <v>-888.2</v>
      </c>
      <c r="D51" s="125">
        <v>0</v>
      </c>
      <c r="E51" s="125">
        <v>0</v>
      </c>
      <c r="F51" s="133" t="s">
        <v>192</v>
      </c>
    </row>
    <row r="52" spans="1:6" ht="41.25" customHeight="1">
      <c r="A52" s="115" t="s">
        <v>10</v>
      </c>
      <c r="B52" s="128" t="s">
        <v>193</v>
      </c>
      <c r="C52" s="152">
        <f>SUM(C53:C55)</f>
        <v>3206.6</v>
      </c>
      <c r="D52" s="152">
        <f>SUM(D53:D55)</f>
        <v>258.5</v>
      </c>
      <c r="E52" s="152">
        <f>SUM(E53:E55)</f>
        <v>258.5</v>
      </c>
      <c r="F52" s="133"/>
    </row>
    <row r="53" spans="1:6" ht="72" customHeight="1">
      <c r="A53" s="117" t="s">
        <v>194</v>
      </c>
      <c r="B53" s="136" t="s">
        <v>195</v>
      </c>
      <c r="C53" s="149">
        <v>245.6</v>
      </c>
      <c r="D53" s="149">
        <v>245.6</v>
      </c>
      <c r="E53" s="149">
        <v>245.6</v>
      </c>
      <c r="F53" s="199" t="s">
        <v>196</v>
      </c>
    </row>
    <row r="54" spans="1:6" ht="72" customHeight="1">
      <c r="A54" s="117" t="s">
        <v>197</v>
      </c>
      <c r="B54" s="136" t="s">
        <v>195</v>
      </c>
      <c r="C54" s="149">
        <v>12.9</v>
      </c>
      <c r="D54" s="149">
        <v>12.9</v>
      </c>
      <c r="E54" s="149">
        <v>12.9</v>
      </c>
      <c r="F54" s="200"/>
    </row>
    <row r="55" spans="1:6" ht="113.25" customHeight="1">
      <c r="A55" s="117" t="s">
        <v>198</v>
      </c>
      <c r="B55" s="136" t="s">
        <v>199</v>
      </c>
      <c r="C55" s="149">
        <f>50+2898.1</f>
        <v>2948.1</v>
      </c>
      <c r="D55" s="125">
        <v>0</v>
      </c>
      <c r="E55" s="125">
        <v>0</v>
      </c>
      <c r="F55" s="135" t="s">
        <v>200</v>
      </c>
    </row>
    <row r="56" spans="1:6" ht="20.25" customHeight="1">
      <c r="A56" s="112" t="s">
        <v>201</v>
      </c>
      <c r="B56" s="128"/>
      <c r="C56" s="152">
        <f>C30+C5</f>
        <v>212283</v>
      </c>
      <c r="D56" s="152">
        <f>D30+D5</f>
        <v>14425.5</v>
      </c>
      <c r="E56" s="152">
        <f>E30+E5</f>
        <v>14425.5</v>
      </c>
      <c r="F56" s="140"/>
    </row>
    <row r="57" spans="1:6" ht="28.5" customHeight="1">
      <c r="A57" s="112" t="s">
        <v>202</v>
      </c>
      <c r="B57" s="112"/>
      <c r="C57" s="110">
        <v>2991966</v>
      </c>
      <c r="D57" s="110">
        <v>2795822.6</v>
      </c>
      <c r="E57" s="152">
        <v>2819175.7</v>
      </c>
      <c r="F57" s="141"/>
    </row>
    <row r="58" spans="1:6" ht="39.75" customHeight="1">
      <c r="A58" s="112" t="s">
        <v>205</v>
      </c>
      <c r="B58" s="112"/>
      <c r="C58" s="152">
        <f>C57+C56</f>
        <v>3204249</v>
      </c>
      <c r="D58" s="152">
        <f>D57+D56</f>
        <v>2810248.1</v>
      </c>
      <c r="E58" s="152">
        <f>E57+E56</f>
        <v>2833601.2</v>
      </c>
      <c r="F58" s="141"/>
    </row>
    <row r="59" spans="1:6" ht="48" customHeight="1">
      <c r="B59" s="143"/>
    </row>
    <row r="60" spans="1:6" ht="48" customHeight="1">
      <c r="B60" s="143"/>
    </row>
    <row r="61" spans="1:6" ht="48" customHeight="1">
      <c r="B61" s="143"/>
    </row>
    <row r="62" spans="1:6" ht="48" customHeight="1">
      <c r="B62" s="143"/>
    </row>
    <row r="63" spans="1:6" ht="48" customHeight="1">
      <c r="B63" s="143"/>
    </row>
    <row r="64" spans="1:6" ht="48" customHeight="1">
      <c r="B64" s="143"/>
    </row>
    <row r="65" spans="2:2" ht="48" customHeight="1">
      <c r="B65" s="143"/>
    </row>
    <row r="66" spans="2:2" ht="48" customHeight="1">
      <c r="B66" s="143"/>
    </row>
    <row r="67" spans="2:2" ht="48" customHeight="1">
      <c r="B67" s="143"/>
    </row>
    <row r="68" spans="2:2" ht="48" customHeight="1">
      <c r="B68" s="143"/>
    </row>
  </sheetData>
  <mergeCells count="15">
    <mergeCell ref="A40:A41"/>
    <mergeCell ref="B40:B41"/>
    <mergeCell ref="F40:F41"/>
    <mergeCell ref="A1:F1"/>
    <mergeCell ref="A2:F2"/>
    <mergeCell ref="F7:F8"/>
    <mergeCell ref="F9:F12"/>
    <mergeCell ref="F14:F16"/>
    <mergeCell ref="F17:F19"/>
    <mergeCell ref="F42:F43"/>
    <mergeCell ref="F53:F54"/>
    <mergeCell ref="F20:F23"/>
    <mergeCell ref="F25:F26"/>
    <mergeCell ref="F27:F29"/>
    <mergeCell ref="F36:F37"/>
  </mergeCells>
  <pageMargins left="0.31496062992125984" right="0.31496062992125984" top="0.35433070866141736" bottom="0.15748031496062992" header="0.31496062992125984" footer="0.31496062992125984"/>
  <pageSetup paperSize="9" scale="4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80" zoomScaleNormal="80" workbookViewId="0">
      <pane xSplit="2" ySplit="6" topLeftCell="C60" activePane="bottomRight" state="frozen"/>
      <selection pane="topRight" activeCell="C1" sqref="C1"/>
      <selection pane="bottomLeft" activeCell="A7" sqref="A7"/>
      <selection pane="bottomRight" activeCell="E69" sqref="E69"/>
    </sheetView>
  </sheetViews>
  <sheetFormatPr defaultRowHeight="15.75"/>
  <cols>
    <col min="1" max="1" width="5.5703125" style="12" customWidth="1"/>
    <col min="2" max="2" width="15.85546875" style="12" customWidth="1"/>
    <col min="3" max="3" width="13.5703125" style="12" customWidth="1"/>
    <col min="4" max="4" width="14.7109375" style="12" customWidth="1"/>
    <col min="5" max="5" width="68.28515625" style="13" customWidth="1"/>
    <col min="6" max="6" width="18.7109375" style="12" customWidth="1"/>
    <col min="7" max="7" width="16.42578125" style="12" customWidth="1"/>
    <col min="8" max="8" width="18.28515625" style="13" customWidth="1"/>
    <col min="9" max="9" width="39.28515625" style="13" customWidth="1"/>
    <col min="10" max="16384" width="9.140625" style="13"/>
  </cols>
  <sheetData>
    <row r="1" spans="1:7" s="62" customFormat="1" ht="26.25" customHeight="1">
      <c r="A1" s="3"/>
      <c r="B1" s="3"/>
      <c r="C1" s="3"/>
      <c r="D1" s="3"/>
      <c r="E1" s="60"/>
      <c r="F1" s="3"/>
      <c r="G1" s="61" t="s">
        <v>21</v>
      </c>
    </row>
    <row r="2" spans="1:7" s="62" customFormat="1">
      <c r="A2" s="3"/>
      <c r="B2" s="3"/>
      <c r="C2" s="3"/>
      <c r="D2" s="3"/>
      <c r="E2" s="60"/>
      <c r="F2" s="3"/>
      <c r="G2" s="3"/>
    </row>
    <row r="3" spans="1:7" s="62" customFormat="1" ht="18.75" customHeight="1">
      <c r="A3" s="215" t="s">
        <v>23</v>
      </c>
      <c r="B3" s="215"/>
      <c r="C3" s="215"/>
      <c r="D3" s="215"/>
      <c r="E3" s="216"/>
      <c r="F3" s="216"/>
      <c r="G3" s="216"/>
    </row>
    <row r="4" spans="1:7" s="62" customFormat="1">
      <c r="A4" s="3"/>
      <c r="B4" s="3"/>
      <c r="C4" s="3"/>
      <c r="D4" s="3"/>
      <c r="E4" s="63"/>
      <c r="F4" s="3"/>
      <c r="G4" s="61" t="s">
        <v>36</v>
      </c>
    </row>
    <row r="5" spans="1:7" s="62" customFormat="1" ht="15.75" customHeight="1">
      <c r="A5" s="217" t="s">
        <v>0</v>
      </c>
      <c r="B5" s="221" t="s">
        <v>18</v>
      </c>
      <c r="C5" s="221"/>
      <c r="D5" s="221"/>
      <c r="E5" s="219" t="s">
        <v>1</v>
      </c>
      <c r="F5" s="213" t="s">
        <v>13</v>
      </c>
      <c r="G5" s="214"/>
    </row>
    <row r="6" spans="1:7" s="62" customFormat="1" ht="96" customHeight="1">
      <c r="A6" s="218"/>
      <c r="B6" s="40" t="s">
        <v>15</v>
      </c>
      <c r="C6" s="40" t="s">
        <v>16</v>
      </c>
      <c r="D6" s="40" t="s">
        <v>25</v>
      </c>
      <c r="E6" s="220"/>
      <c r="F6" s="42" t="s">
        <v>2</v>
      </c>
      <c r="G6" s="42" t="s">
        <v>35</v>
      </c>
    </row>
    <row r="7" spans="1:7" s="62" customFormat="1">
      <c r="A7" s="64" t="s">
        <v>3</v>
      </c>
      <c r="B7" s="39">
        <f>B8+B13+B15+B19</f>
        <v>141060.6</v>
      </c>
      <c r="C7" s="39">
        <f>C8+C13+C15+C19</f>
        <v>-826</v>
      </c>
      <c r="D7" s="39">
        <f>D8+D13+D15+D19</f>
        <v>-826</v>
      </c>
      <c r="E7" s="65" t="s">
        <v>31</v>
      </c>
      <c r="F7" s="41">
        <f>F8+F13+F15+F19</f>
        <v>141886.6</v>
      </c>
      <c r="G7" s="41">
        <f t="shared" ref="G7" si="0">G8+G13+G15+G19</f>
        <v>0</v>
      </c>
    </row>
    <row r="8" spans="1:7" s="3" customFormat="1" ht="47.25">
      <c r="A8" s="38" t="s">
        <v>12</v>
      </c>
      <c r="B8" s="39">
        <f>B9+B10</f>
        <v>142880.4</v>
      </c>
      <c r="C8" s="40"/>
      <c r="D8" s="40"/>
      <c r="E8" s="7" t="s">
        <v>27</v>
      </c>
      <c r="F8" s="41">
        <f>F9+F10</f>
        <v>142880.4</v>
      </c>
      <c r="G8" s="42"/>
    </row>
    <row r="9" spans="1:7" s="3" customFormat="1" ht="94.5">
      <c r="A9" s="43"/>
      <c r="B9" s="44">
        <f>F9</f>
        <v>143835.79999999999</v>
      </c>
      <c r="C9" s="40"/>
      <c r="D9" s="40"/>
      <c r="E9" s="37" t="s">
        <v>71</v>
      </c>
      <c r="F9" s="44">
        <v>143835.79999999999</v>
      </c>
      <c r="G9" s="42"/>
    </row>
    <row r="10" spans="1:7" s="3" customFormat="1" ht="96.75" customHeight="1">
      <c r="A10" s="43"/>
      <c r="B10" s="44">
        <f>SUM(B11:B12)</f>
        <v>-955.40000000000009</v>
      </c>
      <c r="C10" s="40"/>
      <c r="D10" s="40"/>
      <c r="E10" s="93" t="s">
        <v>76</v>
      </c>
      <c r="F10" s="44">
        <f>SUM(F11:F12)</f>
        <v>-955.40000000000009</v>
      </c>
      <c r="G10" s="42"/>
    </row>
    <row r="11" spans="1:7" s="57" customFormat="1">
      <c r="A11" s="51"/>
      <c r="B11" s="58">
        <f>F11</f>
        <v>-47.2</v>
      </c>
      <c r="C11" s="53"/>
      <c r="D11" s="53"/>
      <c r="E11" s="54" t="s">
        <v>32</v>
      </c>
      <c r="F11" s="59">
        <v>-47.2</v>
      </c>
      <c r="G11" s="56"/>
    </row>
    <row r="12" spans="1:7" s="57" customFormat="1">
      <c r="A12" s="51"/>
      <c r="B12" s="58">
        <f>F12</f>
        <v>-908.2</v>
      </c>
      <c r="C12" s="53"/>
      <c r="D12" s="53"/>
      <c r="E12" s="54" t="s">
        <v>33</v>
      </c>
      <c r="F12" s="59">
        <v>-908.2</v>
      </c>
      <c r="G12" s="56"/>
    </row>
    <row r="13" spans="1:7" s="3" customFormat="1" ht="31.5">
      <c r="A13" s="38" t="s">
        <v>47</v>
      </c>
      <c r="B13" s="39">
        <f>B14</f>
        <v>-826</v>
      </c>
      <c r="C13" s="50">
        <f>C14</f>
        <v>-826</v>
      </c>
      <c r="D13" s="50">
        <f>D14</f>
        <v>-826</v>
      </c>
      <c r="E13" s="49" t="s">
        <v>48</v>
      </c>
      <c r="F13" s="41"/>
      <c r="G13" s="42"/>
    </row>
    <row r="14" spans="1:7" s="3" customFormat="1" ht="105.75" customHeight="1">
      <c r="A14" s="43"/>
      <c r="B14" s="44">
        <f>F14</f>
        <v>-826</v>
      </c>
      <c r="C14" s="48">
        <v>-826</v>
      </c>
      <c r="D14" s="48">
        <v>-826</v>
      </c>
      <c r="E14" s="37" t="s">
        <v>222</v>
      </c>
      <c r="F14" s="44">
        <f>-826</f>
        <v>-826</v>
      </c>
      <c r="G14" s="42"/>
    </row>
    <row r="15" spans="1:7" s="3" customFormat="1" ht="47.25">
      <c r="A15" s="38" t="s">
        <v>49</v>
      </c>
      <c r="B15" s="40">
        <f>B16</f>
        <v>359.5</v>
      </c>
      <c r="C15" s="40"/>
      <c r="D15" s="40"/>
      <c r="E15" s="29" t="s">
        <v>20</v>
      </c>
      <c r="F15" s="40">
        <f>SUM(F16)</f>
        <v>359.5</v>
      </c>
      <c r="G15" s="42"/>
    </row>
    <row r="16" spans="1:7" s="3" customFormat="1" ht="114.75" customHeight="1">
      <c r="A16" s="43"/>
      <c r="B16" s="47">
        <f>SUM(B17:B18)</f>
        <v>359.5</v>
      </c>
      <c r="C16" s="40"/>
      <c r="D16" s="40"/>
      <c r="E16" s="37" t="s">
        <v>77</v>
      </c>
      <c r="F16" s="47">
        <f>SUM(F17:F18)</f>
        <v>359.5</v>
      </c>
      <c r="G16" s="42"/>
    </row>
    <row r="17" spans="1:8" s="57" customFormat="1">
      <c r="A17" s="51"/>
      <c r="B17" s="52">
        <f>F17+G17</f>
        <v>140.19999999999999</v>
      </c>
      <c r="C17" s="53"/>
      <c r="D17" s="53"/>
      <c r="E17" s="54" t="s">
        <v>32</v>
      </c>
      <c r="F17" s="55">
        <v>140.19999999999999</v>
      </c>
      <c r="G17" s="56"/>
    </row>
    <row r="18" spans="1:8" s="57" customFormat="1">
      <c r="A18" s="51"/>
      <c r="B18" s="52">
        <f>F18+G18</f>
        <v>219.3</v>
      </c>
      <c r="C18" s="53"/>
      <c r="D18" s="53"/>
      <c r="E18" s="54" t="s">
        <v>33</v>
      </c>
      <c r="F18" s="55">
        <v>219.3</v>
      </c>
      <c r="G18" s="56"/>
    </row>
    <row r="19" spans="1:8" s="3" customFormat="1" ht="31.5">
      <c r="A19" s="38" t="s">
        <v>51</v>
      </c>
      <c r="B19" s="39">
        <f>B20+B21</f>
        <v>-1353.3</v>
      </c>
      <c r="C19" s="40"/>
      <c r="D19" s="40"/>
      <c r="E19" s="49" t="s">
        <v>50</v>
      </c>
      <c r="F19" s="41">
        <f>F20+F21</f>
        <v>-1353.3</v>
      </c>
      <c r="G19" s="42"/>
    </row>
    <row r="20" spans="1:8" s="3" customFormat="1" ht="63">
      <c r="A20" s="43"/>
      <c r="B20" s="44">
        <f>F20</f>
        <v>-1389</v>
      </c>
      <c r="C20" s="40"/>
      <c r="D20" s="40"/>
      <c r="E20" s="95" t="s">
        <v>80</v>
      </c>
      <c r="F20" s="45">
        <f>-1389</f>
        <v>-1389</v>
      </c>
      <c r="G20" s="42"/>
    </row>
    <row r="21" spans="1:8" s="3" customFormat="1" ht="31.5">
      <c r="A21" s="43"/>
      <c r="B21" s="44">
        <f>F21</f>
        <v>35.700000000000003</v>
      </c>
      <c r="C21" s="40"/>
      <c r="D21" s="40"/>
      <c r="E21" s="46" t="s">
        <v>81</v>
      </c>
      <c r="F21" s="45">
        <f>F22+F23</f>
        <v>35.700000000000003</v>
      </c>
      <c r="G21" s="42"/>
    </row>
    <row r="22" spans="1:8" s="57" customFormat="1">
      <c r="A22" s="51"/>
      <c r="B22" s="58">
        <f>F22</f>
        <v>3.8</v>
      </c>
      <c r="C22" s="53"/>
      <c r="D22" s="53"/>
      <c r="E22" s="54" t="s">
        <v>32</v>
      </c>
      <c r="F22" s="59">
        <v>3.8</v>
      </c>
      <c r="G22" s="56"/>
    </row>
    <row r="23" spans="1:8" s="57" customFormat="1">
      <c r="A23" s="51"/>
      <c r="B23" s="58">
        <f>F23</f>
        <v>31.900000000000002</v>
      </c>
      <c r="C23" s="53"/>
      <c r="D23" s="53"/>
      <c r="E23" s="54" t="s">
        <v>33</v>
      </c>
      <c r="F23" s="59">
        <f>19.6+12.3</f>
        <v>31.900000000000002</v>
      </c>
      <c r="G23" s="56"/>
    </row>
    <row r="24" spans="1:8" s="3" customFormat="1">
      <c r="A24" s="38" t="s">
        <v>4</v>
      </c>
      <c r="B24" s="39">
        <f>B25+B27+B29</f>
        <v>14104.8</v>
      </c>
      <c r="C24" s="39">
        <f>C25+C27+C29</f>
        <v>14993</v>
      </c>
      <c r="D24" s="39">
        <f>D25+D27+D29</f>
        <v>14993</v>
      </c>
      <c r="E24" s="74" t="s">
        <v>17</v>
      </c>
      <c r="F24" s="39">
        <f>F25+F27+F29</f>
        <v>-879.90000000000009</v>
      </c>
      <c r="G24" s="39">
        <f t="shared" ref="F24:G25" si="1">G25</f>
        <v>0</v>
      </c>
    </row>
    <row r="25" spans="1:8" s="3" customFormat="1" ht="47.25">
      <c r="A25" s="69" t="s">
        <v>19</v>
      </c>
      <c r="B25" s="39">
        <f>B26</f>
        <v>-888.2</v>
      </c>
      <c r="C25" s="39">
        <f>C26</f>
        <v>0</v>
      </c>
      <c r="D25" s="39">
        <f>D26</f>
        <v>0</v>
      </c>
      <c r="E25" s="7" t="s">
        <v>27</v>
      </c>
      <c r="F25" s="39">
        <f t="shared" si="1"/>
        <v>-888.2</v>
      </c>
      <c r="G25" s="39">
        <f t="shared" si="1"/>
        <v>0</v>
      </c>
    </row>
    <row r="26" spans="1:8" s="3" customFormat="1" ht="63">
      <c r="A26" s="68"/>
      <c r="B26" s="44">
        <f>F26</f>
        <v>-888.2</v>
      </c>
      <c r="C26" s="70"/>
      <c r="D26" s="44"/>
      <c r="E26" s="68" t="s">
        <v>78</v>
      </c>
      <c r="F26" s="44">
        <v>-888.2</v>
      </c>
      <c r="G26" s="44"/>
      <c r="H26" s="71"/>
    </row>
    <row r="27" spans="1:8" s="3" customFormat="1" ht="31.5">
      <c r="A27" s="38" t="s">
        <v>52</v>
      </c>
      <c r="B27" s="39">
        <f>B28</f>
        <v>14984.7</v>
      </c>
      <c r="C27" s="39">
        <f t="shared" ref="C27:D27" si="2">C28</f>
        <v>14984.7</v>
      </c>
      <c r="D27" s="39">
        <f t="shared" si="2"/>
        <v>14984.7</v>
      </c>
      <c r="E27" s="30" t="s">
        <v>26</v>
      </c>
      <c r="F27" s="39">
        <f>F28</f>
        <v>0</v>
      </c>
      <c r="G27" s="39">
        <f t="shared" ref="G27" si="3">G28</f>
        <v>14984.7</v>
      </c>
      <c r="H27" s="71"/>
    </row>
    <row r="28" spans="1:8" s="3" customFormat="1" ht="126">
      <c r="A28" s="43"/>
      <c r="B28" s="44">
        <f>F28+G28</f>
        <v>14984.7</v>
      </c>
      <c r="C28" s="70">
        <v>14984.7</v>
      </c>
      <c r="D28" s="44">
        <v>14984.7</v>
      </c>
      <c r="E28" s="72" t="s">
        <v>79</v>
      </c>
      <c r="F28" s="44"/>
      <c r="G28" s="44">
        <v>14984.7</v>
      </c>
      <c r="H28" s="71"/>
    </row>
    <row r="29" spans="1:8" s="35" customFormat="1" ht="47.25">
      <c r="A29" s="38" t="s">
        <v>53</v>
      </c>
      <c r="B29" s="39">
        <f>B30</f>
        <v>8.3000000000000114</v>
      </c>
      <c r="C29" s="39">
        <f>C30</f>
        <v>8.3000000000000114</v>
      </c>
      <c r="D29" s="39">
        <f>D30</f>
        <v>8.3000000000000114</v>
      </c>
      <c r="E29" s="49" t="s">
        <v>55</v>
      </c>
      <c r="F29" s="39">
        <f>F30</f>
        <v>8.3000000000000114</v>
      </c>
      <c r="G29" s="39"/>
      <c r="H29" s="73"/>
    </row>
    <row r="30" spans="1:8" s="3" customFormat="1" ht="47.25">
      <c r="A30" s="43"/>
      <c r="B30" s="44">
        <f>F30</f>
        <v>8.3000000000000114</v>
      </c>
      <c r="C30" s="44">
        <f>116.4-108.1</f>
        <v>8.3000000000000114</v>
      </c>
      <c r="D30" s="44">
        <f>116.4-108.1</f>
        <v>8.3000000000000114</v>
      </c>
      <c r="E30" s="72" t="s">
        <v>54</v>
      </c>
      <c r="F30" s="44">
        <f>116.4-108.1</f>
        <v>8.3000000000000114</v>
      </c>
      <c r="G30" s="44"/>
      <c r="H30" s="71"/>
    </row>
    <row r="31" spans="1:8" s="35" customFormat="1">
      <c r="A31" s="64" t="s">
        <v>8</v>
      </c>
      <c r="B31" s="39">
        <f>B32+B37+B39+B41</f>
        <v>3206.6000000000004</v>
      </c>
      <c r="C31" s="39">
        <f t="shared" ref="C31:D31" si="4">C32+C37+C39+C41</f>
        <v>258.5</v>
      </c>
      <c r="D31" s="39">
        <f t="shared" si="4"/>
        <v>258.5</v>
      </c>
      <c r="E31" s="86" t="s">
        <v>10</v>
      </c>
      <c r="F31" s="39">
        <f>F32+F37+F39+F41</f>
        <v>1690.3</v>
      </c>
      <c r="G31" s="39">
        <f>G32+G37+G39+G41</f>
        <v>1516.3000000000002</v>
      </c>
    </row>
    <row r="32" spans="1:8" s="35" customFormat="1" ht="47.25">
      <c r="A32" s="75" t="s">
        <v>14</v>
      </c>
      <c r="B32" s="76">
        <f>B33+B34</f>
        <v>308.5</v>
      </c>
      <c r="C32" s="76">
        <f>C33+C34</f>
        <v>258.5</v>
      </c>
      <c r="D32" s="76">
        <f>D33+D34</f>
        <v>258.5</v>
      </c>
      <c r="E32" s="67" t="s">
        <v>55</v>
      </c>
      <c r="F32" s="39">
        <f>F33+F34</f>
        <v>258.5</v>
      </c>
      <c r="G32" s="39">
        <f>G33</f>
        <v>50</v>
      </c>
    </row>
    <row r="33" spans="1:8" s="35" customFormat="1" ht="63">
      <c r="A33" s="77"/>
      <c r="B33" s="78">
        <f>F33+G33</f>
        <v>50</v>
      </c>
      <c r="C33" s="78">
        <v>0</v>
      </c>
      <c r="D33" s="78">
        <v>0</v>
      </c>
      <c r="E33" s="79" t="s">
        <v>56</v>
      </c>
      <c r="F33" s="39"/>
      <c r="G33" s="44">
        <v>50</v>
      </c>
    </row>
    <row r="34" spans="1:8" s="3" customFormat="1" ht="63">
      <c r="A34" s="80"/>
      <c r="B34" s="78">
        <f>B35+B36</f>
        <v>258.5</v>
      </c>
      <c r="C34" s="78">
        <f>C35+C36</f>
        <v>258.5</v>
      </c>
      <c r="D34" s="78">
        <f>D35+D36</f>
        <v>258.5</v>
      </c>
      <c r="E34" s="98" t="s">
        <v>57</v>
      </c>
      <c r="F34" s="44">
        <f>F35+F36</f>
        <v>258.5</v>
      </c>
      <c r="G34" s="44"/>
    </row>
    <row r="35" spans="1:8" s="57" customFormat="1">
      <c r="A35" s="81"/>
      <c r="B35" s="82">
        <f>F35</f>
        <v>245.6</v>
      </c>
      <c r="C35" s="82">
        <v>245.6</v>
      </c>
      <c r="D35" s="82">
        <v>245.6</v>
      </c>
      <c r="E35" s="54" t="s">
        <v>32</v>
      </c>
      <c r="F35" s="58">
        <v>245.6</v>
      </c>
      <c r="G35" s="58"/>
    </row>
    <row r="36" spans="1:8" s="85" customFormat="1">
      <c r="A36" s="83"/>
      <c r="B36" s="82">
        <f>F36</f>
        <v>12.9</v>
      </c>
      <c r="C36" s="82">
        <v>12.9</v>
      </c>
      <c r="D36" s="82">
        <v>12.9</v>
      </c>
      <c r="E36" s="54" t="s">
        <v>33</v>
      </c>
      <c r="F36" s="58">
        <v>12.9</v>
      </c>
      <c r="G36" s="84"/>
    </row>
    <row r="37" spans="1:8" s="35" customFormat="1" ht="31.5">
      <c r="A37" s="102" t="s">
        <v>86</v>
      </c>
      <c r="B37" s="76">
        <f>F37+G37</f>
        <v>1466.3000000000002</v>
      </c>
      <c r="C37" s="76"/>
      <c r="D37" s="76"/>
      <c r="E37" s="30" t="s">
        <v>26</v>
      </c>
      <c r="F37" s="39">
        <f>F38</f>
        <v>0</v>
      </c>
      <c r="G37" s="39">
        <f>G38</f>
        <v>1466.3000000000002</v>
      </c>
    </row>
    <row r="38" spans="1:8" s="85" customFormat="1" ht="179.25" customHeight="1">
      <c r="A38" s="99"/>
      <c r="B38" s="82">
        <f>F38+G38</f>
        <v>1466.3000000000002</v>
      </c>
      <c r="C38" s="82"/>
      <c r="D38" s="82"/>
      <c r="E38" s="79" t="s">
        <v>85</v>
      </c>
      <c r="F38" s="58"/>
      <c r="G38" s="58">
        <f>150+195.7+113+300+162.6+300+245</f>
        <v>1466.3000000000002</v>
      </c>
    </row>
    <row r="39" spans="1:8" s="35" customFormat="1" ht="31.5">
      <c r="A39" s="102" t="s">
        <v>87</v>
      </c>
      <c r="B39" s="76">
        <f>B40</f>
        <v>614</v>
      </c>
      <c r="C39" s="76"/>
      <c r="D39" s="76"/>
      <c r="E39" s="30" t="s">
        <v>82</v>
      </c>
      <c r="F39" s="39">
        <f>F40</f>
        <v>614</v>
      </c>
      <c r="G39" s="39"/>
    </row>
    <row r="40" spans="1:8" s="85" customFormat="1" ht="110.25">
      <c r="A40" s="99"/>
      <c r="B40" s="82">
        <f>F40+G40</f>
        <v>614</v>
      </c>
      <c r="C40" s="82"/>
      <c r="D40" s="82"/>
      <c r="E40" s="79" t="s">
        <v>246</v>
      </c>
      <c r="F40" s="58">
        <f>334+180+100</f>
        <v>614</v>
      </c>
      <c r="G40" s="84"/>
    </row>
    <row r="41" spans="1:8" s="35" customFormat="1" ht="31.5">
      <c r="A41" s="102" t="s">
        <v>88</v>
      </c>
      <c r="B41" s="76">
        <f>B42</f>
        <v>817.8</v>
      </c>
      <c r="C41" s="76"/>
      <c r="D41" s="76"/>
      <c r="E41" s="100" t="s">
        <v>83</v>
      </c>
      <c r="F41" s="39">
        <f>F42</f>
        <v>817.8</v>
      </c>
      <c r="G41" s="39"/>
    </row>
    <row r="42" spans="1:8" s="85" customFormat="1" ht="110.25">
      <c r="A42" s="99"/>
      <c r="B42" s="82">
        <f>F42+G42</f>
        <v>817.8</v>
      </c>
      <c r="C42" s="82"/>
      <c r="D42" s="82"/>
      <c r="E42" s="101" t="s">
        <v>84</v>
      </c>
      <c r="F42" s="58">
        <f>100+317.8+300+100</f>
        <v>817.8</v>
      </c>
      <c r="G42" s="84"/>
    </row>
    <row r="43" spans="1:8" s="35" customFormat="1">
      <c r="A43" s="66" t="s">
        <v>11</v>
      </c>
      <c r="B43" s="39">
        <f>B44</f>
        <v>8592.7000000000007</v>
      </c>
      <c r="C43" s="39">
        <f t="shared" ref="C43:D43" si="5">C44</f>
        <v>0</v>
      </c>
      <c r="D43" s="39">
        <f t="shared" si="5"/>
        <v>0</v>
      </c>
      <c r="E43" s="7" t="s">
        <v>73</v>
      </c>
      <c r="F43" s="39">
        <f>F44</f>
        <v>8592.7000000000007</v>
      </c>
      <c r="G43" s="39"/>
      <c r="H43" s="34"/>
    </row>
    <row r="44" spans="1:8" s="35" customFormat="1" ht="31.5">
      <c r="A44" s="66"/>
      <c r="B44" s="39">
        <f>B45</f>
        <v>8592.7000000000007</v>
      </c>
      <c r="C44" s="39"/>
      <c r="D44" s="39"/>
      <c r="E44" s="67" t="s">
        <v>50</v>
      </c>
      <c r="F44" s="39">
        <f>F45</f>
        <v>8592.7000000000007</v>
      </c>
      <c r="G44" s="39"/>
      <c r="H44" s="34"/>
    </row>
    <row r="45" spans="1:8" s="35" customFormat="1" ht="47.25">
      <c r="A45" s="66"/>
      <c r="B45" s="44">
        <f>F45</f>
        <v>8592.7000000000007</v>
      </c>
      <c r="C45" s="44"/>
      <c r="D45" s="44"/>
      <c r="E45" s="4" t="s">
        <v>260</v>
      </c>
      <c r="F45" s="44">
        <v>8592.7000000000007</v>
      </c>
      <c r="G45" s="44"/>
      <c r="H45" s="34"/>
    </row>
    <row r="46" spans="1:8" s="3" customFormat="1">
      <c r="A46" s="26" t="s">
        <v>58</v>
      </c>
      <c r="B46" s="28">
        <f>B47+B61+B65+B70+B74+B78+B80+B83+B86</f>
        <v>45318.299999999996</v>
      </c>
      <c r="C46" s="28">
        <f>C47+C61+C65+C70+C74+C78+C80+C83+C86</f>
        <v>0</v>
      </c>
      <c r="D46" s="28">
        <f>D47+D61+D65+D70+D74+D78+D80+D83+D86</f>
        <v>0</v>
      </c>
      <c r="E46" s="36" t="s">
        <v>74</v>
      </c>
      <c r="F46" s="28">
        <f>F47+F61+F65+F70+F74+F78+F80+F83+F86</f>
        <v>36807.799999999996</v>
      </c>
      <c r="G46" s="28">
        <f>G47+G61+G65+G70+G74+G78+G80+G83+G86</f>
        <v>8510.5</v>
      </c>
      <c r="H46" s="16"/>
    </row>
    <row r="47" spans="1:8" s="3" customFormat="1" ht="47.25">
      <c r="A47" s="26" t="s">
        <v>59</v>
      </c>
      <c r="B47" s="27">
        <f>SUM(B48:B60)</f>
        <v>13627.1</v>
      </c>
      <c r="C47" s="28"/>
      <c r="D47" s="28"/>
      <c r="E47" s="7" t="s">
        <v>22</v>
      </c>
      <c r="F47" s="27">
        <f>SUM(F48:F60)</f>
        <v>13627.1</v>
      </c>
      <c r="G47" s="27">
        <f>SUM(G49:G51)</f>
        <v>0</v>
      </c>
      <c r="H47" s="16"/>
    </row>
    <row r="48" spans="1:8" s="3" customFormat="1" ht="47.25">
      <c r="A48" s="15"/>
      <c r="B48" s="6">
        <f>F48+G48</f>
        <v>1387.7</v>
      </c>
      <c r="C48" s="2"/>
      <c r="D48" s="2"/>
      <c r="E48" s="5" t="s">
        <v>37</v>
      </c>
      <c r="F48" s="6">
        <v>1387.7</v>
      </c>
      <c r="G48" s="6"/>
      <c r="H48" s="16"/>
    </row>
    <row r="49" spans="1:8" s="3" customFormat="1" ht="31.5">
      <c r="A49" s="15"/>
      <c r="B49" s="6">
        <f t="shared" ref="B49:B60" si="6">F49+G49</f>
        <v>413.8</v>
      </c>
      <c r="C49" s="2"/>
      <c r="D49" s="2"/>
      <c r="E49" s="5" t="s">
        <v>75</v>
      </c>
      <c r="F49" s="6">
        <v>413.8</v>
      </c>
      <c r="G49" s="6"/>
      <c r="H49" s="16"/>
    </row>
    <row r="50" spans="1:8" s="3" customFormat="1" ht="33" customHeight="1">
      <c r="A50" s="15"/>
      <c r="B50" s="6">
        <f t="shared" si="6"/>
        <v>2480.6</v>
      </c>
      <c r="C50" s="2"/>
      <c r="D50" s="2"/>
      <c r="E50" s="5" t="s">
        <v>38</v>
      </c>
      <c r="F50" s="6">
        <v>2480.6</v>
      </c>
      <c r="G50" s="6"/>
      <c r="H50" s="16"/>
    </row>
    <row r="51" spans="1:8" s="3" customFormat="1" ht="31.5">
      <c r="A51" s="15"/>
      <c r="B51" s="6">
        <f t="shared" si="6"/>
        <v>259.8</v>
      </c>
      <c r="C51" s="2"/>
      <c r="D51" s="2"/>
      <c r="E51" s="5" t="s">
        <v>72</v>
      </c>
      <c r="F51" s="6">
        <v>259.8</v>
      </c>
      <c r="G51" s="6"/>
      <c r="H51" s="16"/>
    </row>
    <row r="52" spans="1:8" s="3" customFormat="1" ht="31.5">
      <c r="A52" s="15"/>
      <c r="B52" s="6">
        <f t="shared" si="6"/>
        <v>189.1</v>
      </c>
      <c r="C52" s="2"/>
      <c r="D52" s="2"/>
      <c r="E52" s="5" t="s">
        <v>39</v>
      </c>
      <c r="F52" s="6">
        <v>189.1</v>
      </c>
      <c r="G52" s="6"/>
      <c r="H52" s="16"/>
    </row>
    <row r="53" spans="1:8" s="3" customFormat="1">
      <c r="A53" s="15"/>
      <c r="B53" s="6">
        <f t="shared" si="6"/>
        <v>217.1</v>
      </c>
      <c r="C53" s="2"/>
      <c r="D53" s="2"/>
      <c r="E53" s="96" t="s">
        <v>40</v>
      </c>
      <c r="F53" s="6">
        <v>217.1</v>
      </c>
      <c r="G53" s="6"/>
      <c r="H53" s="16"/>
    </row>
    <row r="54" spans="1:8" s="3" customFormat="1" ht="47.25">
      <c r="A54" s="15"/>
      <c r="B54" s="6">
        <f t="shared" si="6"/>
        <v>1238.7</v>
      </c>
      <c r="C54" s="2"/>
      <c r="D54" s="2"/>
      <c r="E54" s="96" t="s">
        <v>41</v>
      </c>
      <c r="F54" s="6">
        <v>1238.7</v>
      </c>
      <c r="G54" s="6"/>
      <c r="H54" s="16"/>
    </row>
    <row r="55" spans="1:8" s="3" customFormat="1" ht="31.5">
      <c r="A55" s="15"/>
      <c r="B55" s="6">
        <f t="shared" si="6"/>
        <v>2098</v>
      </c>
      <c r="C55" s="2"/>
      <c r="D55" s="2"/>
      <c r="E55" s="96" t="s">
        <v>42</v>
      </c>
      <c r="F55" s="6">
        <v>2098</v>
      </c>
      <c r="G55" s="6"/>
      <c r="H55" s="16"/>
    </row>
    <row r="56" spans="1:8" s="3" customFormat="1" ht="31.5">
      <c r="A56" s="15"/>
      <c r="B56" s="6">
        <f t="shared" si="6"/>
        <v>249.8</v>
      </c>
      <c r="C56" s="2"/>
      <c r="D56" s="2"/>
      <c r="E56" s="96" t="s">
        <v>43</v>
      </c>
      <c r="F56" s="6">
        <v>249.8</v>
      </c>
      <c r="G56" s="6"/>
      <c r="H56" s="16"/>
    </row>
    <row r="57" spans="1:8" s="3" customFormat="1" ht="33.75" customHeight="1">
      <c r="A57" s="15"/>
      <c r="B57" s="6">
        <f t="shared" si="6"/>
        <v>408.4</v>
      </c>
      <c r="C57" s="2"/>
      <c r="D57" s="2"/>
      <c r="E57" s="96" t="s">
        <v>231</v>
      </c>
      <c r="F57" s="6">
        <v>408.4</v>
      </c>
      <c r="G57" s="6"/>
      <c r="H57" s="16"/>
    </row>
    <row r="58" spans="1:8" s="3" customFormat="1" ht="22.5" customHeight="1">
      <c r="A58" s="15"/>
      <c r="B58" s="6">
        <f t="shared" si="6"/>
        <v>329</v>
      </c>
      <c r="C58" s="2"/>
      <c r="D58" s="2"/>
      <c r="E58" s="96" t="s">
        <v>229</v>
      </c>
      <c r="F58" s="6">
        <v>329</v>
      </c>
      <c r="G58" s="6"/>
      <c r="H58" s="16"/>
    </row>
    <row r="59" spans="1:8" s="3" customFormat="1" ht="22.5" customHeight="1">
      <c r="A59" s="15"/>
      <c r="B59" s="6">
        <f t="shared" si="6"/>
        <v>3030</v>
      </c>
      <c r="C59" s="2"/>
      <c r="D59" s="2"/>
      <c r="E59" s="96" t="s">
        <v>230</v>
      </c>
      <c r="F59" s="6">
        <v>3030</v>
      </c>
      <c r="G59" s="6"/>
      <c r="H59" s="16"/>
    </row>
    <row r="60" spans="1:8" s="3" customFormat="1" ht="31.5">
      <c r="A60" s="15"/>
      <c r="B60" s="6">
        <f t="shared" si="6"/>
        <v>1325.1</v>
      </c>
      <c r="C60" s="2"/>
      <c r="D60" s="2"/>
      <c r="E60" s="96" t="s">
        <v>226</v>
      </c>
      <c r="F60" s="6">
        <f>1699.3+570.1+270.7-1215</f>
        <v>1325.1</v>
      </c>
      <c r="G60" s="6"/>
      <c r="H60" s="16"/>
    </row>
    <row r="61" spans="1:8" s="3" customFormat="1" ht="47.25">
      <c r="A61" s="26" t="s">
        <v>60</v>
      </c>
      <c r="B61" s="27">
        <f>SUM(B62:B64)</f>
        <v>9020.4</v>
      </c>
      <c r="C61" s="28"/>
      <c r="D61" s="28"/>
      <c r="E61" s="29" t="s">
        <v>20</v>
      </c>
      <c r="F61" s="27">
        <f>SUM(F62:F64)</f>
        <v>9020.4</v>
      </c>
      <c r="G61" s="27">
        <f t="shared" ref="G61" si="7">SUM(G62:G64)</f>
        <v>0</v>
      </c>
      <c r="H61" s="16"/>
    </row>
    <row r="62" spans="1:8" s="3" customFormat="1" ht="47.25">
      <c r="A62" s="15"/>
      <c r="B62" s="6">
        <f>F62+G62</f>
        <v>4980.2</v>
      </c>
      <c r="C62" s="2"/>
      <c r="D62" s="2"/>
      <c r="E62" s="96" t="s">
        <v>252</v>
      </c>
      <c r="F62" s="6">
        <v>4980.2</v>
      </c>
      <c r="G62" s="6"/>
      <c r="H62" s="16"/>
    </row>
    <row r="63" spans="1:8" s="3" customFormat="1" ht="31.5">
      <c r="A63" s="15"/>
      <c r="B63" s="6">
        <f>F63+G63</f>
        <v>1767.7</v>
      </c>
      <c r="C63" s="2"/>
      <c r="D63" s="2"/>
      <c r="E63" s="96" t="s">
        <v>254</v>
      </c>
      <c r="F63" s="6">
        <v>1767.7</v>
      </c>
      <c r="G63" s="6"/>
      <c r="H63" s="16"/>
    </row>
    <row r="64" spans="1:8" s="3" customFormat="1" ht="31.5">
      <c r="A64" s="15"/>
      <c r="B64" s="6">
        <f>F64</f>
        <v>2272.5</v>
      </c>
      <c r="C64" s="2"/>
      <c r="D64" s="2"/>
      <c r="E64" s="4" t="s">
        <v>244</v>
      </c>
      <c r="F64" s="6">
        <v>2272.5</v>
      </c>
      <c r="G64" s="6"/>
      <c r="H64" s="16"/>
    </row>
    <row r="65" spans="1:8" s="3" customFormat="1" ht="31.5">
      <c r="A65" s="26" t="s">
        <v>61</v>
      </c>
      <c r="B65" s="27">
        <f>SUM(B66:B69)</f>
        <v>8510.5</v>
      </c>
      <c r="C65" s="27">
        <f>SUM(C66:C67)</f>
        <v>0</v>
      </c>
      <c r="D65" s="27">
        <f>SUM(D66:D67)</f>
        <v>0</v>
      </c>
      <c r="E65" s="30" t="s">
        <v>26</v>
      </c>
      <c r="F65" s="28">
        <f>F66+F67+F68</f>
        <v>0</v>
      </c>
      <c r="G65" s="28">
        <f>SUM(G66:G69)</f>
        <v>8510.5</v>
      </c>
      <c r="H65" s="16"/>
    </row>
    <row r="66" spans="1:8" s="3" customFormat="1" ht="31.5">
      <c r="A66" s="15"/>
      <c r="B66" s="6">
        <f>F66+G66</f>
        <v>1039</v>
      </c>
      <c r="C66" s="2"/>
      <c r="D66" s="2"/>
      <c r="E66" s="4" t="s">
        <v>251</v>
      </c>
      <c r="F66" s="2"/>
      <c r="G66" s="2">
        <v>1039</v>
      </c>
      <c r="H66" s="16"/>
    </row>
    <row r="67" spans="1:8" s="3" customFormat="1" ht="78.75">
      <c r="A67" s="15"/>
      <c r="B67" s="6">
        <f t="shared" ref="B67:B69" si="8">F67+G67</f>
        <v>1200</v>
      </c>
      <c r="C67" s="2"/>
      <c r="D67" s="2"/>
      <c r="E67" s="4" t="s">
        <v>255</v>
      </c>
      <c r="F67" s="2"/>
      <c r="G67" s="2">
        <v>1200</v>
      </c>
      <c r="H67" s="16"/>
    </row>
    <row r="68" spans="1:8" s="3" customFormat="1" ht="47.25">
      <c r="A68" s="15"/>
      <c r="B68" s="6">
        <f t="shared" si="8"/>
        <v>2819.9</v>
      </c>
      <c r="C68" s="2"/>
      <c r="D68" s="2"/>
      <c r="E68" s="31" t="s">
        <v>233</v>
      </c>
      <c r="F68" s="2"/>
      <c r="G68" s="2">
        <v>2819.9</v>
      </c>
      <c r="H68" s="16"/>
    </row>
    <row r="69" spans="1:8" s="3" customFormat="1" ht="31.5">
      <c r="A69" s="15"/>
      <c r="B69" s="6">
        <f t="shared" si="8"/>
        <v>3451.6</v>
      </c>
      <c r="C69" s="2"/>
      <c r="D69" s="2"/>
      <c r="E69" s="31" t="s">
        <v>234</v>
      </c>
      <c r="F69" s="2"/>
      <c r="G69" s="2">
        <v>3451.6</v>
      </c>
      <c r="H69" s="16"/>
    </row>
    <row r="70" spans="1:8" s="3" customFormat="1" ht="31.5" customHeight="1">
      <c r="A70" s="26" t="s">
        <v>62</v>
      </c>
      <c r="B70" s="27">
        <f>SUM(B71:B73)</f>
        <v>5272.6</v>
      </c>
      <c r="C70" s="27">
        <f>C71</f>
        <v>0</v>
      </c>
      <c r="D70" s="27">
        <f>D71</f>
        <v>0</v>
      </c>
      <c r="E70" s="32" t="s">
        <v>24</v>
      </c>
      <c r="F70" s="28">
        <f>SUM(F71:F73)</f>
        <v>5272.6</v>
      </c>
      <c r="G70" s="28">
        <f>G71</f>
        <v>0</v>
      </c>
      <c r="H70" s="16"/>
    </row>
    <row r="71" spans="1:8" s="3" customFormat="1" ht="47.25">
      <c r="A71" s="15"/>
      <c r="B71" s="6">
        <f>F71+G71</f>
        <v>1778.7</v>
      </c>
      <c r="C71" s="2"/>
      <c r="D71" s="2"/>
      <c r="E71" s="4" t="s">
        <v>245</v>
      </c>
      <c r="F71" s="2">
        <f>1778.7</f>
        <v>1778.7</v>
      </c>
      <c r="G71" s="2"/>
      <c r="H71" s="16"/>
    </row>
    <row r="72" spans="1:8" s="3" customFormat="1" ht="31.5">
      <c r="A72" s="15"/>
      <c r="B72" s="6">
        <f>F72+G72</f>
        <v>3303.9</v>
      </c>
      <c r="C72" s="2"/>
      <c r="D72" s="2"/>
      <c r="E72" s="4" t="s">
        <v>89</v>
      </c>
      <c r="F72" s="2">
        <f>1772.7+1531.2</f>
        <v>3303.9</v>
      </c>
      <c r="G72" s="2"/>
      <c r="H72" s="16"/>
    </row>
    <row r="73" spans="1:8" s="3" customFormat="1" ht="31.5">
      <c r="A73" s="15"/>
      <c r="B73" s="6">
        <f>F73+G73</f>
        <v>190</v>
      </c>
      <c r="C73" s="2"/>
      <c r="D73" s="2"/>
      <c r="E73" s="4" t="s">
        <v>235</v>
      </c>
      <c r="F73" s="2">
        <v>190</v>
      </c>
      <c r="G73" s="2"/>
      <c r="H73" s="16"/>
    </row>
    <row r="74" spans="1:8" s="3" customFormat="1" ht="31.5">
      <c r="A74" s="26" t="s">
        <v>63</v>
      </c>
      <c r="B74" s="27">
        <f>SUM(B75:B77)</f>
        <v>10607.300000000001</v>
      </c>
      <c r="C74" s="27">
        <f>C75</f>
        <v>0</v>
      </c>
      <c r="D74" s="27">
        <f>D75</f>
        <v>0</v>
      </c>
      <c r="E74" s="33" t="s">
        <v>28</v>
      </c>
      <c r="F74" s="27">
        <f>SUM(F75:F77)</f>
        <v>10607.300000000001</v>
      </c>
      <c r="G74" s="27">
        <f>G75</f>
        <v>0</v>
      </c>
      <c r="H74" s="16"/>
    </row>
    <row r="75" spans="1:8" s="3" customFormat="1" ht="31.5">
      <c r="A75" s="15"/>
      <c r="B75" s="6">
        <f>F75+G75</f>
        <v>500</v>
      </c>
      <c r="C75" s="2"/>
      <c r="D75" s="2"/>
      <c r="E75" s="4" t="s">
        <v>232</v>
      </c>
      <c r="F75" s="2">
        <v>500</v>
      </c>
      <c r="G75" s="2"/>
      <c r="H75" s="16"/>
    </row>
    <row r="76" spans="1:8" s="3" customFormat="1">
      <c r="A76" s="15"/>
      <c r="B76" s="6">
        <f t="shared" ref="B76:B77" si="9">F76+G76</f>
        <v>10007.700000000001</v>
      </c>
      <c r="C76" s="2"/>
      <c r="D76" s="2"/>
      <c r="E76" s="96" t="s">
        <v>256</v>
      </c>
      <c r="F76" s="6">
        <f>10007.7</f>
        <v>10007.700000000001</v>
      </c>
      <c r="G76" s="6"/>
      <c r="H76" s="16"/>
    </row>
    <row r="77" spans="1:8" s="3" customFormat="1" ht="31.5">
      <c r="A77" s="15"/>
      <c r="B77" s="6">
        <f t="shared" si="9"/>
        <v>99.6</v>
      </c>
      <c r="C77" s="2"/>
      <c r="D77" s="2"/>
      <c r="E77" s="4" t="s">
        <v>46</v>
      </c>
      <c r="F77" s="2">
        <v>99.6</v>
      </c>
      <c r="G77" s="2"/>
      <c r="H77" s="16"/>
    </row>
    <row r="78" spans="1:8" s="3" customFormat="1" ht="47.25">
      <c r="A78" s="26" t="s">
        <v>64</v>
      </c>
      <c r="B78" s="27">
        <f>B79</f>
        <v>-1609.5</v>
      </c>
      <c r="C78" s="27">
        <f>C79</f>
        <v>0</v>
      </c>
      <c r="D78" s="27">
        <f>D79</f>
        <v>0</v>
      </c>
      <c r="E78" s="97" t="s">
        <v>29</v>
      </c>
      <c r="F78" s="28">
        <f>F79</f>
        <v>-1609.5</v>
      </c>
      <c r="G78" s="28">
        <f>G79</f>
        <v>0</v>
      </c>
      <c r="H78" s="16"/>
    </row>
    <row r="79" spans="1:8" s="3" customFormat="1" ht="63">
      <c r="A79" s="15"/>
      <c r="B79" s="6">
        <f>F79+G79</f>
        <v>-1609.5</v>
      </c>
      <c r="C79" s="2"/>
      <c r="D79" s="2"/>
      <c r="E79" s="4" t="s">
        <v>236</v>
      </c>
      <c r="F79" s="2">
        <f>-1609.5</f>
        <v>-1609.5</v>
      </c>
      <c r="G79" s="2"/>
      <c r="H79" s="16"/>
    </row>
    <row r="80" spans="1:8" s="3" customFormat="1" ht="63">
      <c r="A80" s="26" t="s">
        <v>65</v>
      </c>
      <c r="B80" s="27">
        <f>SUM(B81:B82)</f>
        <v>-1230.8</v>
      </c>
      <c r="C80" s="27">
        <f>C81</f>
        <v>0</v>
      </c>
      <c r="D80" s="27">
        <f>D81</f>
        <v>0</v>
      </c>
      <c r="E80" s="97" t="s">
        <v>30</v>
      </c>
      <c r="F80" s="28">
        <f>SUM(F81:F82)</f>
        <v>-1230.8</v>
      </c>
      <c r="G80" s="28">
        <f>G81</f>
        <v>0</v>
      </c>
      <c r="H80" s="16"/>
    </row>
    <row r="81" spans="1:8" s="3" customFormat="1" ht="69.75" customHeight="1">
      <c r="A81" s="15"/>
      <c r="B81" s="6">
        <f>F81+G81</f>
        <v>-1102.3</v>
      </c>
      <c r="C81" s="2"/>
      <c r="D81" s="2"/>
      <c r="E81" s="96" t="s">
        <v>247</v>
      </c>
      <c r="F81" s="2">
        <f>-1102.3</f>
        <v>-1102.3</v>
      </c>
      <c r="G81" s="2"/>
      <c r="H81" s="16"/>
    </row>
    <row r="82" spans="1:8" s="3" customFormat="1" ht="78.75">
      <c r="A82" s="15"/>
      <c r="B82" s="6">
        <f>F82+G82</f>
        <v>-128.5</v>
      </c>
      <c r="C82" s="2"/>
      <c r="D82" s="2"/>
      <c r="E82" s="96" t="s">
        <v>257</v>
      </c>
      <c r="F82" s="2">
        <f>-128.5</f>
        <v>-128.5</v>
      </c>
      <c r="G82" s="2"/>
      <c r="H82" s="16"/>
    </row>
    <row r="83" spans="1:8" s="3" customFormat="1" ht="45.75" customHeight="1">
      <c r="A83" s="26" t="s">
        <v>66</v>
      </c>
      <c r="B83" s="27">
        <f>SUM(B84:B85)</f>
        <v>471</v>
      </c>
      <c r="C83" s="28"/>
      <c r="D83" s="28"/>
      <c r="E83" s="159" t="s">
        <v>44</v>
      </c>
      <c r="F83" s="28">
        <f>SUM(F84:F85)</f>
        <v>471</v>
      </c>
      <c r="G83" s="28"/>
      <c r="H83" s="16"/>
    </row>
    <row r="84" spans="1:8" s="3" customFormat="1">
      <c r="A84" s="15"/>
      <c r="B84" s="6">
        <f>F84+G84</f>
        <v>132.19999999999999</v>
      </c>
      <c r="C84" s="2"/>
      <c r="D84" s="2"/>
      <c r="E84" s="96" t="s">
        <v>237</v>
      </c>
      <c r="F84" s="2">
        <v>132.19999999999999</v>
      </c>
      <c r="G84" s="2"/>
      <c r="H84" s="16"/>
    </row>
    <row r="85" spans="1:8" s="3" customFormat="1">
      <c r="A85" s="15"/>
      <c r="B85" s="6">
        <f>F85+G85</f>
        <v>338.8</v>
      </c>
      <c r="C85" s="2"/>
      <c r="D85" s="2"/>
      <c r="E85" s="96" t="s">
        <v>238</v>
      </c>
      <c r="F85" s="2">
        <v>338.8</v>
      </c>
      <c r="G85" s="2"/>
      <c r="H85" s="16"/>
    </row>
    <row r="86" spans="1:8" s="35" customFormat="1" ht="31.5">
      <c r="A86" s="26" t="s">
        <v>67</v>
      </c>
      <c r="B86" s="27">
        <f>SUM(B87:B89)</f>
        <v>649.70000000000005</v>
      </c>
      <c r="C86" s="28"/>
      <c r="D86" s="28"/>
      <c r="E86" s="94" t="s">
        <v>45</v>
      </c>
      <c r="F86" s="28">
        <f>SUM(F87:F89)</f>
        <v>649.70000000000005</v>
      </c>
      <c r="G86" s="28"/>
      <c r="H86" s="34"/>
    </row>
    <row r="87" spans="1:8" s="3" customFormat="1" ht="78.75">
      <c r="A87" s="15"/>
      <c r="B87" s="6">
        <f>F87</f>
        <v>-238.8</v>
      </c>
      <c r="C87" s="2"/>
      <c r="D87" s="2"/>
      <c r="E87" s="96" t="s">
        <v>258</v>
      </c>
      <c r="F87" s="2">
        <f>-238.8</f>
        <v>-238.8</v>
      </c>
      <c r="G87" s="2"/>
      <c r="H87" s="16"/>
    </row>
    <row r="88" spans="1:8" s="3" customFormat="1" ht="31.5">
      <c r="A88" s="15"/>
      <c r="B88" s="6">
        <f>F88</f>
        <v>300</v>
      </c>
      <c r="C88" s="2"/>
      <c r="D88" s="2"/>
      <c r="E88" s="96" t="s">
        <v>69</v>
      </c>
      <c r="F88" s="2">
        <v>300</v>
      </c>
      <c r="G88" s="2"/>
      <c r="H88" s="16"/>
    </row>
    <row r="89" spans="1:8" s="3" customFormat="1" ht="31.5">
      <c r="A89" s="15"/>
      <c r="B89" s="6">
        <f>F89</f>
        <v>588.5</v>
      </c>
      <c r="C89" s="2"/>
      <c r="D89" s="2"/>
      <c r="E89" s="96" t="s">
        <v>259</v>
      </c>
      <c r="F89" s="2">
        <v>588.5</v>
      </c>
      <c r="G89" s="2"/>
      <c r="H89" s="16"/>
    </row>
    <row r="90" spans="1:8" s="62" customFormat="1" ht="21" customHeight="1">
      <c r="A90" s="87"/>
      <c r="B90" s="88">
        <f>B7+B24+B31+B43+B46</f>
        <v>212283</v>
      </c>
      <c r="C90" s="88">
        <f>C7+C24+C31+C43+C46</f>
        <v>14425.5</v>
      </c>
      <c r="D90" s="88">
        <f>D7+D24+D31+D43+D46</f>
        <v>14425.5</v>
      </c>
      <c r="E90" s="89" t="s">
        <v>9</v>
      </c>
      <c r="F90" s="2"/>
      <c r="G90" s="2"/>
      <c r="H90" s="90"/>
    </row>
    <row r="91" spans="1:8" s="62" customFormat="1" ht="19.5" customHeight="1">
      <c r="A91" s="91"/>
      <c r="B91" s="27">
        <v>3196114.4</v>
      </c>
      <c r="C91" s="27">
        <v>2871994</v>
      </c>
      <c r="D91" s="27">
        <v>2893929</v>
      </c>
      <c r="E91" s="74" t="s">
        <v>68</v>
      </c>
      <c r="F91" s="6"/>
      <c r="G91" s="6"/>
      <c r="H91" s="90"/>
    </row>
    <row r="92" spans="1:8" s="35" customFormat="1" ht="36" customHeight="1">
      <c r="A92" s="69"/>
      <c r="B92" s="27">
        <f>B90+B91</f>
        <v>3408397.4</v>
      </c>
      <c r="C92" s="27">
        <f>C90+C91</f>
        <v>2886419.5</v>
      </c>
      <c r="D92" s="27">
        <f>D90+D91</f>
        <v>2908354.5</v>
      </c>
      <c r="E92" s="193" t="s">
        <v>220</v>
      </c>
      <c r="F92" s="92"/>
      <c r="G92" s="92"/>
      <c r="H92" s="34"/>
    </row>
    <row r="94" spans="1:8">
      <c r="B94" s="14"/>
      <c r="C94" s="14"/>
      <c r="D94" s="14"/>
      <c r="F94" s="14"/>
      <c r="G94" s="14"/>
    </row>
    <row r="95" spans="1:8">
      <c r="B95" s="14"/>
      <c r="F95" s="14"/>
      <c r="G95" s="14"/>
    </row>
    <row r="96" spans="1:8">
      <c r="B96" s="14"/>
      <c r="F96" s="14"/>
      <c r="G96" s="14"/>
    </row>
    <row r="97" spans="2:7">
      <c r="B97" s="14"/>
      <c r="F97" s="14"/>
      <c r="G97" s="14"/>
    </row>
    <row r="98" spans="2:7">
      <c r="B98" s="14"/>
    </row>
    <row r="99" spans="2:7">
      <c r="B99" s="17"/>
    </row>
    <row r="100" spans="2:7">
      <c r="B100" s="14"/>
    </row>
    <row r="101" spans="2:7">
      <c r="B101" s="14"/>
    </row>
    <row r="103" spans="2:7">
      <c r="F103" s="14"/>
      <c r="G103" s="14"/>
    </row>
  </sheetData>
  <mergeCells count="5">
    <mergeCell ref="F5:G5"/>
    <mergeCell ref="A3:G3"/>
    <mergeCell ref="A5:A6"/>
    <mergeCell ref="E5:E6"/>
    <mergeCell ref="B5:D5"/>
  </mergeCells>
  <pageMargins left="0.31496062992125984" right="0.11811023622047245" top="0.19685039370078741" bottom="0.15748031496062992" header="0.31496062992125984" footer="0.31496062992125984"/>
  <pageSetup paperSize="9" scale="6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Normal="100" zoomScaleSheetLayoutView="80" workbookViewId="0">
      <pane xSplit="2" ySplit="7" topLeftCell="C26" activePane="bottomRight" state="frozen"/>
      <selection pane="topRight" activeCell="B1" sqref="B1"/>
      <selection pane="bottomLeft" activeCell="A7" sqref="A7"/>
      <selection pane="bottomRight" activeCell="I31" sqref="I31"/>
    </sheetView>
  </sheetViews>
  <sheetFormatPr defaultRowHeight="15.75"/>
  <cols>
    <col min="1" max="1" width="7.140625" style="8" customWidth="1"/>
    <col min="2" max="2" width="23.7109375" style="8" customWidth="1"/>
    <col min="3" max="3" width="14.42578125" style="8" customWidth="1"/>
    <col min="4" max="4" width="13.5703125" style="8" customWidth="1"/>
    <col min="5" max="5" width="14.28515625" style="8" customWidth="1"/>
    <col min="6" max="6" width="13.5703125" style="8" customWidth="1"/>
    <col min="7" max="7" width="14.7109375" style="8" customWidth="1"/>
    <col min="8" max="8" width="13.5703125" style="8" customWidth="1"/>
    <col min="9" max="9" width="85.85546875" style="8" customWidth="1"/>
    <col min="10" max="10" width="26.7109375" style="8" customWidth="1"/>
    <col min="11" max="16384" width="9.140625" style="8"/>
  </cols>
  <sheetData>
    <row r="1" spans="1:9" s="1" customFormat="1" ht="23.25" customHeight="1">
      <c r="I1" s="18" t="s">
        <v>70</v>
      </c>
    </row>
    <row r="2" spans="1:9" s="1" customFormat="1" ht="8.25" customHeight="1">
      <c r="I2" s="19"/>
    </row>
    <row r="3" spans="1:9" s="1" customFormat="1" ht="57" customHeight="1">
      <c r="B3" s="236" t="s">
        <v>219</v>
      </c>
      <c r="C3" s="236"/>
      <c r="D3" s="236"/>
      <c r="E3" s="236"/>
      <c r="F3" s="236"/>
      <c r="G3" s="236"/>
      <c r="H3" s="236"/>
      <c r="I3" s="236"/>
    </row>
    <row r="4" spans="1:9" s="1" customFormat="1">
      <c r="B4" s="157"/>
      <c r="C4" s="157"/>
      <c r="D4" s="157"/>
      <c r="E4" s="157"/>
      <c r="F4" s="157"/>
      <c r="G4" s="157"/>
      <c r="H4" s="157"/>
      <c r="I4" s="158" t="s">
        <v>36</v>
      </c>
    </row>
    <row r="5" spans="1:9" s="20" customFormat="1">
      <c r="A5" s="246" t="s">
        <v>209</v>
      </c>
      <c r="B5" s="237" t="s">
        <v>5</v>
      </c>
      <c r="C5" s="222" t="s">
        <v>15</v>
      </c>
      <c r="D5" s="224"/>
      <c r="E5" s="222" t="s">
        <v>16</v>
      </c>
      <c r="F5" s="224"/>
      <c r="G5" s="222" t="s">
        <v>25</v>
      </c>
      <c r="H5" s="224"/>
      <c r="I5" s="237" t="s">
        <v>1</v>
      </c>
    </row>
    <row r="6" spans="1:9" s="20" customFormat="1" ht="61.5" customHeight="1">
      <c r="A6" s="247"/>
      <c r="B6" s="238"/>
      <c r="C6" s="192" t="s">
        <v>6</v>
      </c>
      <c r="D6" s="192" t="s">
        <v>7</v>
      </c>
      <c r="E6" s="192" t="s">
        <v>6</v>
      </c>
      <c r="F6" s="192" t="s">
        <v>7</v>
      </c>
      <c r="G6" s="192" t="s">
        <v>6</v>
      </c>
      <c r="H6" s="192" t="s">
        <v>7</v>
      </c>
      <c r="I6" s="238"/>
    </row>
    <row r="7" spans="1:9" s="156" customFormat="1" ht="16.5" customHeigh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</row>
    <row r="8" spans="1:9" s="162" customFormat="1">
      <c r="A8" s="248" t="s">
        <v>206</v>
      </c>
      <c r="B8" s="249"/>
      <c r="C8" s="249"/>
      <c r="D8" s="249"/>
      <c r="E8" s="249"/>
      <c r="F8" s="249"/>
      <c r="G8" s="249"/>
      <c r="H8" s="249"/>
      <c r="I8" s="250"/>
    </row>
    <row r="9" spans="1:9" s="21" customFormat="1" ht="42" customHeight="1">
      <c r="A9" s="164"/>
      <c r="B9" s="161" t="s">
        <v>2</v>
      </c>
      <c r="C9" s="165">
        <f>-1215</f>
        <v>-1215</v>
      </c>
      <c r="D9" s="165"/>
      <c r="E9" s="165"/>
      <c r="F9" s="165"/>
      <c r="G9" s="165"/>
      <c r="H9" s="165"/>
      <c r="I9" s="166" t="s">
        <v>239</v>
      </c>
    </row>
    <row r="10" spans="1:9" s="175" customFormat="1">
      <c r="A10" s="173" t="s">
        <v>3</v>
      </c>
      <c r="B10" s="169" t="s">
        <v>34</v>
      </c>
      <c r="C10" s="174">
        <f>C9</f>
        <v>-1215</v>
      </c>
      <c r="D10" s="174"/>
      <c r="E10" s="174"/>
      <c r="F10" s="174"/>
      <c r="G10" s="174"/>
      <c r="H10" s="174"/>
      <c r="I10" s="171"/>
    </row>
    <row r="11" spans="1:9" s="21" customFormat="1" ht="45.75" customHeight="1">
      <c r="A11" s="222" t="s">
        <v>207</v>
      </c>
      <c r="B11" s="223"/>
      <c r="C11" s="223"/>
      <c r="D11" s="223"/>
      <c r="E11" s="223"/>
      <c r="F11" s="223"/>
      <c r="G11" s="223"/>
      <c r="H11" s="223"/>
      <c r="I11" s="224"/>
    </row>
    <row r="12" spans="1:9" s="21" customFormat="1" ht="30" customHeight="1">
      <c r="A12" s="225"/>
      <c r="B12" s="161" t="s">
        <v>2</v>
      </c>
      <c r="C12" s="22"/>
      <c r="D12" s="22">
        <v>1215</v>
      </c>
      <c r="E12" s="22"/>
      <c r="F12" s="22"/>
      <c r="G12" s="22"/>
      <c r="H12" s="22"/>
      <c r="I12" s="25" t="s">
        <v>208</v>
      </c>
    </row>
    <row r="13" spans="1:9" s="21" customFormat="1">
      <c r="A13" s="226"/>
      <c r="B13" s="195"/>
      <c r="C13" s="22"/>
      <c r="D13" s="22">
        <v>1092</v>
      </c>
      <c r="E13" s="22"/>
      <c r="F13" s="22"/>
      <c r="G13" s="22"/>
      <c r="H13" s="22"/>
      <c r="I13" s="25" t="s">
        <v>210</v>
      </c>
    </row>
    <row r="14" spans="1:9" s="21" customFormat="1">
      <c r="A14" s="168" t="s">
        <v>4</v>
      </c>
      <c r="B14" s="169" t="s">
        <v>34</v>
      </c>
      <c r="C14" s="170"/>
      <c r="D14" s="170">
        <f>SUM(D12:D13)</f>
        <v>2307</v>
      </c>
      <c r="E14" s="170"/>
      <c r="F14" s="170"/>
      <c r="G14" s="170"/>
      <c r="H14" s="170"/>
      <c r="I14" s="176"/>
    </row>
    <row r="15" spans="1:9" s="21" customFormat="1" ht="21.75" customHeight="1">
      <c r="A15" s="243" t="s">
        <v>48</v>
      </c>
      <c r="B15" s="244"/>
      <c r="C15" s="244"/>
      <c r="D15" s="244"/>
      <c r="E15" s="244"/>
      <c r="F15" s="244"/>
      <c r="G15" s="244"/>
      <c r="H15" s="244"/>
      <c r="I15" s="245"/>
    </row>
    <row r="16" spans="1:9" s="21" customFormat="1" ht="96" customHeight="1">
      <c r="A16" s="160"/>
      <c r="B16" s="177" t="s">
        <v>2</v>
      </c>
      <c r="C16" s="22">
        <v>-354</v>
      </c>
      <c r="D16" s="22"/>
      <c r="E16" s="22">
        <f>-354</f>
        <v>-354</v>
      </c>
      <c r="F16" s="22"/>
      <c r="G16" s="22">
        <v>-354</v>
      </c>
      <c r="H16" s="22"/>
      <c r="I16" s="46" t="s">
        <v>223</v>
      </c>
    </row>
    <row r="17" spans="1:9" s="21" customFormat="1">
      <c r="A17" s="168" t="s">
        <v>8</v>
      </c>
      <c r="B17" s="169" t="s">
        <v>34</v>
      </c>
      <c r="C17" s="170">
        <f>C16</f>
        <v>-354</v>
      </c>
      <c r="D17" s="170">
        <f t="shared" ref="D17:H17" si="0">D16</f>
        <v>0</v>
      </c>
      <c r="E17" s="170">
        <f t="shared" si="0"/>
        <v>-354</v>
      </c>
      <c r="F17" s="170">
        <f t="shared" si="0"/>
        <v>0</v>
      </c>
      <c r="G17" s="170">
        <f t="shared" si="0"/>
        <v>-354</v>
      </c>
      <c r="H17" s="170">
        <f t="shared" si="0"/>
        <v>0</v>
      </c>
      <c r="I17" s="178"/>
    </row>
    <row r="18" spans="1:9" s="21" customFormat="1" ht="21" customHeight="1">
      <c r="A18" s="239" t="s">
        <v>28</v>
      </c>
      <c r="B18" s="239"/>
      <c r="C18" s="239"/>
      <c r="D18" s="239"/>
      <c r="E18" s="239"/>
      <c r="F18" s="239"/>
      <c r="G18" s="239"/>
      <c r="H18" s="239"/>
      <c r="I18" s="239"/>
    </row>
    <row r="19" spans="1:9" s="21" customFormat="1" ht="94.5">
      <c r="A19" s="160"/>
      <c r="B19" s="177" t="s">
        <v>2</v>
      </c>
      <c r="C19" s="22"/>
      <c r="D19" s="22">
        <v>354</v>
      </c>
      <c r="E19" s="22"/>
      <c r="F19" s="22">
        <v>354</v>
      </c>
      <c r="G19" s="22"/>
      <c r="H19" s="22">
        <v>354</v>
      </c>
      <c r="I19" s="46" t="s">
        <v>223</v>
      </c>
    </row>
    <row r="20" spans="1:9" s="172" customFormat="1">
      <c r="A20" s="168" t="s">
        <v>11</v>
      </c>
      <c r="B20" s="169" t="s">
        <v>34</v>
      </c>
      <c r="C20" s="170">
        <f>C19</f>
        <v>0</v>
      </c>
      <c r="D20" s="170">
        <f t="shared" ref="D20:H20" si="1">D19</f>
        <v>354</v>
      </c>
      <c r="E20" s="170">
        <f t="shared" si="1"/>
        <v>0</v>
      </c>
      <c r="F20" s="170">
        <f t="shared" si="1"/>
        <v>354</v>
      </c>
      <c r="G20" s="170">
        <f t="shared" si="1"/>
        <v>0</v>
      </c>
      <c r="H20" s="170">
        <f t="shared" si="1"/>
        <v>354</v>
      </c>
      <c r="I20" s="180"/>
    </row>
    <row r="21" spans="1:9" s="172" customFormat="1" ht="15.75" customHeight="1">
      <c r="A21" s="239" t="s">
        <v>211</v>
      </c>
      <c r="B21" s="239"/>
      <c r="C21" s="239"/>
      <c r="D21" s="239"/>
      <c r="E21" s="239"/>
      <c r="F21" s="239"/>
      <c r="G21" s="239"/>
      <c r="H21" s="239"/>
      <c r="I21" s="239"/>
    </row>
    <row r="22" spans="1:9" s="21" customFormat="1" ht="31.5">
      <c r="A22" s="160"/>
      <c r="B22" s="177" t="s">
        <v>2</v>
      </c>
      <c r="C22" s="22">
        <v>-1092</v>
      </c>
      <c r="D22" s="22"/>
      <c r="E22" s="22"/>
      <c r="F22" s="22"/>
      <c r="G22" s="22"/>
      <c r="H22" s="22"/>
      <c r="I22" s="5" t="s">
        <v>240</v>
      </c>
    </row>
    <row r="23" spans="1:9" s="21" customFormat="1">
      <c r="A23" s="168" t="s">
        <v>58</v>
      </c>
      <c r="B23" s="169" t="s">
        <v>34</v>
      </c>
      <c r="C23" s="170">
        <f>C22</f>
        <v>-1092</v>
      </c>
      <c r="D23" s="170">
        <f t="shared" ref="D23:H23" si="2">D22</f>
        <v>0</v>
      </c>
      <c r="E23" s="170">
        <f t="shared" si="2"/>
        <v>0</v>
      </c>
      <c r="F23" s="170">
        <f t="shared" si="2"/>
        <v>0</v>
      </c>
      <c r="G23" s="170">
        <f t="shared" si="2"/>
        <v>0</v>
      </c>
      <c r="H23" s="170">
        <f t="shared" si="2"/>
        <v>0</v>
      </c>
      <c r="I23" s="181"/>
    </row>
    <row r="24" spans="1:9" s="21" customFormat="1" ht="38.25" customHeight="1">
      <c r="A24" s="240" t="s">
        <v>212</v>
      </c>
      <c r="B24" s="241"/>
      <c r="C24" s="241"/>
      <c r="D24" s="241"/>
      <c r="E24" s="241"/>
      <c r="F24" s="241"/>
      <c r="G24" s="241"/>
      <c r="H24" s="241"/>
      <c r="I24" s="242"/>
    </row>
    <row r="25" spans="1:9" s="21" customFormat="1" ht="47.25">
      <c r="A25" s="167"/>
      <c r="B25" s="103" t="s">
        <v>90</v>
      </c>
      <c r="C25" s="179">
        <f>-290.8-100-2143.1</f>
        <v>-2533.9</v>
      </c>
      <c r="D25" s="179"/>
      <c r="E25" s="179"/>
      <c r="F25" s="179"/>
      <c r="G25" s="179"/>
      <c r="H25" s="179"/>
      <c r="I25" s="43" t="s">
        <v>213</v>
      </c>
    </row>
    <row r="26" spans="1:9" s="21" customFormat="1">
      <c r="A26" s="185" t="s">
        <v>214</v>
      </c>
      <c r="B26" s="182" t="s">
        <v>34</v>
      </c>
      <c r="C26" s="186">
        <f>C25</f>
        <v>-2533.9</v>
      </c>
      <c r="D26" s="186">
        <f t="shared" ref="D26:H26" si="3">D25</f>
        <v>0</v>
      </c>
      <c r="E26" s="186">
        <f t="shared" si="3"/>
        <v>0</v>
      </c>
      <c r="F26" s="186">
        <f t="shared" si="3"/>
        <v>0</v>
      </c>
      <c r="G26" s="186">
        <f t="shared" si="3"/>
        <v>0</v>
      </c>
      <c r="H26" s="186">
        <f t="shared" si="3"/>
        <v>0</v>
      </c>
      <c r="I26" s="187"/>
    </row>
    <row r="27" spans="1:9" s="21" customFormat="1" ht="15.75" customHeight="1">
      <c r="A27" s="227" t="s">
        <v>83</v>
      </c>
      <c r="B27" s="228"/>
      <c r="C27" s="228"/>
      <c r="D27" s="228"/>
      <c r="E27" s="228"/>
      <c r="F27" s="228"/>
      <c r="G27" s="228"/>
      <c r="H27" s="228"/>
      <c r="I27" s="229"/>
    </row>
    <row r="28" spans="1:9" s="21" customFormat="1" ht="94.5">
      <c r="A28" s="188"/>
      <c r="B28" s="177" t="s">
        <v>2</v>
      </c>
      <c r="C28" s="190">
        <f>-610</f>
        <v>-610</v>
      </c>
      <c r="D28" s="190"/>
      <c r="E28" s="190">
        <v>-874</v>
      </c>
      <c r="F28" s="190"/>
      <c r="G28" s="190">
        <v>-892</v>
      </c>
      <c r="H28" s="190"/>
      <c r="I28" s="68" t="s">
        <v>253</v>
      </c>
    </row>
    <row r="29" spans="1:9" s="21" customFormat="1">
      <c r="A29" s="168" t="s">
        <v>217</v>
      </c>
      <c r="B29" s="191" t="s">
        <v>34</v>
      </c>
      <c r="C29" s="170">
        <f>C28</f>
        <v>-610</v>
      </c>
      <c r="D29" s="170">
        <f t="shared" ref="D29:H29" si="4">D28</f>
        <v>0</v>
      </c>
      <c r="E29" s="170">
        <f t="shared" si="4"/>
        <v>-874</v>
      </c>
      <c r="F29" s="170">
        <f t="shared" si="4"/>
        <v>0</v>
      </c>
      <c r="G29" s="170">
        <f t="shared" si="4"/>
        <v>-892</v>
      </c>
      <c r="H29" s="170">
        <f t="shared" si="4"/>
        <v>0</v>
      </c>
      <c r="I29" s="180"/>
    </row>
    <row r="30" spans="1:9" s="21" customFormat="1" ht="15.75" customHeight="1">
      <c r="A30" s="227" t="s">
        <v>44</v>
      </c>
      <c r="B30" s="228"/>
      <c r="C30" s="228"/>
      <c r="D30" s="228"/>
      <c r="E30" s="228"/>
      <c r="F30" s="228"/>
      <c r="G30" s="228"/>
      <c r="H30" s="228"/>
      <c r="I30" s="229"/>
    </row>
    <row r="31" spans="1:9" s="21" customFormat="1" ht="94.5">
      <c r="A31" s="188"/>
      <c r="B31" s="177" t="s">
        <v>2</v>
      </c>
      <c r="C31" s="189"/>
      <c r="D31" s="189">
        <v>610</v>
      </c>
      <c r="E31" s="189"/>
      <c r="F31" s="189">
        <v>874</v>
      </c>
      <c r="G31" s="189"/>
      <c r="H31" s="189">
        <v>892</v>
      </c>
      <c r="I31" s="68" t="s">
        <v>253</v>
      </c>
    </row>
    <row r="32" spans="1:9" s="21" customFormat="1">
      <c r="A32" s="168" t="s">
        <v>218</v>
      </c>
      <c r="B32" s="191" t="s">
        <v>34</v>
      </c>
      <c r="C32" s="170">
        <f>C31</f>
        <v>0</v>
      </c>
      <c r="D32" s="170">
        <f t="shared" ref="D32:H32" si="5">D31</f>
        <v>610</v>
      </c>
      <c r="E32" s="170">
        <f t="shared" si="5"/>
        <v>0</v>
      </c>
      <c r="F32" s="170">
        <f t="shared" si="5"/>
        <v>874</v>
      </c>
      <c r="G32" s="170">
        <f t="shared" si="5"/>
        <v>0</v>
      </c>
      <c r="H32" s="170">
        <f t="shared" si="5"/>
        <v>892</v>
      </c>
      <c r="I32" s="180"/>
    </row>
    <row r="33" spans="1:9" s="21" customFormat="1" ht="15.75" customHeight="1">
      <c r="A33" s="227" t="s">
        <v>24</v>
      </c>
      <c r="B33" s="228"/>
      <c r="C33" s="228"/>
      <c r="D33" s="228"/>
      <c r="E33" s="228"/>
      <c r="F33" s="228"/>
      <c r="G33" s="228"/>
      <c r="H33" s="228"/>
      <c r="I33" s="229"/>
    </row>
    <row r="34" spans="1:9" s="21" customFormat="1" ht="31.5" customHeight="1">
      <c r="A34" s="232"/>
      <c r="B34" s="230" t="s">
        <v>2</v>
      </c>
      <c r="C34" s="189">
        <v>-66</v>
      </c>
      <c r="D34" s="189"/>
      <c r="E34" s="189"/>
      <c r="F34" s="189"/>
      <c r="G34" s="189"/>
      <c r="H34" s="189"/>
      <c r="I34" s="68" t="s">
        <v>242</v>
      </c>
    </row>
    <row r="35" spans="1:9" s="21" customFormat="1" ht="63">
      <c r="A35" s="233"/>
      <c r="B35" s="231"/>
      <c r="C35" s="189"/>
      <c r="D35" s="189">
        <v>66</v>
      </c>
      <c r="E35" s="189"/>
      <c r="F35" s="189"/>
      <c r="G35" s="189"/>
      <c r="H35" s="189"/>
      <c r="I35" s="68" t="s">
        <v>243</v>
      </c>
    </row>
    <row r="36" spans="1:9" s="172" customFormat="1">
      <c r="A36" s="168" t="s">
        <v>216</v>
      </c>
      <c r="B36" s="169" t="s">
        <v>34</v>
      </c>
      <c r="C36" s="170">
        <f>SUM(C34:C35)</f>
        <v>-66</v>
      </c>
      <c r="D36" s="170">
        <f t="shared" ref="D36:H36" si="6">SUM(D34:D35)</f>
        <v>66</v>
      </c>
      <c r="E36" s="170">
        <f t="shared" si="6"/>
        <v>0</v>
      </c>
      <c r="F36" s="170">
        <f t="shared" si="6"/>
        <v>0</v>
      </c>
      <c r="G36" s="170">
        <f t="shared" si="6"/>
        <v>0</v>
      </c>
      <c r="H36" s="170">
        <f t="shared" si="6"/>
        <v>0</v>
      </c>
      <c r="I36" s="180"/>
    </row>
    <row r="37" spans="1:9" s="21" customFormat="1" ht="15.75" customHeight="1">
      <c r="A37" s="243" t="s">
        <v>215</v>
      </c>
      <c r="B37" s="244"/>
      <c r="C37" s="244"/>
      <c r="D37" s="244"/>
      <c r="E37" s="244"/>
      <c r="F37" s="244"/>
      <c r="G37" s="244"/>
      <c r="H37" s="244"/>
      <c r="I37" s="245"/>
    </row>
    <row r="38" spans="1:9" s="21" customFormat="1" ht="63">
      <c r="A38" s="160"/>
      <c r="B38" s="161" t="s">
        <v>2</v>
      </c>
      <c r="C38" s="22"/>
      <c r="D38" s="22">
        <f>290.8+100</f>
        <v>390.8</v>
      </c>
      <c r="E38" s="22"/>
      <c r="F38" s="22"/>
      <c r="G38" s="22"/>
      <c r="H38" s="22"/>
      <c r="I38" s="68" t="s">
        <v>249</v>
      </c>
    </row>
    <row r="39" spans="1:9" s="21" customFormat="1" ht="60">
      <c r="A39" s="160"/>
      <c r="B39" s="177" t="s">
        <v>2</v>
      </c>
      <c r="C39" s="22"/>
      <c r="D39" s="22">
        <v>2143.1</v>
      </c>
      <c r="E39" s="22"/>
      <c r="F39" s="22"/>
      <c r="G39" s="22"/>
      <c r="H39" s="22"/>
      <c r="I39" s="183" t="s">
        <v>221</v>
      </c>
    </row>
    <row r="40" spans="1:9" s="21" customFormat="1">
      <c r="A40" s="168" t="s">
        <v>241</v>
      </c>
      <c r="B40" s="184" t="s">
        <v>34</v>
      </c>
      <c r="C40" s="170">
        <f>C38</f>
        <v>0</v>
      </c>
      <c r="D40" s="170">
        <f>SUM(D38:D39)</f>
        <v>2533.9</v>
      </c>
      <c r="E40" s="170">
        <f t="shared" ref="E40:H40" si="7">E38</f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80"/>
    </row>
    <row r="41" spans="1:9" ht="30" customHeight="1">
      <c r="A41" s="163"/>
      <c r="B41" s="23" t="s">
        <v>34</v>
      </c>
      <c r="C41" s="24">
        <f>C10+C14+C17+C20+C23+C26+C29+C32+C36+C40</f>
        <v>-5870.9</v>
      </c>
      <c r="D41" s="24">
        <f>D10+D14+D17+D20+D23+D26+D29+D32+D36+D40</f>
        <v>5870.9</v>
      </c>
      <c r="E41" s="24">
        <f t="shared" ref="E41:H41" si="8">E10+E14+E17+E20+E23+E26+E29+E32+E40</f>
        <v>-1228</v>
      </c>
      <c r="F41" s="24">
        <f t="shared" si="8"/>
        <v>1228</v>
      </c>
      <c r="G41" s="24">
        <f t="shared" si="8"/>
        <v>-1246</v>
      </c>
      <c r="H41" s="24">
        <f t="shared" si="8"/>
        <v>1246</v>
      </c>
      <c r="I41" s="23"/>
    </row>
    <row r="42" spans="1:9">
      <c r="B42" s="9"/>
      <c r="C42" s="10"/>
      <c r="D42" s="234"/>
      <c r="E42" s="234"/>
      <c r="F42" s="234"/>
      <c r="G42" s="234"/>
      <c r="H42" s="234"/>
      <c r="I42" s="235"/>
    </row>
    <row r="43" spans="1:9">
      <c r="D43" s="11"/>
      <c r="E43" s="11"/>
      <c r="F43" s="11"/>
      <c r="G43" s="11"/>
      <c r="H43" s="11"/>
    </row>
  </sheetData>
  <mergeCells count="21">
    <mergeCell ref="D42:I42"/>
    <mergeCell ref="B3:I3"/>
    <mergeCell ref="C5:D5"/>
    <mergeCell ref="E5:F5"/>
    <mergeCell ref="G5:H5"/>
    <mergeCell ref="B5:B6"/>
    <mergeCell ref="A18:I18"/>
    <mergeCell ref="A21:I21"/>
    <mergeCell ref="A24:I24"/>
    <mergeCell ref="A37:I37"/>
    <mergeCell ref="A27:I27"/>
    <mergeCell ref="A30:I30"/>
    <mergeCell ref="I5:I6"/>
    <mergeCell ref="A5:A6"/>
    <mergeCell ref="A15:I15"/>
    <mergeCell ref="A8:I8"/>
    <mergeCell ref="A11:I11"/>
    <mergeCell ref="A12:A13"/>
    <mergeCell ref="A33:I33"/>
    <mergeCell ref="B34:B35"/>
    <mergeCell ref="A34:A35"/>
  </mergeCells>
  <pageMargins left="0.31496062992125984" right="0.31496062992125984" top="0.15748031496062992" bottom="0.35433070866141736" header="0.31496062992125984" footer="0.31496062992125984"/>
  <pageSetup paperSize="9" scale="7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2'!Заголовки_для_печати</vt:lpstr>
      <vt:lpstr>'таблица 3'!Заголовки_для_печати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2019-04-29T12:04:27Z</cp:lastPrinted>
  <dcterms:created xsi:type="dcterms:W3CDTF">1996-10-08T23:32:33Z</dcterms:created>
  <dcterms:modified xsi:type="dcterms:W3CDTF">2019-04-30T11:02:59Z</dcterms:modified>
</cp:coreProperties>
</file>