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3" sheetId="4" r:id="rId1"/>
  </sheets>
  <definedNames>
    <definedName name="_xlnm._FilterDatabase" localSheetId="0" hidden="1">'приложение 3'!$A$6:$G$38</definedName>
    <definedName name="_xlnm.Print_Area" localSheetId="0">'приложение 3'!$A$1:$G$258</definedName>
  </definedNames>
  <calcPr calcId="125725"/>
</workbook>
</file>

<file path=xl/calcChain.xml><?xml version="1.0" encoding="utf-8"?>
<calcChain xmlns="http://schemas.openxmlformats.org/spreadsheetml/2006/main">
  <c r="C204" i="4"/>
  <c r="B204"/>
  <c r="C231"/>
  <c r="B231"/>
  <c r="C15"/>
  <c r="C28"/>
  <c r="B28"/>
  <c r="C57"/>
  <c r="B57"/>
  <c r="D59"/>
  <c r="D206"/>
  <c r="C193"/>
  <c r="B193"/>
  <c r="C196"/>
  <c r="C191"/>
  <c r="B191"/>
  <c r="C18"/>
  <c r="B18"/>
  <c r="B15"/>
  <c r="C12"/>
  <c r="B12"/>
  <c r="C11"/>
  <c r="B11"/>
  <c r="C13"/>
  <c r="C190" l="1"/>
  <c r="C38"/>
  <c r="B38"/>
  <c r="C60"/>
  <c r="C56" s="1"/>
  <c r="B60"/>
  <c r="B56" s="1"/>
  <c r="C53"/>
  <c r="B53"/>
  <c r="D55"/>
  <c r="C47"/>
  <c r="C74"/>
  <c r="B85"/>
  <c r="C101"/>
  <c r="B101"/>
  <c r="C102"/>
  <c r="B102"/>
  <c r="C108"/>
  <c r="B108"/>
  <c r="C110"/>
  <c r="C112"/>
  <c r="B112"/>
  <c r="C134" l="1"/>
  <c r="B134"/>
  <c r="C183"/>
  <c r="B183"/>
  <c r="D222" l="1"/>
  <c r="C220"/>
  <c r="C216" s="1"/>
  <c r="B220"/>
  <c r="D247"/>
  <c r="C242"/>
  <c r="B242"/>
  <c r="B216" l="1"/>
  <c r="C256"/>
  <c r="B256"/>
  <c r="C257"/>
  <c r="B257"/>
  <c r="C170" l="1"/>
  <c r="B170"/>
  <c r="B196" l="1"/>
  <c r="B190" s="1"/>
  <c r="B13" l="1"/>
  <c r="C161"/>
  <c r="D217"/>
  <c r="C49" l="1"/>
  <c r="D52"/>
  <c r="C73"/>
  <c r="D170" l="1"/>
  <c r="D48" l="1"/>
  <c r="D81" l="1"/>
  <c r="D20" l="1"/>
  <c r="B46"/>
  <c r="D46" s="1"/>
  <c r="D60"/>
  <c r="D57"/>
  <c r="D54"/>
  <c r="B51"/>
  <c r="B49" s="1"/>
  <c r="D50"/>
  <c r="C44"/>
  <c r="B47"/>
  <c r="D45"/>
  <c r="D64" l="1"/>
  <c r="D62"/>
  <c r="B44"/>
  <c r="D44" s="1"/>
  <c r="C61"/>
  <c r="C43" s="1"/>
  <c r="D63"/>
  <c r="D56"/>
  <c r="B61"/>
  <c r="D53"/>
  <c r="D47"/>
  <c r="D49"/>
  <c r="D51"/>
  <c r="D61" l="1"/>
  <c r="B43"/>
  <c r="D43" s="1"/>
  <c r="C255" l="1"/>
  <c r="D145" l="1"/>
  <c r="C143"/>
  <c r="B143"/>
  <c r="D256"/>
  <c r="D248"/>
  <c r="D246"/>
  <c r="D245"/>
  <c r="D244"/>
  <c r="D243"/>
  <c r="D241"/>
  <c r="D240"/>
  <c r="D226"/>
  <c r="D224"/>
  <c r="D221"/>
  <c r="D220"/>
  <c r="D212"/>
  <c r="D210"/>
  <c r="D203"/>
  <c r="D202"/>
  <c r="D201"/>
  <c r="D200"/>
  <c r="D199"/>
  <c r="D198"/>
  <c r="D197"/>
  <c r="D194"/>
  <c r="D192"/>
  <c r="D185"/>
  <c r="D184"/>
  <c r="D181"/>
  <c r="D180"/>
  <c r="D172"/>
  <c r="D166"/>
  <c r="D165"/>
  <c r="D163"/>
  <c r="D162"/>
  <c r="D154"/>
  <c r="D153"/>
  <c r="D148"/>
  <c r="D147"/>
  <c r="D144"/>
  <c r="D135"/>
  <c r="D132" l="1"/>
  <c r="D130"/>
  <c r="D129"/>
  <c r="D128"/>
  <c r="D118"/>
  <c r="D116"/>
  <c r="D114"/>
  <c r="D113"/>
  <c r="D112"/>
  <c r="B110"/>
  <c r="D110" s="1"/>
  <c r="D108" l="1"/>
  <c r="D102"/>
  <c r="D101"/>
  <c r="B73"/>
  <c r="D73" s="1"/>
  <c r="B74"/>
  <c r="D19" l="1"/>
  <c r="D16"/>
  <c r="D97"/>
  <c r="D96"/>
  <c r="D93"/>
  <c r="D94"/>
  <c r="C90"/>
  <c r="D91"/>
  <c r="D83"/>
  <c r="D84"/>
  <c r="D86"/>
  <c r="B90" l="1"/>
  <c r="D90" s="1"/>
  <c r="D92"/>
  <c r="D74"/>
  <c r="D70"/>
  <c r="D71"/>
  <c r="D72"/>
  <c r="C24" l="1"/>
  <c r="C23" s="1"/>
  <c r="D28"/>
  <c r="B24"/>
  <c r="B23" s="1"/>
  <c r="D32"/>
  <c r="D17"/>
  <c r="D18"/>
  <c r="D22"/>
  <c r="D25"/>
  <c r="D27"/>
  <c r="D29"/>
  <c r="D30"/>
  <c r="D31"/>
  <c r="D36"/>
  <c r="D37"/>
  <c r="C9"/>
  <c r="B9"/>
  <c r="D10"/>
  <c r="C21"/>
  <c r="C34"/>
  <c r="D9" l="1"/>
  <c r="D11"/>
  <c r="D13"/>
  <c r="D24"/>
  <c r="C33"/>
  <c r="D218"/>
  <c r="D15"/>
  <c r="D204" l="1"/>
  <c r="D233"/>
  <c r="D191"/>
  <c r="D231"/>
  <c r="D230"/>
  <c r="D85"/>
  <c r="B82"/>
  <c r="D82" s="1"/>
  <c r="D12" l="1"/>
  <c r="B255" l="1"/>
  <c r="C249"/>
  <c r="C239"/>
  <c r="C238" s="1"/>
  <c r="C229"/>
  <c r="B229"/>
  <c r="C225"/>
  <c r="B225"/>
  <c r="C223"/>
  <c r="B223"/>
  <c r="B207"/>
  <c r="C211"/>
  <c r="B211"/>
  <c r="C209"/>
  <c r="B209"/>
  <c r="C179"/>
  <c r="B179"/>
  <c r="C164"/>
  <c r="B164"/>
  <c r="C160"/>
  <c r="B161"/>
  <c r="C152"/>
  <c r="B152"/>
  <c r="D143"/>
  <c r="C146"/>
  <c r="B146"/>
  <c r="C131"/>
  <c r="C127"/>
  <c r="B131"/>
  <c r="B127"/>
  <c r="B215" l="1"/>
  <c r="C215"/>
  <c r="D179"/>
  <c r="D209"/>
  <c r="C207"/>
  <c r="D208"/>
  <c r="D196"/>
  <c r="D223"/>
  <c r="D216"/>
  <c r="D255"/>
  <c r="D152"/>
  <c r="D164"/>
  <c r="D257"/>
  <c r="D134"/>
  <c r="B160"/>
  <c r="B158" s="1"/>
  <c r="D161"/>
  <c r="D171"/>
  <c r="B182"/>
  <c r="B177" s="1"/>
  <c r="D183"/>
  <c r="D211"/>
  <c r="D193"/>
  <c r="D225"/>
  <c r="D229"/>
  <c r="B239"/>
  <c r="B238" s="1"/>
  <c r="D242"/>
  <c r="B249"/>
  <c r="D249" s="1"/>
  <c r="D251"/>
  <c r="D146"/>
  <c r="D127"/>
  <c r="D131"/>
  <c r="B189"/>
  <c r="C158"/>
  <c r="B142"/>
  <c r="C142"/>
  <c r="C125"/>
  <c r="B125"/>
  <c r="D160" l="1"/>
  <c r="B237"/>
  <c r="C189"/>
  <c r="D190"/>
  <c r="D215"/>
  <c r="D238"/>
  <c r="D207"/>
  <c r="C237"/>
  <c r="D239"/>
  <c r="D158"/>
  <c r="D142"/>
  <c r="D125"/>
  <c r="C117"/>
  <c r="B117"/>
  <c r="C115"/>
  <c r="B115"/>
  <c r="B109"/>
  <c r="D109" s="1"/>
  <c r="B100"/>
  <c r="C79"/>
  <c r="C78" l="1"/>
  <c r="D189"/>
  <c r="D117"/>
  <c r="D115"/>
  <c r="C67"/>
  <c r="D68"/>
  <c r="B34"/>
  <c r="D34" s="1"/>
  <c r="D35"/>
  <c r="C100"/>
  <c r="B107"/>
  <c r="C107"/>
  <c r="C106" s="1"/>
  <c r="B79"/>
  <c r="B78" s="1"/>
  <c r="B67"/>
  <c r="B66" s="1"/>
  <c r="D100" l="1"/>
  <c r="D79"/>
  <c r="D78" s="1"/>
  <c r="B106"/>
  <c r="D106" s="1"/>
  <c r="D107"/>
  <c r="C66"/>
  <c r="D67"/>
  <c r="D38"/>
  <c r="D23"/>
  <c r="C8"/>
  <c r="B21"/>
  <c r="D21" s="1"/>
  <c r="D66" l="1"/>
  <c r="B33"/>
  <c r="B8" l="1"/>
  <c r="D33"/>
  <c r="C182"/>
  <c r="C177" l="1"/>
  <c r="D182"/>
  <c r="D8"/>
  <c r="D177" l="1"/>
</calcChain>
</file>

<file path=xl/sharedStrings.xml><?xml version="1.0" encoding="utf-8"?>
<sst xmlns="http://schemas.openxmlformats.org/spreadsheetml/2006/main" count="352" uniqueCount="220">
  <si>
    <t>Всего:</t>
  </si>
  <si>
    <t>Подпрограмма 1 "Организация бюджетного процесса в муниципальном образовании":</t>
  </si>
  <si>
    <t>Подпрограмма 2 "Обеспечение сбалансированности и устойчивости местного бюджета":</t>
  </si>
  <si>
    <t>Подпрограмма 4 "Управление и распоряжение муниципальным имуществом муниципального образования город Урай"</t>
  </si>
  <si>
    <t>Подпрограмма 1 "Развитие физической культуры и спорта в городе Урай":</t>
  </si>
  <si>
    <t>Подпрограмма 1 "Развитие малого и среднего предпринимательства":</t>
  </si>
  <si>
    <t>Подпрограмма 3 "Развитие сельскохозяйственных товаропроизводителей":</t>
  </si>
  <si>
    <t>Подпрограмма 1 "Дорожное хозяйство":</t>
  </si>
  <si>
    <t>Подпрограмма 2 "Транспорт":</t>
  </si>
  <si>
    <t>Подпрограмма 1 "Библиотечное дело":</t>
  </si>
  <si>
    <t xml:space="preserve">Подпрограмма 1 "Модернизация образования":      </t>
  </si>
  <si>
    <t>Расходы на проведение мероприятий муниципальной программы: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</si>
  <si>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</si>
  <si>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Подпрограмма 2 "Музейное дело"</t>
  </si>
  <si>
    <t>Подпрограмма 4 "Народное творчество и традиционная культура. Развитие культурно-досуговой деятельности"</t>
  </si>
  <si>
    <t>Подпрограмма 2 "Развитие кадрового потенциала":</t>
  </si>
  <si>
    <t>Подпрограмма 3 "Обеспечение условий для реализации образовательных программ":</t>
  </si>
  <si>
    <t xml:space="preserve">Расходы на проведение мероприятий муниципальной программы:  </t>
  </si>
  <si>
    <t>Подпрограмма 2 "Профилактика незаконного оборота и потребления наркотических средств и психотропных веществ"</t>
  </si>
  <si>
    <t>Подпрограмма 1 "Создание условий для совершенствования системы муниципального управления"</t>
  </si>
  <si>
    <t>Подпрограмма 3 "Развитие муниципальной службы и резерва управленческих кадров"</t>
  </si>
  <si>
    <t xml:space="preserve">Расходы на проведение мероприятий муниципальной программы: </t>
  </si>
  <si>
    <t xml:space="preserve">0200000000 Муниципальная программа «Развитие образования города Урай» на 2014–2018 годы»
</t>
  </si>
  <si>
    <t>Иные межбюджетные трансферты на организацию и проведение единого государственного экзамена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</si>
  <si>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софинансирование субсидии из средств местного бюджета (80/20%)</t>
  </si>
  <si>
    <t>0500000000   Муниципальная программа «Культура города Урай» на 2017-2021 годы»</t>
  </si>
  <si>
    <t>Подпрограмма 3 "Художественно-эстетическое образование"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</si>
  <si>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</si>
  <si>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организация работы лагерей с дневным пребыванием детей, функционирование и развитие поискового отряда «Патриот»</t>
  </si>
  <si>
    <t>0600000000 Муниципальная программа «Развитие физической культуры, спорта и туризма в городе Урай» на  2016-2018 годы</t>
  </si>
  <si>
    <t>1000000000 Муниципальная программа «Поддержка социально ориентированных некоммерческих  организаций в городе Урай» на 2018 - 2030 годы</t>
  </si>
  <si>
    <t>Наименование подпрограммы (мероприятий программы, подпрограммы)</t>
  </si>
  <si>
    <t>1100000000 Муниципальная программа «Улучшение жилищных условий граждан, проживающих на территории муниципального образования город Урай» на 2016-2018 годы</t>
  </si>
  <si>
    <t xml:space="preserve">1200000000 Муниципальная программа «Капитальный ремонт и реконструкция систем коммунальной инфраструктуры города Урай на 2014-2020 годы» </t>
  </si>
  <si>
    <t xml:space="preserve">1300000000 Муниципальная программа «Профилактика правонарушений на территории города Урай» на 2018-2030 годы </t>
  </si>
  <si>
    <t>Подпрограмма 1 "Профилактика правонарушений"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</si>
  <si>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</si>
  <si>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</si>
  <si>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Подпрограмма 3 "Профилактика терроризма и экстремизма"</t>
  </si>
  <si>
    <t>Субсидии на создание условий для деятельности народных дружин, софинансирование субсидии из средств местного бюджета (70/30%)</t>
  </si>
  <si>
    <t>Субсидии на обеспечение функционирования и развития систем видеонаблюдения в сфере общественного порядка, софинансирование субсидии из средств местного бюджета (80/20%)</t>
  </si>
  <si>
    <t>1400000000 Муниципальная программа «Защита населения и территории городского округа города Урай от чрезвычайных ситуаций, совершенствование гражданской обороны»  на 2013-2018 годы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</si>
  <si>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</si>
  <si>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Подпрограмма 2 "Мероприятия в сфере укрепления пожарной безопасности в городе Урай"</t>
  </si>
  <si>
    <t>Субвенции на поддержку животноводства, переработки и реализации продукции животноводства</t>
  </si>
  <si>
    <t>1600000000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</si>
  <si>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 xml:space="preserve">1500000000 Муниципальная программа «Охрана окружающей среды в границах города Урай» на 2017-2020 годы </t>
  </si>
  <si>
    <t>1700000000 Муниципальная программа «Информационное общество - Урай» на 2016-2018 годы</t>
  </si>
  <si>
    <t xml:space="preserve">1800000000 Муниципальная программа «Развитие транспортной системы города Урай» на 2016-2020 годы </t>
  </si>
  <si>
    <t xml:space="preserve">1900000000 Муниципальная программа «Формирование современной городской среды муниципального образования город Урай» на 2018-2022 годы» </t>
  </si>
  <si>
    <t xml:space="preserve">2000000000 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г.Урай» на период до 2020 года </t>
  </si>
  <si>
    <t>соблюдение норм статьи 81 Бюджетного кодекса Российской Федерации при планировании размера резервного фонда администрации города Урай</t>
  </si>
  <si>
    <t>разработка рекомендаций и мероприятий, направленных на пополнение доходной части бюджета города за счет налоговых и неналоговых поступлений, СМС информирование граждан по налогам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</si>
  <si>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</si>
  <si>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</si>
  <si>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Субвенции на осуществление деятельности по опеке и попечительству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</si>
  <si>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</si>
  <si>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</si>
  <si>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</si>
  <si>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</si>
  <si>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2 "Предоставление государственных и муниципальных услуг "</t>
  </si>
  <si>
    <t xml:space="preserve">2700000000 Муниципальная программа «Обеспечение градостроительной деятельности на территории города Урай» на  2018-2030 годы                                   </t>
  </si>
  <si>
    <t>Подпрограмма 1 "Обеспечение территории города Урай документами градорегулирования"</t>
  </si>
  <si>
    <t>Подпрограмма 2 "Управление земельными ресурсами"</t>
  </si>
  <si>
    <t>Подпрограмма 3 "Внедрение информационной системы обеспечения градостроительной деятельности"</t>
  </si>
  <si>
    <t xml:space="preserve">3000000000 Муниципальная программа «Молодёжь города Урай» на 2016-2020 годы                                 </t>
  </si>
  <si>
    <t>Подпрограмма 1 "Создание условий для обеспечения содержания объектов жилищно-коммунального комплекса города Урай"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</si>
  <si>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</si>
  <si>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</t>
  </si>
  <si>
    <t xml:space="preserve">3500000000 Муниципальная программа «Развитие жилищно-коммунального комплекса и повышение энергетической эффективности в городе Урай на 2016 - 2018 годы»                                 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</si>
  <si>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</si>
  <si>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3600000000 Муниципальная программа «Проектирование и строительство инженерных сетей коммунальной инфраструктуры в городе Урай» на 2014-2020 годы                                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</si>
  <si>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</si>
  <si>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организация выездного отдыха детей (страхование сопровождающих, приобретение медикаментов, командировки в лагеря)</t>
  </si>
  <si>
    <t>организация предоставления учащимся муниципальных общеобразовательных организаций завтраков и обедов (дополнительные обеды учащимся кадетских классов (90 чел.))</t>
  </si>
  <si>
    <t>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</si>
  <si>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 xml:space="preserve">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              </t>
  </si>
  <si>
    <t xml:space="preserve">на оказание финансовой поддержки социально ориентированным некоммерческим организациям, деятельность которых направлена на образование, и (или) содействие духовному развитию личности                </t>
  </si>
  <si>
    <t xml:space="preserve">на оказание финансовой поддержки социально ориентированным некоммерческим организациям, деятельность которых направлена на культуру                                                           </t>
  </si>
  <si>
    <t>на оказание финансовой поддержки социально ориентированным некоммерческим организациям, деятельность которых направлена на пропаганду здорового образа жизни, и (или) физическую культуру и спорт и содействие указанной деятельности</t>
  </si>
  <si>
    <t>субсидии по конкурсам проектов среди социально ориентированных некоммерческих организаций города Урай</t>
  </si>
  <si>
    <t>Предоставление субсидий на оказание финансовой поддержки социально ориентированным некоммерческим организациям, предоставляющим гражданам услуги (работы) в социальной сфере, осуществляющим деятельность по направлениям:</t>
  </si>
  <si>
    <t>% исполнения к годовым плановым назначениям</t>
  </si>
  <si>
    <t>Иные межбюджетные трансферты ОБ на финансирование наказов депутатам Думы ХМАО-Югры</t>
  </si>
  <si>
    <t>ремонт и реконструкция детских садов и обеспечение комплексной безопасности образовательных учреждений</t>
  </si>
  <si>
    <t>Реконструкция нежилого здания детской поликлиники под жилой дом со встроенными помещениями</t>
  </si>
  <si>
    <t>Персонифицированное финансирование дополнительного образования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</si>
  <si>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</si>
  <si>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информатизация системы образования и обеспечение проведения государственной итоговой аттестации обучающихся, услуги по предоставлению метеоинформации</t>
  </si>
  <si>
    <t xml:space="preserve">Субсидии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Федерации), софинансирование субсидии из средств местного бюджета  (89/11%) 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</si>
  <si>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</si>
  <si>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Расходы на проведение мероприятий муниципальной программы </t>
  </si>
  <si>
    <t xml:space="preserve">2100000000 Муниципальная программа «Совершенствование и развитие муниципального управления в городе Урай» на 2018-2030 годы </t>
  </si>
  <si>
    <t>Субсидии на поддержку малого и среднего предпринимательства, софинансирование субсидии из средств местного бюджета (95/5%)</t>
  </si>
  <si>
    <t>предоставление муниципальной поддержки на проведение капитального ремонта многоквартирных домов и оплата взносов на капитальный ремонт за муниципальное имущество в МКД</t>
  </si>
  <si>
    <t>организация ремонта муниципального жилищного фонда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</si>
  <si>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</si>
  <si>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среды, софинансирование субсидии из средств местного бюджета (90/10%)</t>
  </si>
  <si>
    <t>Иные межбюджетные трансферты на реализацию мероприятий по поддержке российского казачества</t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</si>
  <si>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(вовлечение молодежи в трудовую деятельность)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</si>
  <si>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>(МБУ "Молодежный центр")</t>
    </r>
  </si>
  <si>
    <t>Иные межбюджетные трансферты за счет средств резервного фонда Правительства ХМАО-Югры (на повышение минимального размера оплаты труда)</t>
  </si>
  <si>
    <r>
  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соревнованиях, софинансирование субсидии из средств местного бюджета </t>
    </r>
    <r>
      <rPr>
        <i/>
        <sz val="11"/>
        <color theme="1"/>
        <rFont val="Times New Roman"/>
        <family val="1"/>
        <charset val="204"/>
      </rPr>
      <t>(спортивные мероприятия ДС "Старт" и ДС "Звезды Югры", приобретение экипировки и спорт.инвентаря),</t>
    </r>
    <r>
      <rPr>
        <sz val="11"/>
        <color theme="1"/>
        <rFont val="Times New Roman"/>
        <family val="1"/>
        <charset val="204"/>
      </rPr>
      <t xml:space="preserve"> (95/5%)  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</si>
  <si>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(организация и проведение городских физкультурных и спортивно-массовых мероприятий)</t>
    </r>
  </si>
  <si>
    <t>Расходы на обеспечение деятельности (оказание услуг) МАУ "МФЦ", субсидии на организацию предоставления государственных услуг в многофункциональных центрах предоставления государственных и муниципальных услуг, софинансирование субсидии из средств местного бюджета (95/5%),  в том числе иные межбюджетные трансфертыза счет средств резервного фонда ПравительстваХМАО-Югры (на повышение минимального размера оплаты труда)</t>
  </si>
  <si>
    <t>Мероприятия по подготовке документов градорегулирования</t>
  </si>
  <si>
    <r>
      <rPr>
        <sz val="11"/>
        <color theme="1"/>
        <rFont val="Times New Roman"/>
        <family val="1"/>
        <charset val="204"/>
      </rPr>
      <t xml:space="preserve">Расходы на проведение мероприятий муниципальной программы </t>
    </r>
    <r>
      <rPr>
        <i/>
        <sz val="10"/>
        <color theme="1"/>
        <rFont val="Times New Roman"/>
        <family val="1"/>
        <charset val="204"/>
      </rPr>
      <t>(организация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Урай)</t>
    </r>
  </si>
  <si>
    <t xml:space="preserve">Укрепление материально-технической базы спортивных учреждений </t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</si>
  <si>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 xml:space="preserve">(сопровождение АС "Бюджет" НПО "Криста") </t>
    </r>
  </si>
  <si>
    <r>
      <t>Расходы на обеспечение функций органов местного самоуправления</t>
    </r>
    <r>
      <rPr>
        <i/>
        <sz val="11"/>
        <color theme="1"/>
        <rFont val="Times New Roman"/>
        <family val="1"/>
        <charset val="204"/>
      </rPr>
      <t xml:space="preserve"> (содержание Комитета по финансам администрации г.Урай)</t>
    </r>
  </si>
  <si>
    <r>
      <t xml:space="preserve">Расходы на проведение мероприятий муниципальной программы </t>
    </r>
    <r>
      <rPr>
        <i/>
        <sz val="10"/>
        <color theme="1"/>
        <rFont val="Times New Roman"/>
        <family val="1"/>
        <charset val="204"/>
      </rPr>
      <t>(развитие и сопровождение функциональных возможностей информационных порталов и официального сайта г.Урай, поддержка, модернизация и развитие информационных систем в рамках реализации мероприятий по формированию электронного правительства на территории МО г.Урай (техническое сопровождение СЭДД "Кодекс-Документооборот"), участие в семинарах и научно-практических конференциях по проблемам развития ИКТ, информирование населения через СМИ, обеспечение информационной безопасности в администрации, органах администрации, муниципальных казенных и бюджетных учреждениях города, защита персональных данных образовательных учреждений, внедрение телекоммуникационных сервисов, развитие и обеспечение эксплуатации Корпоративной вычислительной сети администрации г.Урай)</t>
    </r>
  </si>
  <si>
    <r>
      <t xml:space="preserve">Субсидии на развитие сферы культуры в муниципальных образованиях автономного округа, софинансирование субсидии из средств местного бюджета (85/15%) </t>
    </r>
    <r>
      <rPr>
        <i/>
        <sz val="11"/>
        <color theme="1"/>
        <rFont val="Times New Roman"/>
        <family val="1"/>
        <charset val="204"/>
      </rPr>
      <t>(подключение к сети "Интернет" библиотек, приобретение электронных баз данных для ЦБС г.Урай, комплектование библиотечных фондов)</t>
    </r>
  </si>
  <si>
    <r>
      <t>Расходы на проведение мероприятий муниципальной программы</t>
    </r>
    <r>
      <rPr>
        <i/>
        <sz val="11"/>
        <color theme="1"/>
        <rFont val="Times New Roman"/>
        <family val="1"/>
        <charset val="204"/>
      </rPr>
      <t xml:space="preserve"> (реализация библиотечных проектов: выпуск календаря знаменательных и памятных дат, поэтический конкурс песни)</t>
    </r>
  </si>
  <si>
    <r>
      <t>Расходы на проведение мероприятий муниципальной программы</t>
    </r>
    <r>
      <rPr>
        <i/>
        <sz val="11"/>
        <color theme="1"/>
        <rFont val="Times New Roman"/>
        <family val="1"/>
        <charset val="204"/>
      </rPr>
      <t xml:space="preserve"> </t>
    </r>
  </si>
  <si>
    <t>приобретение экспозиционного оборудования для создания композиции Музея истории города Урай</t>
  </si>
  <si>
    <r>
      <t xml:space="preserve">Субсидии на развитие сферы культуры в муниципальных образованиях автономного округа, софинансирование субсидии из средств местного бюджета </t>
    </r>
    <r>
      <rPr>
        <i/>
        <sz val="11"/>
        <color theme="1"/>
        <rFont val="Times New Roman"/>
        <family val="1"/>
        <charset val="204"/>
      </rPr>
      <t>(подключение музея к сети "Интернет", услуги по обеспечению функционирования автоматизированной музейной системы)</t>
    </r>
    <r>
      <rPr>
        <sz val="11"/>
        <color theme="1"/>
        <rFont val="Times New Roman"/>
        <family val="1"/>
        <charset val="204"/>
      </rPr>
      <t xml:space="preserve"> (85/15%) </t>
    </r>
  </si>
  <si>
    <r>
      <t xml:space="preserve">Поддержка отрасли культуры, софинансирование субсидии из средств местного бюджета </t>
    </r>
    <r>
      <rPr>
        <i/>
        <sz val="11"/>
        <color theme="1"/>
        <rFont val="Times New Roman"/>
        <family val="1"/>
        <charset val="204"/>
      </rPr>
      <t>(комплектование библиотечных фондов)</t>
    </r>
    <r>
      <rPr>
        <sz val="11"/>
        <color theme="1"/>
        <rFont val="Times New Roman"/>
        <family val="1"/>
        <charset val="204"/>
      </rPr>
      <t xml:space="preserve">(85/15%) 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</si>
  <si>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(организация городского конкурса "Юный музыкант года")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</si>
  <si>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(проведение общегородских праздничных мероприятий)</t>
    </r>
  </si>
  <si>
    <r>
      <t>Расходы на обеспечение деятельности (оказание услуг) муниципальных учреждений</t>
    </r>
    <r>
      <rPr>
        <i/>
        <sz val="11"/>
        <color theme="1"/>
        <rFont val="Times New Roman"/>
        <family val="1"/>
        <charset val="204"/>
      </rPr>
      <t xml:space="preserve"> (МАУ "Культура"),</t>
    </r>
    <r>
      <rPr>
        <sz val="11"/>
        <color theme="1"/>
        <rFont val="Times New Roman"/>
        <family val="1"/>
        <charset val="204"/>
      </rPr>
      <t>в том числе субсидия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</si>
  <si>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(санитарная очистка и ликвидация несанкционированных свалок на территории города Урай, в 2018 году полная ликвидация свалки в районе СОНТ "Таёжный-1")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</si>
  <si>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(оказание финансовой поддержки, создание условий для развития субъектов малого и среднего предпринимательства)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</si>
  <si>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(предоставление субсидий в целях возмещения затрат сельскохозяйственным товаропроизводителям)</t>
    </r>
  </si>
  <si>
    <t>Расходы на проведение мероприятий муниципальной программы (организация и проведение мероприятий, участие и поддержка всероссийских, окружных и городских мероприятий, направленных на профилактику терроризма и экстремизма, приобретение инженерно-технических средств обеспечения безопасности и антитеррористической защищенности)</t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</si>
  <si>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(проведение профилактических мероприятий, изготовление и распространение средств наглядной и печатной агитации, направленных на профилактику наркомании и пропаганду здорового образа жизни)</t>
    </r>
  </si>
  <si>
    <r>
      <t xml:space="preserve"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движения, софинансирование субсидии из средств местного бюджета </t>
    </r>
    <r>
      <rPr>
        <i/>
        <sz val="11"/>
        <color theme="1"/>
        <rFont val="Times New Roman"/>
        <family val="1"/>
        <charset val="204"/>
      </rPr>
      <t>(обслуживание систем видеонаблюдения "Безопасный город" и "Система БДД")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(80/20%)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</si>
  <si>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(содержание имущества казны (за исключением объектов муниципального жилого фонда), страхование муниципального имущества, организация содержания муниципального жилищного фонда)</t>
    </r>
  </si>
  <si>
    <r>
      <t xml:space="preserve">Субсидии на строительство объектов инженерной инфраструктуры на территориях, предназначенных для жилищного строительства, софинансирование субсидии из средств местного бюджета </t>
    </r>
    <r>
      <rPr>
        <i/>
        <sz val="11"/>
        <color theme="1"/>
        <rFont val="Times New Roman"/>
        <family val="1"/>
        <charset val="204"/>
      </rPr>
      <t>(продолжение строительства объекта «Инженерные сети микрорайона 1А»)</t>
    </r>
    <r>
      <rPr>
        <sz val="11"/>
        <color theme="1"/>
        <rFont val="Times New Roman"/>
        <family val="1"/>
        <charset val="204"/>
      </rPr>
      <t xml:space="preserve"> (75/25%)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</si>
  <si>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(проезды по улицам мкр. Южный (в районе Орбиты) в целях предоставления участков льготной категории под ИЖС)</t>
    </r>
  </si>
  <si>
    <r>
      <t xml:space="preserve">организация электроснабжения уличного освещения </t>
    </r>
    <r>
      <rPr>
        <i/>
        <sz val="11"/>
        <color theme="1"/>
        <rFont val="Times New Roman"/>
        <family val="1"/>
        <charset val="204"/>
      </rPr>
      <t xml:space="preserve">(в т.ч. ТО сетей уличного освещения)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</si>
  <si>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>(содержание МКУ "УЖКХ г.Урай")</t>
    </r>
  </si>
  <si>
    <r>
  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  </r>
    <r>
      <rPr>
        <i/>
        <sz val="11"/>
        <color theme="1"/>
        <rFont val="Times New Roman"/>
        <family val="1"/>
        <charset val="204"/>
      </rPr>
      <t xml:space="preserve"> (в том числе администрирование переданного полномочия)</t>
    </r>
  </si>
  <si>
    <r>
      <t xml:space="preserve">организация содержания дорожного хозяйства </t>
    </r>
    <r>
      <rPr>
        <i/>
        <sz val="11"/>
        <color theme="1"/>
        <rFont val="Times New Roman"/>
        <family val="1"/>
        <charset val="204"/>
      </rPr>
      <t xml:space="preserve">(содержание автомобильных дорог производственной зоны, жилой зоны) </t>
    </r>
  </si>
  <si>
    <r>
      <t xml:space="preserve">организация содержания объектов благоустройства </t>
    </r>
    <r>
      <rPr>
        <i/>
        <sz val="11"/>
        <color theme="1"/>
        <rFont val="Times New Roman"/>
        <family val="1"/>
        <charset val="204"/>
      </rPr>
      <t>(в том числе организация содержания мест массового отдыха населения, услуги по приему поверхностных сточных вод, организация содержания мест захоронения, ремонтные работы на полигоне утилизации ТБО)</t>
    </r>
  </si>
  <si>
    <r>
      <t xml:space="preserve">Субсидии на реализацию полномочий в области строительства, градостроительной деятельности и жилищных отношений (градостроительная деятельность), софинансирование субсидии из средств местного бюджета (89/11%),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 xml:space="preserve">(выполнение комплекса планировочных работ части территории  мкр. Кулацкий (17,9 га))  </t>
    </r>
    <r>
      <rPr>
        <b/>
        <sz val="11"/>
        <rFont val="Times New Roman"/>
        <family val="1"/>
        <charset val="204"/>
      </rPr>
      <t/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</si>
  <si>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(работы и мероприятия по землеустройству, подготовке и предоставлению земельных участков)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</si>
  <si>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(системно-аналитическое и программное сопровождение информационной системы обеспечения градостроительной деятельности)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</si>
  <si>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(организация, проведение городских конкурсов "Гениальный сварщик", "Город цветов")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</si>
  <si>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</si>
  <si>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(организация транспортного обслуживания населения на городских и дачных автобусных маршрутах)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</si>
  <si>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(разработка комплексной схемы организации дорожного движения)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</si>
  <si>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(содержание объекта «Реконструкция объездной автомобильной дороги г.Урай. Искусственные сооружения. Наружные инженерные сети», ремонт автомобильных дорог общего пользования и искусственных сооружений на них)</t>
    </r>
  </si>
  <si>
    <r>
      <t xml:space="preserve">Субсидии на строительство (реконструкцию), капитальный ремонт и ремонт автомобильных дорог общего пользования местного значения, софинансирование субсидии из средств местного бюджета </t>
    </r>
    <r>
      <rPr>
        <b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(ремонт автомобильных дорог)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(95/5%)</t>
    </r>
  </si>
  <si>
    <r>
      <t>Расходы на проведение мероприятий муниципальной программы</t>
    </r>
    <r>
      <rPr>
        <i/>
        <sz val="11"/>
        <color theme="1"/>
        <rFont val="Times New Roman"/>
        <family val="1"/>
        <charset val="204"/>
      </rPr>
      <t xml:space="preserve"> (проведение ежегодного смотра-конкурса санитарных дружин, санитарных постов, создание, восполнение резерва средств индивидуальной защиты)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</si>
  <si>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 xml:space="preserve">(содержание МКУ "Единая дежурно-диспетчерская служба"), в том числе иные межбюджетные трансфертыза счет средств резервного фонда ПравительстваХМАО-Югры (на повышение минимального размера оплаты труда) 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</si>
  <si>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(проведение мероприятий, направленных на повышение знаний и навыков в области пожарной безопасности у населения города Урай, мероприятия по ведению агитационной пропаганды на противопожарную тематику, устройство и содержание минерализованных полос, обслуживание систем пожарной автоматики в зданиях и помещениях администрации г.Урай)</t>
    </r>
  </si>
  <si>
    <r>
      <t xml:space="preserve">Субсидии на реализацию полномочий в сфере жилищно-коммунального комплекса, софинансирование субсидии из средств местного бюджета </t>
    </r>
    <r>
      <rPr>
        <i/>
        <sz val="11"/>
        <color theme="1"/>
        <rFont val="Times New Roman"/>
        <family val="1"/>
        <charset val="204"/>
      </rPr>
      <t>(капитальный ремонт (с заменой) систем газораспределения, водоснабжения и водоотведения - подготовка к ОЗП)</t>
    </r>
    <r>
      <rPr>
        <sz val="11"/>
        <color theme="1"/>
        <rFont val="Times New Roman"/>
        <family val="1"/>
        <charset val="204"/>
      </rPr>
      <t xml:space="preserve"> (90/10%)</t>
    </r>
  </si>
  <si>
    <r>
      <t>Реализация мероприятий по обеспечение жильем молодых семей, софинансирование субсидии из средств местного бюджета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(95/5%)</t>
    </r>
    <r>
      <rPr>
        <i/>
        <sz val="11"/>
        <color theme="1"/>
        <rFont val="Times New Roman"/>
        <family val="1"/>
        <charset val="204"/>
      </rPr>
      <t xml:space="preserve"> 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</si>
  <si>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(выплаты возмещений за жилые помещения в рамках соглашений, заключенных с собственниками изымаемых жилых помещений)</t>
    </r>
  </si>
  <si>
    <r>
  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  </r>
    <r>
      <rPr>
        <i/>
        <sz val="11"/>
        <color theme="1"/>
        <rFont val="Times New Roman"/>
        <family val="1"/>
        <charset val="204"/>
      </rPr>
      <t>(на выплату компенсации, администрирование переданного полномочия)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</si>
  <si>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 xml:space="preserve">(реализация проекта "Медицинский класс" на базе МБОУ СОШ № 4; реализация проекта инженерный класс на базе МБОУ СОШ № 6; организация и проведение мероприятий по развитию одаренных детей; обеспечение деятельности городских ресурсных центров на базе образовательных организаций; проведение мероприятий по профилактике правонарушений правил дорожного движения, награждение премией ПАО "ЛУКОЙЛ" по итогам учебного года)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</si>
  <si>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 xml:space="preserve"> (9 дошкольных образовательных организаций),</t>
    </r>
    <r>
      <rPr>
        <sz val="11"/>
        <color theme="1"/>
        <rFont val="Times New Roman"/>
        <family val="1"/>
        <charset val="204"/>
      </rPr>
      <t xml:space="preserve"> в том числе средства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</si>
  <si>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 xml:space="preserve"> (6 муниципальных образовательных организаций)</t>
    </r>
    <r>
      <rPr>
        <sz val="11"/>
        <color theme="1"/>
        <rFont val="Times New Roman"/>
        <family val="1"/>
        <charset val="204"/>
      </rPr>
      <t xml:space="preserve">, в том числе средства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</si>
  <si>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>(МАУ "Городской методический центр")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</si>
  <si>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>(МБУ "ЦДО")</t>
    </r>
    <r>
      <rPr>
        <sz val="11"/>
        <color theme="1"/>
        <rFont val="Times New Roman"/>
        <family val="1"/>
        <charset val="204"/>
      </rPr>
      <t>,в т.ч.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годы", иные межбюджетные трансферты за счет средств резервного фонда Правительства ХМАО-Югры (на повышение минимального размера оплаты труда)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</si>
  <si>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(проведение конкурсов профессионального мастерства города, подготовка и участие в окружных конкурсах профессионального мастерства; проведение педагогических конференций, слетов, совещаний, семинаров, форумов; повышение квалификации педагогических работников и руководителей образовательных организаций)</t>
    </r>
  </si>
  <si>
    <r>
      <t>Субсидии на дополнительное финансовое обеспечение мероприятий по организации питания обучающихся</t>
    </r>
    <r>
      <rPr>
        <i/>
        <sz val="11"/>
        <color theme="1"/>
        <rFont val="Times New Roman"/>
        <family val="1"/>
        <charset val="204"/>
      </rPr>
      <t xml:space="preserve"> (44 рубля на 1 учащегося)</t>
    </r>
  </si>
  <si>
    <r>
  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i/>
        <sz val="11"/>
        <color theme="1"/>
        <rFont val="Times New Roman"/>
        <family val="1"/>
        <charset val="204"/>
      </rPr>
      <t>(предоставляются завтраки и обеды в учебное время обучающимся из малоимущих, многодетных семей, детям-сиротам и детям, оставшимся без попечения родителей, лицам из числа детей-сирот и детей, оставшихся без попечения родителей, а также обучающимся с ограниченными возможностями здоровья)</t>
    </r>
  </si>
  <si>
    <r>
      <t>Иные межбюджетные трансферты ОБ на финансирование наказов депутатам Думы ХМАО-Югры</t>
    </r>
    <r>
      <rPr>
        <i/>
        <sz val="11"/>
        <color theme="1"/>
        <rFont val="Times New Roman"/>
        <family val="1"/>
        <charset val="204"/>
      </rPr>
      <t xml:space="preserve"> </t>
    </r>
  </si>
  <si>
    <r>
      <t xml:space="preserve">Субвенции на организацию и обеспечение отдыха и оздоровления детей, в том числе в этнической среде </t>
    </r>
    <r>
      <rPr>
        <i/>
        <sz val="11"/>
        <color theme="1"/>
        <rFont val="Times New Roman"/>
        <family val="1"/>
        <charset val="204"/>
      </rPr>
      <t>(выездной отдых)</t>
    </r>
  </si>
  <si>
    <r>
      <t xml:space="preserve">Подпрограмма 4 "Организация каникулярного отдыха детей и подростков" </t>
    </r>
    <r>
      <rPr>
        <i/>
        <sz val="11"/>
        <color theme="1"/>
        <rFont val="Times New Roman"/>
        <family val="1"/>
        <charset val="204"/>
      </rPr>
      <t>(планируется оздоровить на базе учреждений на территории города - 2 984 ребенка, в оздоровительных лагерях за пределами МО (путевки г.Тюмень, Крым) - 269 детей):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</si>
  <si>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 xml:space="preserve">(выплата муниципальной пенсии, осуществление выплат гражданам, удостоенным звания "Почетный гражданин города Урай") </t>
    </r>
  </si>
  <si>
    <r>
      <t xml:space="preserve">Расходы на обеспечение функций органов местного самоуправления </t>
    </r>
    <r>
      <rPr>
        <i/>
        <sz val="11"/>
        <color theme="1"/>
        <rFont val="Times New Roman"/>
        <family val="1"/>
        <charset val="204"/>
      </rPr>
      <t xml:space="preserve">(содержание администрации города) </t>
    </r>
  </si>
  <si>
    <r>
      <t>Прочие мероприятия органов местного самоуправления</t>
    </r>
    <r>
      <rPr>
        <i/>
        <sz val="11"/>
        <color theme="1"/>
        <rFont val="Times New Roman"/>
        <family val="1"/>
        <charset val="204"/>
      </rPr>
      <t xml:space="preserve"> (корректировка Стратегии социально-экономического развития города Урай)</t>
    </r>
  </si>
  <si>
    <t>Исполнено на 01.01.2019 года</t>
  </si>
  <si>
    <t>Утверждено на 2018 год (уточнённый план)</t>
  </si>
  <si>
    <t>Неосвоение средств связано с поздним выделением средств и сроками проведения электронного аукциона, который состоялся  14.01.2019г. Оплата за выполнение работ по ремонту муниципальной квартиры по адресу мкр.3 дом 3 кв.51 будет произведена в 1 квартале 2019 году.</t>
  </si>
  <si>
    <t>Не в полном объеме освоены средства на выполнение работ по разработке проектов нормативно-правовых актов о внесении изменений в документы градорегулирования города Урай (внесение изменений в Правила землепользования и застройки, и Положение о порядке подготовки документации по планировке), так как по условиям контракта подрядчик не поставил на кадастровый учет территориальные зоны. Выполнение работ будет завершено в 2019 году.</t>
  </si>
  <si>
    <t>Неполное освоение средств обусловлено заключением муниципального контракта на оказание услуг по модернизации ПО АС "Бюджет" с исполнением в 1 квартале 2019 года в сумме 350,0 тыс.рублей</t>
  </si>
  <si>
    <t xml:space="preserve">Средства предусмотрены на финансовое обеспечение непредвиденных расходов, необходимость в которых может возникнуть после принятия бюджета городского округа на соответствующий финансовый год. Наличие остатка неиспользованных средств по состоянию на 31.12.2018 года обусловлено отсутствием потребности </t>
  </si>
  <si>
    <t xml:space="preserve">Не в полном объеме освоены средства по объектам:
- Благоустройство территории в районе пересечения ул.Узбекистанская, ул.Космонавтов, граничащая с жилыми домами №№71,72 мкр. 1А в сумме 17 479,3 тыс. руб.,
- «Реконструкция площади «Планета звезд»» в сумме 12 444,7 тыс. руб.,
-  «Демонтаж новогодней иллюминации, содержание снежных городков» в сумме 866,0 тыс. руб., 
- поставка контейнеров для сбора твердых коммунальных отходов и выполнение работ по устройству контейнерных площадок в районах индивидуальной жилой застройки в сумме 529,0 тыс. руб.,
согласно условий заключенных контрактов (договоров) и условий, связанных с сезонностью выполнения работ. Срок исполнения данных договоров (контрактов) I полугодие 2019 года. 
</t>
  </si>
  <si>
    <t>Проведение работ по созданию лесохозяйственного регламента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</si>
  <si>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</si>
  <si>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Субсидии на реализацию полномочий по  отдельным категориям граждан, установленных федеральными законами от 12 января 1995 №5ФЗ "О ветеранах"</t>
  </si>
  <si>
    <r>
      <t xml:space="preserve">Расходы на обеспечение функций органов местного самоуправления </t>
    </r>
    <r>
      <rPr>
        <i/>
        <sz val="11"/>
        <color theme="1"/>
        <rFont val="Times New Roman"/>
        <family val="1"/>
        <charset val="204"/>
      </rPr>
      <t>(содержание Управления образования администрации г.Урай), иные межбюджетные трансферты за счет средств резервного фонда Правительства ХМАО-Югры (на повышение минимального размера оплаты труда)</t>
    </r>
  </si>
  <si>
    <t>Организация общественных работ для временного трудоустройства незанятых трудовой деятельностью и безработных граждан, в том числе иные межбюджетные трансферты на реализацию мероприятий по содействию трудоустройству граждан</t>
  </si>
  <si>
    <t>Неисполнение связано с наличием заключенных муниципальных контрактов на выполнение кадастровых работ  со сроком исполнения в 2019 году, а так же с оплатой услуг по заключенным договорам согласно фактических объемов потребления энергоресурсов</t>
  </si>
  <si>
    <t xml:space="preserve">Реконструкция нежилого здания под музейно-библиотечный центр по адресу мкр.2 дом 39/1 </t>
  </si>
  <si>
    <t>Неосвоение средств связано с условиями заключенных контрактов на выполнение работ. Срок выполнения II квартал 2019 года.</t>
  </si>
  <si>
    <r>
      <t>Расходы на проведение мероприятий муниципальной программы:</t>
    </r>
    <r>
      <rPr>
        <i/>
        <sz val="11"/>
        <color theme="1"/>
        <rFont val="Times New Roman"/>
        <family val="1"/>
        <charset val="204"/>
      </rPr>
      <t xml:space="preserve"> </t>
    </r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</si>
  <si>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(вовлечение молодежи в трудовую деятельность, иные межбюджетные трансферты за счет средств резервного фонда Правительства ХМАО-Югры на повышение минимального размера оплаты труда)</t>
    </r>
  </si>
  <si>
    <t xml:space="preserve">Неосвоение средств связано с условиями оплаты заключенных муниципальных контрактов на выполнение кадастровых работ и работ по оценке объектов оценки, выполнение работ по демонтажу объекта «Пожарное депо на 6 автомобилей в г. Урай». Срок исполнения и оплата данных работ II-III кварталы 2019 года. </t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</si>
  <si>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 xml:space="preserve">(организация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Урай) </t>
    </r>
  </si>
  <si>
    <t xml:space="preserve">Исполнение расходов бюджета городского округа на реализацию муниципальных программ за 2018 год 
</t>
  </si>
  <si>
    <t>Приложение 3</t>
  </si>
  <si>
    <t>Примечание (причины неисполнения от плановых назначений - менее 95%)</t>
  </si>
  <si>
    <t>(тыс.рублей)</t>
  </si>
  <si>
    <t>Расход средств осуществлен с учетом фактического исполнения</t>
  </si>
  <si>
    <t xml:space="preserve">Неосвоение средств связано с переносом сроков выполнения работ по устранению недостатков выявленных при категорировании объектов образования МБДОУ "Детский сад №19 "Радость" (оборудование СКУД, дооборудование (модернизация) системы видеонаблюдения). </t>
  </si>
  <si>
    <t>Неосвоение средств связано с карантинными мероприятиями, актированными днями и пропусков учащимися по причине болезни (план детодней -160, факт детодней-119)</t>
  </si>
  <si>
    <t>Неосвоение средств связано с карантинными мероприятиями, актированными днями и пропусков учащимися по причине болезни (план детодней -160, факт детодней -117)</t>
  </si>
  <si>
    <t>Расход средств осуществлен с учетом фактического исполнения. В 2018 году  охвачено выездным отдыхом 291 ребенок.</t>
  </si>
  <si>
    <t xml:space="preserve">Расход средств осуществлен с учетом фактического исполнения. В течении года в лагере с дневным пребыванием детей на базе образовательных учреждений города охвачено 2 636 ребенка,  , в том числе в период весенних каникул организован лагерь с дневным пребыванием детей для 868 детей, за 1смену летних каникул (июнь)  – 525 ребенка, 2 смена (июль) - 342 ребенка, 3 смена (август) – 215 ребенка, ноябрь -686 ребенка.  </t>
  </si>
  <si>
    <t>Расход средств осуществлен с учетом фактического исполнения.</t>
  </si>
  <si>
    <t xml:space="preserve">Расходы на обеспечение деятельности (оказание услуг) муниципальных учреждений (МБОУ ДОД "Детская школа искусств" №2), в том числе субсидия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годы",  иные межбюджетные трансферты за счет средств резервного фонда ПравительстваХМАО-Югры (на повышение минимального размера оплаты труда) </t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</si>
  <si>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>(МБОУ ДОД "Детская школа искусств" №1)</t>
    </r>
    <r>
      <rPr>
        <sz val="11"/>
        <color theme="1"/>
        <rFont val="Times New Roman"/>
        <family val="1"/>
        <charset val="204"/>
      </rPr>
      <t xml:space="preserve">, в том числе субсидия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годы",  иные межбюджетные трансферты за счет средств резервного фонда Правительства ХМАО-Югры (на повышение минимального размера оплаты труда) </t>
    </r>
  </si>
  <si>
    <t xml:space="preserve">Расход средств осуществлен с учетом фактического исполнения. Неосвоение средств связано с возвратом средств из ФСС 28.12.2018, осуществлен возврат неиспользованных средств субвенций окружного бюджета в Департамент финансов ХМАО – Югры в сумме 401,6 тыс.руб. </t>
  </si>
  <si>
    <r>
      <t xml:space="preserve">Расходы на проведение мероприятий муниципальной программы </t>
    </r>
    <r>
      <rPr>
        <i/>
        <sz val="11"/>
        <color theme="1"/>
        <rFont val="Times New Roman"/>
        <family val="1"/>
        <charset val="204"/>
      </rPr>
      <t>(проведение профилактических мероприятий, изготовление и распространение средств наглядной и печатной агитации, направленных на профилактику правонарушений, проведение профилактических мероприятий с семьями, находящимися в социально опасном положении, организация дополнительных временных рабочих мест для несовершеннолетних подростков, находящихся в конфликте с законом)</t>
    </r>
  </si>
  <si>
    <t xml:space="preserve">Расход средств осуществлен с учетом фактического исполнения. </t>
  </si>
  <si>
    <t xml:space="preserve">Расход средств осуществлен с учетом фактического исполнения. В рамках заключенного соглашения оплата за декабрь 2018 года будет произведена в январе 2019 года. </t>
  </si>
  <si>
    <t>Расход средств осуществлен с учетом фактического исполнения. За отчетный период пенсия за выслугу лет лицам, замещающим муниципальные должности и должности муниципальной службы в городе Урай выплачена 41 пенсионеру. Произведены единовременные выплаты  21 гражданину, удостоенному звания "Почетный гражданин города Урай" в соответствии с постановлением администрации города Урай от 04.09.2015 №2918</t>
  </si>
  <si>
    <t>Расход средств осуществлен с учетом фактического исполнения и в пределах поступления из окружного бюджета</t>
  </si>
  <si>
    <t xml:space="preserve"> Расход средств осуществлен с учетом фактического исполнения. Произведены ежемесячные выплаты вознаграждения 123 приемным родителям (среднегодовая численность) за воспитание ребенка. </t>
  </si>
  <si>
    <t>Расход средств осуществлен с учетом фактического исполнения. В январе 2019 года осуществлен возврат средств в Департамент финансов ХМАО-Югры в сумме 258,3 тыс.рублей.</t>
  </si>
  <si>
    <t>Расход средств осуществлен с учетом фактического исполнения. В январе 2019 года осуществлен возврат средств в Департамент финансов ХМАО-Югры в сумме 0,3 тыс.рублей.</t>
  </si>
  <si>
    <t xml:space="preserve">Расход средств осуществлен с учетом фактического исполнения. Неосвоение средств связано с переносом сроков проведения курсов повышения квалификации главы города Урай.  </t>
  </si>
  <si>
    <t>Неосвоение средств связано с поздним выделением средств (декабрь 2018 года), процедурой согласования  об установлении устройства в дежурной части ОМВД по г.Урай, подбором модели с соответствующими характеристиками . Договор заключен 28.12.2018, согласно условиями заключенного договора на поставку стационарной колонны (стойки) с кнопкой экстренного вызова наряда полиции и системой обратной связи плановый срок поставки и монтажа оборудования I квартал 2019 года.</t>
  </si>
  <si>
    <t xml:space="preserve">Оплата произведена в пределах средств поступивших из окружного бюджет по факту начисленной компенсации </t>
  </si>
  <si>
    <t>Неосвоение средств связано с внесением изменений в дизайн-проект музейной экспозиции по предложению ТПП "Урайнефтегаз". Данные средства предусмотрены в рамках заключенного Соглашения о сотрудничестве между Правительством Ханты-Мансийского автономного округа – Югры и ПАО «Нефтяная компания «ЛУКОЙЛ» на 2018 год. Договор на поставку музейной экспозиции будет заключен в 2019 году, после утверждения изменений в дизайн-проект.</t>
  </si>
  <si>
    <t>Неосвоение средств связано  внесением изменений в дизайн-проект музейной экспозиции по предложению ТПП "Урайнефтегаз" и соответственно переносом приемки объекта. В связи с этим проведение мероприятий по приобретению и монтажу системы видеонаблюдения на объекте не представлялась возможным.</t>
  </si>
  <si>
    <t>Неосвоение средств связано с условиями заключенного договора на выполнение кадастровых работ в сумме 60,0 тыс.руб. и заключением муниципального контракта на выполнение работ по обустройству проезда в щебеночном исполнении в сумме 1407,7 тыс.руб. Срок исполнения данного договора и МК II квартал 2019 года.</t>
  </si>
  <si>
    <t>Расход средств осуществлен с учетом фактического исполнения. Выполнено обустройство оружейной комнаты. Приобретены стройматериалы, инструменты и инвентарь. Выполнены проектные работы по капитальному ремонту кровли дворца спорта "Старт".</t>
  </si>
  <si>
    <t xml:space="preserve">Не в полном объеме освоены средства по объекту в связи с изменениями по использованию 1-го и технического этажей и переводом их из административной категории в жилые. Проведена государственная экспертиза ПСД 11.05.2018, ценовая экспертиза проведена 26.06.2018.  Контракт на выполнение СМР заключен 23.08.2018 на сумму 49 002,7 тыс.рублей со сроком исполнения 30.04.2019. Ведутся демонтажные и монтажные работы. Выполнение строительно-монтажных работ на объекте будет продолжено в 2019 году. Освоение средств запланировано до конца 2019 года.
</t>
  </si>
  <si>
    <r>
      <t>Расходы на обеспечение деятельности (оказание услуг) муниципальных учреждений</t>
    </r>
    <r>
      <rPr>
        <i/>
        <sz val="11"/>
        <color theme="1"/>
        <rFont val="Times New Roman"/>
        <family val="1"/>
        <charset val="204"/>
      </rPr>
      <t xml:space="preserve"> (МБОУ ДОД "ДЮСШ "Старт"),</t>
    </r>
    <r>
      <rPr>
        <sz val="11"/>
        <color theme="1"/>
        <rFont val="Times New Roman"/>
        <family val="1"/>
        <charset val="204"/>
      </rPr>
      <t xml:space="preserve">в т.ч.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годы", иные межбюджетные трансферты за счет средств резервного фонда Правительства ХМАО-Югры (на повышение минимального размера оплаты труда)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</si>
  <si>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>(МБОУ ДОД "ДЮСШ "Звезды Югры"),</t>
    </r>
    <r>
      <rPr>
        <sz val="11"/>
        <color theme="1"/>
        <rFont val="Times New Roman"/>
        <family val="1"/>
        <charset val="204"/>
      </rPr>
      <t xml:space="preserve">в т.ч.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годы", иные межбюджетные трансферты за счет средств резервного фонда Правительства ХМАО-Югры (на повышение минимального размера оплаты труда)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</si>
  <si>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>(МБУ "Газета "Знамя"), в том числе иные межбюджетные трансферты за счет средств резервного фонда Правительства ХМАО-Югры (на повышение минимального размера оплаты труда)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</si>
  <si>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 xml:space="preserve">(содержание МКУ "УМТО города Урай"), в том числе иные межбюджетные трансферты за счет средств резервного фонда Правительства ХМАО-Югры (на повышение минимального размера оплаты труда)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</si>
  <si>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 xml:space="preserve">(содержание МКУ "Управление капитального строительства администрации г.Урай"), в том числе иные межбюджетные трансферты за счет средств резервного фонда Правительства ХМАО-Югры (на повышение минимального размера оплаты труда) </t>
    </r>
  </si>
  <si>
    <r>
      <t xml:space="preserve">Расходы на обеспечение деятельности (оказание услуг) муниципальных учреждений </t>
    </r>
    <r>
      <rPr>
        <i/>
        <sz val="11"/>
        <color theme="1"/>
        <rFont val="Times New Roman"/>
        <family val="1"/>
        <charset val="204"/>
      </rPr>
      <t xml:space="preserve">(содержание МКУ "Управление градостроительства, землепользования и природопользования г.Урай"), в том числе иные межбюджетные трансферты за счет средств резервного фонда Правительства ХМАО-Югры (на повышение минимального размера оплаты труда) </t>
    </r>
  </si>
  <si>
    <t>к пояснительной записке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</si>
</sst>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_(* #,##0.0_);_(* \(#,##0.0\);_(* &quot;-&quot;??_);_(@_)"/>
    <numFmt numFmtId="168" formatCode="_-* #,##0.0\ _₽_-;\-* #,##0.0\ _₽_-;_-* &quot;-&quot;?\ _₽_-;_-@_-"/>
    <numFmt numFmtId="169" formatCode="#,##0.0;[Red]\-#,##0.0;0.0"/>
    <numFmt numFmtId="170" formatCode="#,##0.0"/>
    <numFmt numFmtId="171" formatCode="_-* #,##0.0_р_._-;\-* #,##0.0_р_._-;_-* &quot;-&quot;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79">
    <xf numFmtId="0" fontId="0" fillId="0" borderId="0" xfId="0"/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6" fillId="2" borderId="0" xfId="0" applyFont="1" applyFill="1" applyAlignment="1">
      <alignment vertical="center"/>
    </xf>
    <xf numFmtId="168" fontId="6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6" fillId="0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justify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2" applyNumberFormat="1" applyFont="1" applyFill="1" applyBorder="1" applyAlignment="1" applyProtection="1">
      <alignment vertical="center" wrapText="1"/>
      <protection hidden="1"/>
    </xf>
    <xf numFmtId="165" fontId="8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/>
    <xf numFmtId="165" fontId="6" fillId="2" borderId="0" xfId="1" applyNumberFormat="1" applyFont="1" applyFill="1"/>
    <xf numFmtId="165" fontId="6" fillId="2" borderId="0" xfId="1" applyNumberFormat="1" applyFont="1" applyFill="1" applyAlignment="1"/>
    <xf numFmtId="165" fontId="5" fillId="2" borderId="1" xfId="1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49" fontId="5" fillId="0" borderId="1" xfId="0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/>
    <xf numFmtId="166" fontId="14" fillId="2" borderId="1" xfId="0" applyNumberFormat="1" applyFont="1" applyFill="1" applyBorder="1" applyAlignment="1"/>
    <xf numFmtId="0" fontId="4" fillId="0" borderId="0" xfId="0" applyFont="1" applyFill="1" applyAlignment="1">
      <alignment horizontal="justify" vertical="center"/>
    </xf>
    <xf numFmtId="0" fontId="13" fillId="2" borderId="9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wrapText="1"/>
    </xf>
    <xf numFmtId="165" fontId="5" fillId="0" borderId="3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>
      <alignment wrapText="1"/>
    </xf>
    <xf numFmtId="165" fontId="5" fillId="0" borderId="3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5" fillId="2" borderId="3" xfId="1" applyNumberFormat="1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wrapText="1"/>
    </xf>
    <xf numFmtId="166" fontId="5" fillId="0" borderId="1" xfId="0" applyNumberFormat="1" applyFont="1" applyFill="1" applyBorder="1"/>
    <xf numFmtId="165" fontId="5" fillId="2" borderId="3" xfId="1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65" fontId="5" fillId="2" borderId="1" xfId="1" applyNumberFormat="1" applyFont="1" applyFill="1" applyBorder="1" applyAlignment="1">
      <alignment horizontal="right" wrapText="1"/>
    </xf>
    <xf numFmtId="49" fontId="12" fillId="2" borderId="4" xfId="0" applyNumberFormat="1" applyFont="1" applyFill="1" applyBorder="1" applyAlignment="1">
      <alignment wrapText="1"/>
    </xf>
    <xf numFmtId="165" fontId="12" fillId="2" borderId="1" xfId="1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vertical="center" wrapText="1"/>
    </xf>
    <xf numFmtId="49" fontId="18" fillId="2" borderId="4" xfId="0" applyNumberFormat="1" applyFont="1" applyFill="1" applyBorder="1" applyAlignment="1">
      <alignment wrapText="1"/>
    </xf>
    <xf numFmtId="165" fontId="18" fillId="2" borderId="1" xfId="1" applyNumberFormat="1" applyFont="1" applyFill="1" applyBorder="1" applyAlignment="1">
      <alignment horizontal="right" wrapText="1"/>
    </xf>
    <xf numFmtId="166" fontId="18" fillId="2" borderId="1" xfId="0" applyNumberFormat="1" applyFont="1" applyFill="1" applyBorder="1" applyAlignment="1"/>
    <xf numFmtId="0" fontId="17" fillId="2" borderId="0" xfId="0" applyFont="1" applyFill="1" applyBorder="1" applyAlignment="1">
      <alignment horizontal="justify" vertical="center" wrapText="1"/>
    </xf>
    <xf numFmtId="0" fontId="17" fillId="2" borderId="0" xfId="0" applyFont="1" applyFill="1" applyAlignment="1">
      <alignment horizontal="justify" vertical="center"/>
    </xf>
    <xf numFmtId="0" fontId="14" fillId="0" borderId="1" xfId="0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5" fillId="2" borderId="4" xfId="0" applyNumberFormat="1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wrapText="1"/>
    </xf>
    <xf numFmtId="168" fontId="14" fillId="0" borderId="7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wrapText="1"/>
    </xf>
    <xf numFmtId="168" fontId="14" fillId="2" borderId="1" xfId="0" applyNumberFormat="1" applyFont="1" applyFill="1" applyBorder="1" applyAlignment="1">
      <alignment wrapText="1"/>
    </xf>
    <xf numFmtId="165" fontId="18" fillId="0" borderId="1" xfId="1" applyNumberFormat="1" applyFont="1" applyBorder="1" applyAlignment="1">
      <alignment wrapText="1"/>
    </xf>
    <xf numFmtId="165" fontId="5" fillId="0" borderId="1" xfId="1" applyNumberFormat="1" applyFont="1" applyBorder="1" applyAlignment="1"/>
    <xf numFmtId="166" fontId="5" fillId="2" borderId="1" xfId="0" applyNumberFormat="1" applyFont="1" applyFill="1" applyBorder="1"/>
    <xf numFmtId="169" fontId="5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166" fontId="14" fillId="2" borderId="1" xfId="0" applyNumberFormat="1" applyFont="1" applyFill="1" applyBorder="1"/>
    <xf numFmtId="0" fontId="0" fillId="2" borderId="0" xfId="0" applyFont="1" applyFill="1"/>
    <xf numFmtId="165" fontId="18" fillId="0" borderId="1" xfId="1" applyNumberFormat="1" applyFont="1" applyBorder="1" applyAlignment="1"/>
    <xf numFmtId="0" fontId="18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65" fontId="21" fillId="2" borderId="1" xfId="1" applyNumberFormat="1" applyFont="1" applyFill="1" applyBorder="1" applyAlignment="1">
      <alignment horizontal="right" wrapText="1"/>
    </xf>
    <xf numFmtId="165" fontId="13" fillId="2" borderId="1" xfId="1" applyNumberFormat="1" applyFont="1" applyFill="1" applyBorder="1" applyAlignment="1">
      <alignment horizontal="right" wrapText="1"/>
    </xf>
    <xf numFmtId="0" fontId="5" fillId="0" borderId="1" xfId="2" applyNumberFormat="1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166" fontId="14" fillId="2" borderId="1" xfId="0" applyNumberFormat="1" applyFont="1" applyFill="1" applyBorder="1" applyAlignment="1">
      <alignment wrapText="1"/>
    </xf>
    <xf numFmtId="0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167" fontId="12" fillId="2" borderId="1" xfId="0" applyNumberFormat="1" applyFont="1" applyFill="1" applyBorder="1" applyAlignment="1">
      <alignment horizontal="center" wrapText="1"/>
    </xf>
    <xf numFmtId="166" fontId="12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wrapText="1"/>
    </xf>
    <xf numFmtId="166" fontId="5" fillId="0" borderId="1" xfId="1" applyNumberFormat="1" applyFont="1" applyFill="1" applyBorder="1" applyAlignment="1">
      <alignment wrapText="1"/>
    </xf>
    <xf numFmtId="167" fontId="5" fillId="2" borderId="1" xfId="1" applyNumberFormat="1" applyFont="1" applyFill="1" applyBorder="1" applyAlignment="1">
      <alignment wrapText="1"/>
    </xf>
    <xf numFmtId="166" fontId="5" fillId="2" borderId="1" xfId="1" applyNumberFormat="1" applyFont="1" applyFill="1" applyBorder="1" applyAlignment="1">
      <alignment wrapText="1"/>
    </xf>
    <xf numFmtId="165" fontId="21" fillId="2" borderId="3" xfId="1" applyNumberFormat="1" applyFont="1" applyFill="1" applyBorder="1" applyAlignment="1">
      <alignment horizontal="right" wrapText="1"/>
    </xf>
    <xf numFmtId="166" fontId="18" fillId="2" borderId="1" xfId="0" applyNumberFormat="1" applyFont="1" applyFill="1" applyBorder="1" applyAlignment="1">
      <alignment horizontal="right"/>
    </xf>
    <xf numFmtId="165" fontId="13" fillId="2" borderId="3" xfId="1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/>
    </xf>
    <xf numFmtId="168" fontId="14" fillId="0" borderId="3" xfId="0" applyNumberFormat="1" applyFont="1" applyFill="1" applyBorder="1" applyAlignment="1">
      <alignment wrapText="1"/>
    </xf>
    <xf numFmtId="166" fontId="14" fillId="2" borderId="1" xfId="0" applyNumberFormat="1" applyFont="1" applyFill="1" applyBorder="1" applyAlignment="1">
      <alignment horizontal="right"/>
    </xf>
    <xf numFmtId="165" fontId="21" fillId="2" borderId="3" xfId="0" applyNumberFormat="1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wrapText="1"/>
    </xf>
    <xf numFmtId="165" fontId="18" fillId="0" borderId="3" xfId="1" applyNumberFormat="1" applyFont="1" applyFill="1" applyBorder="1" applyAlignment="1">
      <alignment horizontal="center" wrapText="1"/>
    </xf>
    <xf numFmtId="165" fontId="5" fillId="0" borderId="3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22" fillId="0" borderId="0" xfId="0" applyFont="1" applyFill="1"/>
    <xf numFmtId="168" fontId="5" fillId="2" borderId="3" xfId="0" applyNumberFormat="1" applyFont="1" applyFill="1" applyBorder="1" applyAlignment="1">
      <alignment wrapText="1"/>
    </xf>
    <xf numFmtId="168" fontId="5" fillId="0" borderId="3" xfId="0" applyNumberFormat="1" applyFont="1" applyFill="1" applyBorder="1" applyAlignment="1">
      <alignment wrapText="1"/>
    </xf>
    <xf numFmtId="0" fontId="14" fillId="0" borderId="5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165" fontId="18" fillId="0" borderId="3" xfId="1" applyNumberFormat="1" applyFont="1" applyFill="1" applyBorder="1" applyAlignment="1">
      <alignment wrapText="1"/>
    </xf>
    <xf numFmtId="165" fontId="5" fillId="0" borderId="3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165" fontId="18" fillId="2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wrapText="1"/>
    </xf>
    <xf numFmtId="165" fontId="18" fillId="2" borderId="1" xfId="1" applyNumberFormat="1" applyFont="1" applyFill="1" applyBorder="1" applyAlignment="1">
      <alignment wrapText="1"/>
    </xf>
    <xf numFmtId="0" fontId="17" fillId="0" borderId="0" xfId="0" applyFont="1" applyFill="1" applyAlignment="1">
      <alignment horizontal="justify" vertical="center"/>
    </xf>
    <xf numFmtId="0" fontId="5" fillId="0" borderId="1" xfId="0" applyNumberFormat="1" applyFont="1" applyBorder="1" applyAlignment="1">
      <alignment vertical="center" wrapText="1"/>
    </xf>
    <xf numFmtId="170" fontId="5" fillId="2" borderId="1" xfId="0" applyNumberFormat="1" applyFont="1" applyFill="1" applyBorder="1" applyAlignment="1">
      <alignment horizontal="right" wrapText="1"/>
    </xf>
    <xf numFmtId="0" fontId="5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4" fillId="2" borderId="5" xfId="0" applyFont="1" applyFill="1" applyBorder="1" applyAlignment="1">
      <alignment wrapText="1"/>
    </xf>
    <xf numFmtId="165" fontId="5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 applyProtection="1">
      <alignment horizontal="right" wrapText="1"/>
      <protection hidden="1"/>
    </xf>
    <xf numFmtId="166" fontId="18" fillId="2" borderId="1" xfId="0" applyNumberFormat="1" applyFont="1" applyFill="1" applyBorder="1" applyAlignment="1">
      <alignment wrapText="1"/>
    </xf>
    <xf numFmtId="168" fontId="14" fillId="2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vertical="center" wrapText="1"/>
    </xf>
    <xf numFmtId="165" fontId="18" fillId="0" borderId="1" xfId="1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right" wrapText="1"/>
    </xf>
    <xf numFmtId="49" fontId="5" fillId="0" borderId="1" xfId="2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2" applyNumberFormat="1" applyFont="1" applyFill="1" applyBorder="1" applyAlignment="1" applyProtection="1">
      <alignment horizontal="right" wrapText="1"/>
      <protection hidden="1"/>
    </xf>
    <xf numFmtId="168" fontId="5" fillId="0" borderId="1" xfId="2" applyNumberFormat="1" applyFont="1" applyFill="1" applyBorder="1" applyAlignment="1" applyProtection="1">
      <alignment horizontal="right" wrapText="1"/>
      <protection hidden="1"/>
    </xf>
    <xf numFmtId="49" fontId="12" fillId="2" borderId="1" xfId="0" applyNumberFormat="1" applyFont="1" applyFill="1" applyBorder="1" applyAlignment="1">
      <alignment vertical="center" wrapText="1"/>
    </xf>
    <xf numFmtId="165" fontId="12" fillId="0" borderId="1" xfId="1" applyNumberFormat="1" applyFont="1" applyBorder="1" applyAlignment="1">
      <alignment horizontal="right" wrapText="1"/>
    </xf>
    <xf numFmtId="0" fontId="1" fillId="2" borderId="0" xfId="0" applyFont="1" applyFill="1"/>
    <xf numFmtId="0" fontId="22" fillId="2" borderId="0" xfId="0" applyFont="1" applyFill="1"/>
    <xf numFmtId="0" fontId="5" fillId="2" borderId="1" xfId="2" applyNumberFormat="1" applyFont="1" applyFill="1" applyBorder="1" applyAlignment="1" applyProtection="1">
      <alignment horizontal="left" wrapText="1"/>
      <protection hidden="1"/>
    </xf>
    <xf numFmtId="168" fontId="18" fillId="0" borderId="1" xfId="0" applyNumberFormat="1" applyFont="1" applyFill="1" applyBorder="1" applyAlignment="1">
      <alignment wrapText="1"/>
    </xf>
    <xf numFmtId="164" fontId="13" fillId="2" borderId="0" xfId="1" applyFont="1" applyFill="1" applyBorder="1" applyAlignment="1">
      <alignment horizontal="center" wrapText="1"/>
    </xf>
    <xf numFmtId="164" fontId="5" fillId="2" borderId="0" xfId="1" applyFont="1" applyFill="1" applyBorder="1" applyAlignment="1">
      <alignment horizontal="center" wrapText="1"/>
    </xf>
    <xf numFmtId="0" fontId="23" fillId="2" borderId="0" xfId="0" applyFont="1" applyFill="1"/>
    <xf numFmtId="0" fontId="13" fillId="2" borderId="4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8" fillId="0" borderId="0" xfId="2" applyNumberFormat="1" applyFont="1" applyFill="1" applyBorder="1" applyAlignment="1" applyProtection="1">
      <alignment horizontal="left" wrapText="1"/>
      <protection hidden="1"/>
    </xf>
    <xf numFmtId="165" fontId="9" fillId="2" borderId="0" xfId="1" applyNumberFormat="1" applyFont="1" applyFill="1" applyBorder="1" applyAlignment="1">
      <alignment horizontal="right" wrapText="1"/>
    </xf>
    <xf numFmtId="166" fontId="8" fillId="2" borderId="0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168" fontId="8" fillId="2" borderId="0" xfId="0" applyNumberFormat="1" applyFont="1" applyFill="1" applyBorder="1" applyAlignment="1">
      <alignment wrapText="1"/>
    </xf>
    <xf numFmtId="168" fontId="8" fillId="0" borderId="0" xfId="0" applyNumberFormat="1" applyFont="1" applyFill="1" applyBorder="1" applyAlignment="1">
      <alignment wrapText="1"/>
    </xf>
    <xf numFmtId="171" fontId="6" fillId="2" borderId="0" xfId="0" applyNumberFormat="1" applyFont="1" applyFill="1"/>
    <xf numFmtId="0" fontId="0" fillId="2" borderId="0" xfId="0" applyFont="1" applyFill="1" applyAlignment="1">
      <alignment vertical="center"/>
    </xf>
    <xf numFmtId="0" fontId="24" fillId="2" borderId="0" xfId="0" applyFont="1" applyFill="1"/>
    <xf numFmtId="0" fontId="25" fillId="2" borderId="0" xfId="0" applyFont="1" applyFill="1" applyAlignment="1">
      <alignment horizontal="justify" vertical="center"/>
    </xf>
    <xf numFmtId="166" fontId="13" fillId="2" borderId="1" xfId="0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 applyProtection="1">
      <alignment wrapText="1"/>
      <protection hidden="1"/>
    </xf>
    <xf numFmtId="0" fontId="26" fillId="2" borderId="0" xfId="0" applyFont="1" applyFill="1" applyBorder="1" applyAlignment="1">
      <alignment vertical="center"/>
    </xf>
    <xf numFmtId="0" fontId="5" fillId="2" borderId="0" xfId="0" applyFont="1" applyFill="1"/>
    <xf numFmtId="0" fontId="17" fillId="0" borderId="0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24" fillId="0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5" fontId="12" fillId="2" borderId="1" xfId="1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left" vertical="center" wrapText="1"/>
    </xf>
    <xf numFmtId="168" fontId="18" fillId="0" borderId="1" xfId="0" applyNumberFormat="1" applyFont="1" applyFill="1" applyBorder="1" applyAlignment="1">
      <alignment horizontal="right" wrapText="1"/>
    </xf>
    <xf numFmtId="0" fontId="23" fillId="0" borderId="0" xfId="0" applyFont="1" applyFill="1"/>
    <xf numFmtId="165" fontId="5" fillId="0" borderId="1" xfId="1" applyNumberFormat="1" applyFont="1" applyBorder="1" applyAlignment="1">
      <alignment horizontal="right"/>
    </xf>
    <xf numFmtId="0" fontId="5" fillId="0" borderId="0" xfId="2" applyNumberFormat="1" applyFont="1" applyFill="1" applyBorder="1" applyAlignment="1" applyProtection="1">
      <alignment horizontal="left" vertical="center" wrapText="1"/>
      <protection hidden="1"/>
    </xf>
    <xf numFmtId="165" fontId="5" fillId="2" borderId="0" xfId="1" applyNumberFormat="1" applyFont="1" applyFill="1" applyBorder="1" applyAlignment="1">
      <alignment wrapText="1"/>
    </xf>
    <xf numFmtId="166" fontId="5" fillId="2" borderId="0" xfId="0" applyNumberFormat="1" applyFont="1" applyFill="1" applyBorder="1" applyAlignment="1"/>
    <xf numFmtId="0" fontId="13" fillId="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65" fontId="13" fillId="2" borderId="0" xfId="1" applyNumberFormat="1" applyFont="1" applyFill="1" applyBorder="1" applyAlignment="1">
      <alignment horizontal="right" wrapText="1"/>
    </xf>
    <xf numFmtId="166" fontId="5" fillId="2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 wrapText="1"/>
    </xf>
    <xf numFmtId="0" fontId="13" fillId="0" borderId="4" xfId="1" applyNumberFormat="1" applyFont="1" applyFill="1" applyBorder="1" applyAlignment="1">
      <alignment horizontal="left" wrapText="1"/>
    </xf>
    <xf numFmtId="0" fontId="13" fillId="0" borderId="8" xfId="1" applyNumberFormat="1" applyFont="1" applyFill="1" applyBorder="1" applyAlignment="1">
      <alignment horizontal="left" wrapText="1"/>
    </xf>
    <xf numFmtId="0" fontId="13" fillId="0" borderId="3" xfId="1" applyNumberFormat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90"/>
  <sheetViews>
    <sheetView tabSelected="1" view="pageBreakPreview" topLeftCell="A253" zoomScaleNormal="100" zoomScaleSheetLayoutView="100" zoomScalePageLayoutView="90" workbookViewId="0">
      <selection sqref="A1:G258"/>
    </sheetView>
  </sheetViews>
  <sheetFormatPr defaultColWidth="9.140625" defaultRowHeight="15"/>
  <cols>
    <col min="1" max="1" width="62.42578125" style="2" customWidth="1"/>
    <col min="2" max="2" width="14.42578125" style="2" customWidth="1"/>
    <col min="3" max="3" width="14.7109375" style="3" customWidth="1"/>
    <col min="4" max="4" width="15.28515625" style="4" customWidth="1"/>
    <col min="5" max="5" width="9.85546875" style="2" customWidth="1"/>
    <col min="6" max="6" width="11.85546875" style="2" customWidth="1"/>
    <col min="7" max="7" width="62.42578125" style="2" customWidth="1"/>
    <col min="8" max="9" width="11.140625" style="2" bestFit="1" customWidth="1"/>
    <col min="10" max="16384" width="9.140625" style="2"/>
  </cols>
  <sheetData>
    <row r="1" spans="1:7" ht="15.75">
      <c r="G1" s="189" t="s">
        <v>184</v>
      </c>
    </row>
    <row r="2" spans="1:7">
      <c r="G2" s="188" t="s">
        <v>219</v>
      </c>
    </row>
    <row r="3" spans="1:7" ht="10.5" customHeight="1">
      <c r="A3" s="218"/>
      <c r="B3" s="218"/>
      <c r="C3" s="218"/>
      <c r="D3" s="218"/>
      <c r="E3" s="218"/>
      <c r="F3" s="218"/>
      <c r="G3" s="218"/>
    </row>
    <row r="4" spans="1:7" ht="24" customHeight="1">
      <c r="A4" s="200" t="s">
        <v>183</v>
      </c>
      <c r="B4" s="200"/>
      <c r="C4" s="200"/>
      <c r="D4" s="200"/>
      <c r="E4" s="200"/>
      <c r="F4" s="200"/>
      <c r="G4" s="200"/>
    </row>
    <row r="5" spans="1:7" s="163" customFormat="1" ht="32.25" customHeight="1">
      <c r="A5" s="243" t="s">
        <v>22</v>
      </c>
      <c r="B5" s="243"/>
      <c r="C5" s="243"/>
      <c r="D5" s="243"/>
      <c r="E5" s="243"/>
      <c r="F5" s="243"/>
      <c r="G5" s="243"/>
    </row>
    <row r="6" spans="1:7" s="75" customFormat="1" ht="11.25" customHeight="1">
      <c r="A6" s="170"/>
      <c r="B6" s="170"/>
      <c r="C6" s="170"/>
      <c r="D6" s="145"/>
      <c r="E6" s="146"/>
      <c r="G6" s="190" t="s">
        <v>186</v>
      </c>
    </row>
    <row r="7" spans="1:7" s="163" customFormat="1" ht="60" customHeight="1">
      <c r="A7" s="151" t="s">
        <v>31</v>
      </c>
      <c r="B7" s="35" t="s">
        <v>165</v>
      </c>
      <c r="C7" s="35" t="s">
        <v>164</v>
      </c>
      <c r="D7" s="35" t="s">
        <v>82</v>
      </c>
      <c r="E7" s="201" t="s">
        <v>185</v>
      </c>
      <c r="F7" s="202"/>
      <c r="G7" s="203"/>
    </row>
    <row r="8" spans="1:7" s="75" customFormat="1" ht="17.45" customHeight="1">
      <c r="A8" s="84" t="s">
        <v>0</v>
      </c>
      <c r="B8" s="131">
        <f>B9+B21+B23+B33</f>
        <v>1429521.1</v>
      </c>
      <c r="C8" s="131">
        <f>C9+C21+C23+C33</f>
        <v>1418037.5</v>
      </c>
      <c r="D8" s="99">
        <f t="shared" ref="D8:D38" si="0">C8/B8*100</f>
        <v>99.196682021692425</v>
      </c>
      <c r="E8" s="219"/>
      <c r="F8" s="220"/>
      <c r="G8" s="221"/>
    </row>
    <row r="9" spans="1:7" s="147" customFormat="1" ht="24.75" customHeight="1">
      <c r="A9" s="130" t="s">
        <v>10</v>
      </c>
      <c r="B9" s="53">
        <f>SUM(B10:B20)</f>
        <v>1330182.3</v>
      </c>
      <c r="C9" s="53">
        <f>SUM(C10:C20)</f>
        <v>1325489.7</v>
      </c>
      <c r="D9" s="95">
        <f t="shared" si="0"/>
        <v>99.647221286886762</v>
      </c>
      <c r="E9" s="222"/>
      <c r="F9" s="223"/>
      <c r="G9" s="224"/>
    </row>
    <row r="10" spans="1:7" s="75" customFormat="1" ht="147" customHeight="1">
      <c r="A10" s="109" t="s">
        <v>150</v>
      </c>
      <c r="B10" s="127">
        <v>787.8</v>
      </c>
      <c r="C10" s="48">
        <v>787.8</v>
      </c>
      <c r="D10" s="97">
        <f t="shared" si="0"/>
        <v>100</v>
      </c>
      <c r="E10" s="208"/>
      <c r="F10" s="209"/>
      <c r="G10" s="210"/>
    </row>
    <row r="11" spans="1:7" ht="119.25" customHeight="1">
      <c r="A11" s="78" t="s">
        <v>151</v>
      </c>
      <c r="B11" s="127">
        <f>98104.2+485619.7+6264.1</f>
        <v>589988</v>
      </c>
      <c r="C11" s="127">
        <f>98104.2+485619.7+6264.1</f>
        <v>589988</v>
      </c>
      <c r="D11" s="97">
        <f t="shared" si="0"/>
        <v>100</v>
      </c>
      <c r="E11" s="208"/>
      <c r="F11" s="209"/>
      <c r="G11" s="210"/>
    </row>
    <row r="12" spans="1:7" ht="123" customHeight="1">
      <c r="A12" s="78" t="s">
        <v>152</v>
      </c>
      <c r="B12" s="127">
        <f>548831+47889.2+383.9</f>
        <v>597104.1</v>
      </c>
      <c r="C12" s="48">
        <f>47889.2+545242.3+254.7</f>
        <v>593386.19999999995</v>
      </c>
      <c r="D12" s="97">
        <f t="shared" si="0"/>
        <v>99.377344754457383</v>
      </c>
      <c r="E12" s="208" t="s">
        <v>187</v>
      </c>
      <c r="F12" s="209"/>
      <c r="G12" s="210"/>
    </row>
    <row r="13" spans="1:7" ht="81.75" customHeight="1">
      <c r="A13" s="81" t="s">
        <v>149</v>
      </c>
      <c r="B13" s="127">
        <f>30316+1608</f>
        <v>31924</v>
      </c>
      <c r="C13" s="48">
        <f>29771.6+1453.9</f>
        <v>31225.5</v>
      </c>
      <c r="D13" s="97">
        <f t="shared" si="0"/>
        <v>97.811990978574116</v>
      </c>
      <c r="E13" s="208" t="s">
        <v>207</v>
      </c>
      <c r="F13" s="209"/>
      <c r="G13" s="210"/>
    </row>
    <row r="14" spans="1:7" s="163" customFormat="1" ht="60" customHeight="1">
      <c r="A14" s="187" t="s">
        <v>31</v>
      </c>
      <c r="B14" s="35" t="s">
        <v>165</v>
      </c>
      <c r="C14" s="35" t="s">
        <v>164</v>
      </c>
      <c r="D14" s="35" t="s">
        <v>82</v>
      </c>
      <c r="E14" s="201" t="s">
        <v>185</v>
      </c>
      <c r="F14" s="202"/>
      <c r="G14" s="203"/>
    </row>
    <row r="15" spans="1:7" ht="137.25" customHeight="1">
      <c r="A15" s="78" t="s">
        <v>154</v>
      </c>
      <c r="B15" s="129">
        <f>9493.6+20708.4+3521.8</f>
        <v>33723.800000000003</v>
      </c>
      <c r="C15" s="48">
        <f>9493.6+20708.5+3521.8</f>
        <v>33723.9</v>
      </c>
      <c r="D15" s="97">
        <f t="shared" si="0"/>
        <v>100.0002965264887</v>
      </c>
      <c r="E15" s="244"/>
      <c r="F15" s="245"/>
      <c r="G15" s="246"/>
    </row>
    <row r="16" spans="1:7" s="9" customFormat="1" ht="36.75" customHeight="1">
      <c r="A16" s="26" t="s">
        <v>86</v>
      </c>
      <c r="B16" s="128">
        <v>29750.1</v>
      </c>
      <c r="C16" s="128">
        <v>29490.799999999999</v>
      </c>
      <c r="D16" s="97">
        <f t="shared" si="0"/>
        <v>99.128406291071286</v>
      </c>
      <c r="E16" s="208" t="s">
        <v>187</v>
      </c>
      <c r="F16" s="209"/>
      <c r="G16" s="210"/>
    </row>
    <row r="17" spans="1:7" s="9" customFormat="1" ht="48" customHeight="1">
      <c r="A17" s="26" t="s">
        <v>153</v>
      </c>
      <c r="B17" s="128">
        <v>18053.5</v>
      </c>
      <c r="C17" s="128">
        <v>18053.5</v>
      </c>
      <c r="D17" s="97">
        <f t="shared" si="0"/>
        <v>100</v>
      </c>
      <c r="E17" s="208"/>
      <c r="F17" s="209"/>
      <c r="G17" s="210"/>
    </row>
    <row r="18" spans="1:7" ht="76.5" customHeight="1">
      <c r="A18" s="26" t="s">
        <v>174</v>
      </c>
      <c r="B18" s="127">
        <f>27186.2+20.9</f>
        <v>27207.100000000002</v>
      </c>
      <c r="C18" s="48">
        <f>27169.3+20.8</f>
        <v>27190.1</v>
      </c>
      <c r="D18" s="97">
        <f t="shared" si="0"/>
        <v>99.937516310080809</v>
      </c>
      <c r="E18" s="208" t="s">
        <v>187</v>
      </c>
      <c r="F18" s="209"/>
      <c r="G18" s="210"/>
    </row>
    <row r="19" spans="1:7" ht="51" customHeight="1">
      <c r="A19" s="26" t="s">
        <v>87</v>
      </c>
      <c r="B19" s="127">
        <v>1143.9000000000001</v>
      </c>
      <c r="C19" s="48">
        <v>1143.9000000000001</v>
      </c>
      <c r="D19" s="97">
        <f t="shared" si="0"/>
        <v>100</v>
      </c>
      <c r="E19" s="211"/>
      <c r="F19" s="212"/>
      <c r="G19" s="213"/>
    </row>
    <row r="20" spans="1:7" ht="42.75" customHeight="1">
      <c r="A20" s="26" t="s">
        <v>98</v>
      </c>
      <c r="B20" s="127">
        <v>500</v>
      </c>
      <c r="C20" s="48">
        <v>500</v>
      </c>
      <c r="D20" s="97">
        <f t="shared" si="0"/>
        <v>100</v>
      </c>
      <c r="E20" s="211"/>
      <c r="F20" s="212"/>
      <c r="G20" s="213"/>
    </row>
    <row r="21" spans="1:7" s="147" customFormat="1" ht="23.25" customHeight="1">
      <c r="A21" s="132" t="s">
        <v>15</v>
      </c>
      <c r="B21" s="133">
        <f>B22</f>
        <v>828</v>
      </c>
      <c r="C21" s="133">
        <f t="shared" ref="C21" si="1">C22</f>
        <v>828</v>
      </c>
      <c r="D21" s="97">
        <f t="shared" si="0"/>
        <v>100</v>
      </c>
      <c r="E21" s="222"/>
      <c r="F21" s="223"/>
      <c r="G21" s="224"/>
    </row>
    <row r="22" spans="1:7" s="104" customFormat="1" ht="105">
      <c r="A22" s="109" t="s">
        <v>155</v>
      </c>
      <c r="B22" s="128">
        <v>828</v>
      </c>
      <c r="C22" s="128">
        <v>828</v>
      </c>
      <c r="D22" s="97">
        <f t="shared" si="0"/>
        <v>100</v>
      </c>
      <c r="E22" s="208"/>
      <c r="F22" s="209"/>
      <c r="G22" s="210"/>
    </row>
    <row r="23" spans="1:7" s="180" customFormat="1" ht="30">
      <c r="A23" s="132" t="s">
        <v>16</v>
      </c>
      <c r="B23" s="179">
        <f>B24+B29+B30+B31+B32</f>
        <v>78557.199999999983</v>
      </c>
      <c r="C23" s="179">
        <f>C24+C29+C30+C31+C32</f>
        <v>71803.299999999988</v>
      </c>
      <c r="D23" s="97">
        <f t="shared" si="0"/>
        <v>91.402570356377268</v>
      </c>
      <c r="E23" s="240"/>
      <c r="F23" s="241"/>
      <c r="G23" s="242"/>
    </row>
    <row r="24" spans="1:7" s="75" customFormat="1" ht="18" customHeight="1">
      <c r="A24" s="24" t="s">
        <v>179</v>
      </c>
      <c r="B24" s="181">
        <f>B25+B27+B28</f>
        <v>16639.3</v>
      </c>
      <c r="C24" s="181">
        <f>C25+C27+C28</f>
        <v>16089.5</v>
      </c>
      <c r="D24" s="97">
        <f t="shared" si="0"/>
        <v>96.695774461666062</v>
      </c>
      <c r="E24" s="219"/>
      <c r="F24" s="220"/>
      <c r="G24" s="221"/>
    </row>
    <row r="25" spans="1:7" s="7" customFormat="1" ht="66.75" customHeight="1">
      <c r="A25" s="139" t="s">
        <v>74</v>
      </c>
      <c r="B25" s="177">
        <v>1298.2</v>
      </c>
      <c r="C25" s="177">
        <v>1232.8</v>
      </c>
      <c r="D25" s="97">
        <f t="shared" si="0"/>
        <v>94.962255430596201</v>
      </c>
      <c r="E25" s="208" t="s">
        <v>190</v>
      </c>
      <c r="F25" s="209"/>
      <c r="G25" s="210"/>
    </row>
    <row r="26" spans="1:7" s="163" customFormat="1" ht="60" customHeight="1">
      <c r="A26" s="187" t="s">
        <v>31</v>
      </c>
      <c r="B26" s="35" t="s">
        <v>165</v>
      </c>
      <c r="C26" s="35" t="s">
        <v>164</v>
      </c>
      <c r="D26" s="35" t="s">
        <v>82</v>
      </c>
      <c r="E26" s="201" t="s">
        <v>185</v>
      </c>
      <c r="F26" s="202"/>
      <c r="G26" s="203"/>
    </row>
    <row r="27" spans="1:7" s="7" customFormat="1" ht="51" customHeight="1">
      <c r="A27" s="139" t="s">
        <v>88</v>
      </c>
      <c r="B27" s="177">
        <v>2322.8000000000002</v>
      </c>
      <c r="C27" s="177">
        <v>2322.8000000000002</v>
      </c>
      <c r="D27" s="97">
        <f t="shared" si="0"/>
        <v>100</v>
      </c>
      <c r="E27" s="208"/>
      <c r="F27" s="209"/>
      <c r="G27" s="210"/>
    </row>
    <row r="28" spans="1:7" s="7" customFormat="1" ht="50.25" customHeight="1">
      <c r="A28" s="178" t="s">
        <v>84</v>
      </c>
      <c r="B28" s="177">
        <f>2551.4+10466.9</f>
        <v>13018.3</v>
      </c>
      <c r="C28" s="177">
        <f>2503+10030.9</f>
        <v>12533.9</v>
      </c>
      <c r="D28" s="97">
        <f t="shared" si="0"/>
        <v>96.279084058594449</v>
      </c>
      <c r="E28" s="208" t="s">
        <v>188</v>
      </c>
      <c r="F28" s="209"/>
      <c r="G28" s="210"/>
    </row>
    <row r="29" spans="1:7" s="9" customFormat="1" ht="58.5" customHeight="1">
      <c r="A29" s="110" t="s">
        <v>156</v>
      </c>
      <c r="B29" s="128">
        <v>23282.400000000001</v>
      </c>
      <c r="C29" s="128">
        <v>19887.900000000001</v>
      </c>
      <c r="D29" s="97">
        <f t="shared" si="0"/>
        <v>85.420317493041949</v>
      </c>
      <c r="E29" s="208" t="s">
        <v>189</v>
      </c>
      <c r="F29" s="209"/>
      <c r="G29" s="210"/>
    </row>
    <row r="30" spans="1:7" s="9" customFormat="1" ht="165.75">
      <c r="A30" s="110" t="s">
        <v>157</v>
      </c>
      <c r="B30" s="128">
        <v>35601.1</v>
      </c>
      <c r="C30" s="128">
        <v>32791.5</v>
      </c>
      <c r="D30" s="97">
        <f t="shared" si="0"/>
        <v>92.108109019103352</v>
      </c>
      <c r="E30" s="208" t="s">
        <v>189</v>
      </c>
      <c r="F30" s="209"/>
      <c r="G30" s="210"/>
    </row>
    <row r="31" spans="1:7" s="9" customFormat="1" ht="30">
      <c r="A31" s="110" t="s">
        <v>23</v>
      </c>
      <c r="B31" s="128">
        <v>60</v>
      </c>
      <c r="C31" s="128">
        <v>60</v>
      </c>
      <c r="D31" s="97">
        <f t="shared" si="0"/>
        <v>100</v>
      </c>
      <c r="E31" s="208"/>
      <c r="F31" s="209"/>
      <c r="G31" s="210"/>
    </row>
    <row r="32" spans="1:7" s="104" customFormat="1" ht="30">
      <c r="A32" s="1" t="s">
        <v>158</v>
      </c>
      <c r="B32" s="128">
        <v>2974.4</v>
      </c>
      <c r="C32" s="128">
        <v>2974.4</v>
      </c>
      <c r="D32" s="97">
        <f t="shared" si="0"/>
        <v>100</v>
      </c>
      <c r="E32" s="211"/>
      <c r="F32" s="212"/>
      <c r="G32" s="213"/>
    </row>
    <row r="33" spans="1:7" s="147" customFormat="1" ht="75">
      <c r="A33" s="132" t="s">
        <v>160</v>
      </c>
      <c r="B33" s="137">
        <f>B34+B37+B38</f>
        <v>19953.599999999999</v>
      </c>
      <c r="C33" s="137">
        <f>C34+C37+C38</f>
        <v>19916.5</v>
      </c>
      <c r="D33" s="97">
        <f t="shared" si="0"/>
        <v>99.814068639243047</v>
      </c>
      <c r="E33" s="222"/>
      <c r="F33" s="223"/>
      <c r="G33" s="224"/>
    </row>
    <row r="34" spans="1:7" s="75" customFormat="1">
      <c r="A34" s="24" t="s">
        <v>11</v>
      </c>
      <c r="B34" s="138">
        <f>B35+B36</f>
        <v>3664.2</v>
      </c>
      <c r="C34" s="138">
        <f>C35+C36</f>
        <v>3664.1</v>
      </c>
      <c r="D34" s="97">
        <f t="shared" si="0"/>
        <v>99.997270891326892</v>
      </c>
      <c r="E34" s="219"/>
      <c r="F34" s="220"/>
      <c r="G34" s="221"/>
    </row>
    <row r="35" spans="1:7" s="142" customFormat="1" ht="45">
      <c r="A35" s="139" t="s">
        <v>28</v>
      </c>
      <c r="B35" s="140">
        <v>3376.2</v>
      </c>
      <c r="C35" s="140">
        <v>3376.1</v>
      </c>
      <c r="D35" s="97">
        <f t="shared" si="0"/>
        <v>99.997038090160544</v>
      </c>
      <c r="E35" s="247"/>
      <c r="F35" s="248"/>
      <c r="G35" s="249"/>
    </row>
    <row r="36" spans="1:7" s="105" customFormat="1" ht="45">
      <c r="A36" s="134" t="s">
        <v>73</v>
      </c>
      <c r="B36" s="135">
        <v>288</v>
      </c>
      <c r="C36" s="135">
        <v>288</v>
      </c>
      <c r="D36" s="97">
        <f t="shared" si="0"/>
        <v>100</v>
      </c>
      <c r="E36" s="211"/>
      <c r="F36" s="212"/>
      <c r="G36" s="213"/>
    </row>
    <row r="37" spans="1:7" s="104" customFormat="1" ht="30.6" customHeight="1">
      <c r="A37" s="136" t="s">
        <v>159</v>
      </c>
      <c r="B37" s="128">
        <v>9500.7999999999993</v>
      </c>
      <c r="C37" s="128">
        <v>9480</v>
      </c>
      <c r="D37" s="97">
        <f t="shared" si="0"/>
        <v>99.781071067699571</v>
      </c>
      <c r="E37" s="211" t="s">
        <v>191</v>
      </c>
      <c r="F37" s="212"/>
      <c r="G37" s="213"/>
    </row>
    <row r="38" spans="1:7" s="104" customFormat="1" ht="75.75" customHeight="1">
      <c r="A38" s="136" t="s">
        <v>24</v>
      </c>
      <c r="B38" s="128">
        <f>5430.9+1357.7</f>
        <v>6788.5999999999995</v>
      </c>
      <c r="C38" s="128">
        <f>5417.9+1354.5</f>
        <v>6772.4</v>
      </c>
      <c r="D38" s="97">
        <f t="shared" si="0"/>
        <v>99.761364640721212</v>
      </c>
      <c r="E38" s="211" t="s">
        <v>192</v>
      </c>
      <c r="F38" s="212"/>
      <c r="G38" s="213"/>
    </row>
    <row r="39" spans="1:7" s="5" customFormat="1" ht="12.75" customHeight="1">
      <c r="A39" s="10"/>
      <c r="B39" s="11"/>
      <c r="C39" s="11"/>
    </row>
    <row r="40" spans="1:7" s="174" customFormat="1" ht="19.149999999999999" customHeight="1">
      <c r="A40" s="204" t="s">
        <v>25</v>
      </c>
      <c r="B40" s="204"/>
      <c r="C40" s="204"/>
      <c r="D40" s="204"/>
      <c r="E40" s="204"/>
      <c r="F40" s="204"/>
      <c r="G40" s="204"/>
    </row>
    <row r="41" spans="1:7" s="176" customFormat="1" ht="8.4499999999999993" customHeight="1">
      <c r="A41" s="175"/>
      <c r="B41" s="175"/>
      <c r="C41" s="175"/>
      <c r="D41" s="175"/>
      <c r="E41" s="175"/>
      <c r="F41" s="175"/>
      <c r="G41" s="175"/>
    </row>
    <row r="42" spans="1:7" s="163" customFormat="1" ht="60" customHeight="1">
      <c r="A42" s="187" t="s">
        <v>31</v>
      </c>
      <c r="B42" s="35" t="s">
        <v>165</v>
      </c>
      <c r="C42" s="35" t="s">
        <v>164</v>
      </c>
      <c r="D42" s="35" t="s">
        <v>82</v>
      </c>
      <c r="E42" s="201" t="s">
        <v>185</v>
      </c>
      <c r="F42" s="202"/>
      <c r="G42" s="203"/>
    </row>
    <row r="43" spans="1:7" s="75" customFormat="1" ht="17.45" customHeight="1">
      <c r="A43" s="66" t="s">
        <v>0</v>
      </c>
      <c r="B43" s="67">
        <f>B44+B49+B53+B56+B61</f>
        <v>256067.80000000002</v>
      </c>
      <c r="C43" s="67">
        <f>C44+C49+C53+C56+C61</f>
        <v>236349.00000000003</v>
      </c>
      <c r="D43" s="67">
        <f>C43/B43*100</f>
        <v>92.29938321022793</v>
      </c>
      <c r="E43" s="219"/>
      <c r="F43" s="220"/>
      <c r="G43" s="221"/>
    </row>
    <row r="44" spans="1:7" s="147" customFormat="1" ht="15.6" customHeight="1">
      <c r="A44" s="72" t="s">
        <v>9</v>
      </c>
      <c r="B44" s="68">
        <f>B45+B46+B47+B48</f>
        <v>688.1</v>
      </c>
      <c r="C44" s="68">
        <f>C45+C46+C47+C48</f>
        <v>688.1</v>
      </c>
      <c r="D44" s="68">
        <f>C44/B44*100</f>
        <v>100</v>
      </c>
      <c r="E44" s="238"/>
      <c r="F44" s="239"/>
      <c r="G44" s="239"/>
    </row>
    <row r="45" spans="1:7" s="75" customFormat="1" ht="45" customHeight="1">
      <c r="A45" s="24" t="s">
        <v>112</v>
      </c>
      <c r="B45" s="25">
        <v>30</v>
      </c>
      <c r="C45" s="25">
        <v>30</v>
      </c>
      <c r="D45" s="70">
        <f>C45/B45*100</f>
        <v>100</v>
      </c>
      <c r="E45" s="222"/>
      <c r="F45" s="223"/>
      <c r="G45" s="224"/>
    </row>
    <row r="46" spans="1:7" s="75" customFormat="1" ht="45">
      <c r="A46" s="71" t="s">
        <v>116</v>
      </c>
      <c r="B46" s="69">
        <f>77.8+13.7</f>
        <v>91.5</v>
      </c>
      <c r="C46" s="23">
        <v>91.5</v>
      </c>
      <c r="D46" s="70">
        <f>C46/B46*100</f>
        <v>100</v>
      </c>
      <c r="E46" s="208"/>
      <c r="F46" s="209"/>
      <c r="G46" s="210"/>
    </row>
    <row r="47" spans="1:7" s="75" customFormat="1" ht="88.5" customHeight="1">
      <c r="A47" s="71" t="s">
        <v>111</v>
      </c>
      <c r="B47" s="69">
        <f>354.1+62.5</f>
        <v>416.6</v>
      </c>
      <c r="C47" s="23">
        <f>354.1+62.5</f>
        <v>416.6</v>
      </c>
      <c r="D47" s="70">
        <f>C47/B47*100</f>
        <v>100</v>
      </c>
      <c r="E47" s="208"/>
      <c r="F47" s="209"/>
      <c r="G47" s="210"/>
    </row>
    <row r="48" spans="1:7" ht="30">
      <c r="A48" s="1" t="s">
        <v>83</v>
      </c>
      <c r="B48" s="69">
        <v>150</v>
      </c>
      <c r="C48" s="23">
        <v>150</v>
      </c>
      <c r="D48" s="70">
        <f t="shared" ref="D48:D62" si="2">C48/B48*100</f>
        <v>100</v>
      </c>
      <c r="E48" s="211"/>
      <c r="F48" s="212"/>
      <c r="G48" s="213"/>
    </row>
    <row r="49" spans="1:7" s="147" customFormat="1" ht="16.149999999999999" customHeight="1">
      <c r="A49" s="73" t="s">
        <v>13</v>
      </c>
      <c r="B49" s="68">
        <f>B51+B50+B52</f>
        <v>17785.5</v>
      </c>
      <c r="C49" s="68">
        <f>C51+C50+C52</f>
        <v>117.5</v>
      </c>
      <c r="D49" s="74">
        <f t="shared" si="2"/>
        <v>0.66065052992606343</v>
      </c>
      <c r="E49" s="226"/>
      <c r="F49" s="227"/>
      <c r="G49" s="228"/>
    </row>
    <row r="50" spans="1:7" s="75" customFormat="1" ht="33.75" customHeight="1">
      <c r="A50" s="24" t="s">
        <v>113</v>
      </c>
      <c r="B50" s="25">
        <v>20</v>
      </c>
      <c r="C50" s="25">
        <v>20</v>
      </c>
      <c r="D50" s="70">
        <f t="shared" si="2"/>
        <v>100</v>
      </c>
      <c r="E50" s="211"/>
      <c r="F50" s="212"/>
      <c r="G50" s="213"/>
    </row>
    <row r="51" spans="1:7" s="75" customFormat="1" ht="80.25" customHeight="1">
      <c r="A51" s="71" t="s">
        <v>115</v>
      </c>
      <c r="B51" s="69">
        <f>82.9+14.6</f>
        <v>97.5</v>
      </c>
      <c r="C51" s="23">
        <v>97.5</v>
      </c>
      <c r="D51" s="70">
        <f t="shared" si="2"/>
        <v>100</v>
      </c>
      <c r="E51" s="208"/>
      <c r="F51" s="209"/>
      <c r="G51" s="210"/>
    </row>
    <row r="52" spans="1:7" s="141" customFormat="1" ht="63.75" customHeight="1">
      <c r="A52" s="71" t="s">
        <v>114</v>
      </c>
      <c r="B52" s="69">
        <v>17668</v>
      </c>
      <c r="C52" s="23">
        <v>0</v>
      </c>
      <c r="D52" s="70">
        <f t="shared" si="2"/>
        <v>0</v>
      </c>
      <c r="E52" s="208" t="s">
        <v>208</v>
      </c>
      <c r="F52" s="209"/>
      <c r="G52" s="210"/>
    </row>
    <row r="53" spans="1:7" s="75" customFormat="1" ht="25.5" customHeight="1">
      <c r="A53" s="73" t="s">
        <v>26</v>
      </c>
      <c r="B53" s="76">
        <f>B54+B55</f>
        <v>466.2</v>
      </c>
      <c r="C53" s="76">
        <f>C54+C55</f>
        <v>466.2</v>
      </c>
      <c r="D53" s="74">
        <f t="shared" si="2"/>
        <v>100</v>
      </c>
      <c r="E53" s="208"/>
      <c r="F53" s="209"/>
      <c r="G53" s="210"/>
    </row>
    <row r="54" spans="1:7" s="75" customFormat="1" ht="30.75" customHeight="1">
      <c r="A54" s="26" t="s">
        <v>117</v>
      </c>
      <c r="B54" s="25">
        <v>39.9</v>
      </c>
      <c r="C54" s="25">
        <v>39.9</v>
      </c>
      <c r="D54" s="70">
        <f t="shared" si="2"/>
        <v>100</v>
      </c>
      <c r="E54" s="208"/>
      <c r="F54" s="209"/>
      <c r="G54" s="210"/>
    </row>
    <row r="55" spans="1:7" s="75" customFormat="1" ht="39" customHeight="1">
      <c r="A55" s="1" t="s">
        <v>83</v>
      </c>
      <c r="B55" s="25">
        <v>426.3</v>
      </c>
      <c r="C55" s="25">
        <v>426.3</v>
      </c>
      <c r="D55" s="70">
        <f t="shared" si="2"/>
        <v>100</v>
      </c>
      <c r="E55" s="208"/>
      <c r="F55" s="209"/>
      <c r="G55" s="210"/>
    </row>
    <row r="56" spans="1:7" s="147" customFormat="1" ht="37.5" customHeight="1">
      <c r="A56" s="77" t="s">
        <v>14</v>
      </c>
      <c r="B56" s="76">
        <f>SUM(B57:B60)</f>
        <v>6789.2000000000007</v>
      </c>
      <c r="C56" s="76">
        <f>SUM(C57:C60)</f>
        <v>4738.3999999999996</v>
      </c>
      <c r="D56" s="74">
        <f t="shared" si="2"/>
        <v>69.793200966240491</v>
      </c>
      <c r="E56" s="208"/>
      <c r="F56" s="209"/>
      <c r="G56" s="210"/>
    </row>
    <row r="57" spans="1:7" s="75" customFormat="1" ht="33.75" customHeight="1">
      <c r="A57" s="26" t="s">
        <v>118</v>
      </c>
      <c r="B57" s="25">
        <f>2046.4+332.3</f>
        <v>2378.7000000000003</v>
      </c>
      <c r="C57" s="27">
        <f>2046.4+332.3</f>
        <v>2378.7000000000003</v>
      </c>
      <c r="D57" s="70">
        <f t="shared" si="2"/>
        <v>100</v>
      </c>
      <c r="E57" s="208"/>
      <c r="F57" s="209"/>
      <c r="G57" s="210"/>
    </row>
    <row r="58" spans="1:7" s="163" customFormat="1" ht="60" customHeight="1">
      <c r="A58" s="187" t="s">
        <v>31</v>
      </c>
      <c r="B58" s="35" t="s">
        <v>165</v>
      </c>
      <c r="C58" s="35" t="s">
        <v>164</v>
      </c>
      <c r="D58" s="35" t="s">
        <v>82</v>
      </c>
      <c r="E58" s="201" t="s">
        <v>185</v>
      </c>
      <c r="F58" s="202"/>
      <c r="G58" s="203"/>
    </row>
    <row r="59" spans="1:7" s="75" customFormat="1" ht="50.25" customHeight="1">
      <c r="A59" s="26" t="s">
        <v>177</v>
      </c>
      <c r="B59" s="25">
        <v>2045.6</v>
      </c>
      <c r="C59" s="27">
        <v>0</v>
      </c>
      <c r="D59" s="70">
        <f t="shared" si="2"/>
        <v>0</v>
      </c>
      <c r="E59" s="208" t="s">
        <v>209</v>
      </c>
      <c r="F59" s="209"/>
      <c r="G59" s="210"/>
    </row>
    <row r="60" spans="1:7" s="75" customFormat="1" ht="30.75">
      <c r="A60" s="1" t="s">
        <v>83</v>
      </c>
      <c r="B60" s="25">
        <f>65.6+447.8+1851.5</f>
        <v>2364.9</v>
      </c>
      <c r="C60" s="25">
        <f>65.1+447.8+1846.8</f>
        <v>2359.6999999999998</v>
      </c>
      <c r="D60" s="70">
        <f t="shared" si="2"/>
        <v>99.78011755253921</v>
      </c>
      <c r="E60" s="208" t="s">
        <v>193</v>
      </c>
      <c r="F60" s="209"/>
      <c r="G60" s="210"/>
    </row>
    <row r="61" spans="1:7" s="147" customFormat="1" ht="44.25" customHeight="1">
      <c r="A61" s="77" t="s">
        <v>27</v>
      </c>
      <c r="B61" s="68">
        <f>SUM(B62:B64)</f>
        <v>230338.80000000002</v>
      </c>
      <c r="C61" s="68">
        <f>SUM(C62:C64)</f>
        <v>230338.80000000002</v>
      </c>
      <c r="D61" s="74">
        <f t="shared" si="2"/>
        <v>100</v>
      </c>
      <c r="E61" s="256"/>
      <c r="F61" s="257"/>
      <c r="G61" s="258"/>
    </row>
    <row r="62" spans="1:7" s="169" customFormat="1" ht="104.25" customHeight="1">
      <c r="A62" s="28" t="s">
        <v>119</v>
      </c>
      <c r="B62" s="25">
        <v>157339.5</v>
      </c>
      <c r="C62" s="25">
        <v>157339.5</v>
      </c>
      <c r="D62" s="70">
        <f t="shared" si="2"/>
        <v>100</v>
      </c>
      <c r="E62" s="244"/>
      <c r="F62" s="245"/>
      <c r="G62" s="246"/>
    </row>
    <row r="63" spans="1:7" s="163" customFormat="1" ht="159" customHeight="1">
      <c r="A63" s="78" t="s">
        <v>195</v>
      </c>
      <c r="B63" s="23">
        <v>36587.199999999997</v>
      </c>
      <c r="C63" s="23">
        <v>36587.199999999997</v>
      </c>
      <c r="D63" s="70">
        <f>C63/B63*100</f>
        <v>100</v>
      </c>
      <c r="E63" s="225"/>
      <c r="F63" s="225"/>
      <c r="G63" s="225"/>
    </row>
    <row r="64" spans="1:7" s="163" customFormat="1" ht="153.75" customHeight="1">
      <c r="A64" s="78" t="s">
        <v>194</v>
      </c>
      <c r="B64" s="23">
        <v>36412.1</v>
      </c>
      <c r="C64" s="23">
        <v>36412.1</v>
      </c>
      <c r="D64" s="70">
        <f>C64/B64*100</f>
        <v>100</v>
      </c>
      <c r="E64" s="259"/>
      <c r="F64" s="260"/>
      <c r="G64" s="261"/>
    </row>
    <row r="65" spans="1:7" s="168" customFormat="1" ht="24.6" customHeight="1">
      <c r="A65" s="204" t="s">
        <v>29</v>
      </c>
      <c r="B65" s="204"/>
      <c r="C65" s="204"/>
      <c r="D65" s="204"/>
      <c r="E65" s="204"/>
      <c r="F65" s="204"/>
      <c r="G65" s="204"/>
    </row>
    <row r="66" spans="1:7" s="75" customFormat="1" ht="17.45" customHeight="1">
      <c r="A66" s="66" t="s">
        <v>0</v>
      </c>
      <c r="B66" s="67">
        <f>B67</f>
        <v>125591.89999999998</v>
      </c>
      <c r="C66" s="67">
        <f t="shared" ref="C66" si="3">C67</f>
        <v>125546.99999999999</v>
      </c>
      <c r="D66" s="44">
        <f>C66/B66*100</f>
        <v>99.96424928677726</v>
      </c>
      <c r="E66" s="253"/>
      <c r="F66" s="254"/>
      <c r="G66" s="255"/>
    </row>
    <row r="67" spans="1:7" s="147" customFormat="1" ht="30" customHeight="1">
      <c r="A67" s="52" t="s">
        <v>4</v>
      </c>
      <c r="B67" s="68">
        <f>SUM(B68:B74)</f>
        <v>125591.89999999998</v>
      </c>
      <c r="C67" s="68">
        <f>SUM(C68:C74)</f>
        <v>125546.99999999999</v>
      </c>
      <c r="D67" s="44">
        <f>C67/B67*100</f>
        <v>99.96424928677726</v>
      </c>
      <c r="E67" s="253"/>
      <c r="F67" s="254"/>
      <c r="G67" s="255"/>
    </row>
    <row r="68" spans="1:7" s="75" customFormat="1" ht="58.5" customHeight="1">
      <c r="A68" s="24" t="s">
        <v>103</v>
      </c>
      <c r="B68" s="45">
        <v>373</v>
      </c>
      <c r="C68" s="23">
        <v>373</v>
      </c>
      <c r="D68" s="44">
        <f>C68/B68*100</f>
        <v>100</v>
      </c>
      <c r="E68" s="235"/>
      <c r="F68" s="236"/>
      <c r="G68" s="237"/>
    </row>
    <row r="69" spans="1:7" s="5" customFormat="1" ht="73.900000000000006" customHeight="1">
      <c r="A69" s="151" t="s">
        <v>31</v>
      </c>
      <c r="B69" s="35" t="s">
        <v>165</v>
      </c>
      <c r="C69" s="35" t="s">
        <v>164</v>
      </c>
      <c r="D69" s="35" t="s">
        <v>82</v>
      </c>
      <c r="E69" s="201" t="s">
        <v>185</v>
      </c>
      <c r="F69" s="202"/>
      <c r="G69" s="203"/>
    </row>
    <row r="70" spans="1:7" s="9" customFormat="1" ht="158.25" customHeight="1">
      <c r="A70" s="28" t="s">
        <v>213</v>
      </c>
      <c r="B70" s="37">
        <v>69245.7</v>
      </c>
      <c r="C70" s="25">
        <v>69245.7</v>
      </c>
      <c r="D70" s="44">
        <f>C70/B70*100</f>
        <v>100</v>
      </c>
      <c r="E70" s="205"/>
      <c r="F70" s="206"/>
      <c r="G70" s="207"/>
    </row>
    <row r="71" spans="1:7" s="9" customFormat="1" ht="153" customHeight="1">
      <c r="A71" s="28" t="s">
        <v>214</v>
      </c>
      <c r="B71" s="37">
        <v>51139.7</v>
      </c>
      <c r="C71" s="25">
        <v>51139.7</v>
      </c>
      <c r="D71" s="44">
        <f>C71/B71*100</f>
        <v>100</v>
      </c>
      <c r="E71" s="32"/>
      <c r="F71" s="33"/>
      <c r="G71" s="34"/>
    </row>
    <row r="72" spans="1:7" s="163" customFormat="1" ht="108" customHeight="1">
      <c r="A72" s="40" t="s">
        <v>102</v>
      </c>
      <c r="B72" s="27">
        <v>594.70000000000005</v>
      </c>
      <c r="C72" s="27">
        <v>594.70000000000005</v>
      </c>
      <c r="D72" s="44">
        <f>C72/B72*100</f>
        <v>100</v>
      </c>
      <c r="E72" s="208"/>
      <c r="F72" s="209"/>
      <c r="G72" s="210"/>
    </row>
    <row r="73" spans="1:7" s="163" customFormat="1" ht="40.5" customHeight="1">
      <c r="A73" s="40" t="s">
        <v>107</v>
      </c>
      <c r="B73" s="27">
        <f>397.9+44.7+1441.3</f>
        <v>1883.8999999999999</v>
      </c>
      <c r="C73" s="27">
        <f>397.9+1441.3</f>
        <v>1839.1999999999998</v>
      </c>
      <c r="D73" s="44">
        <f>C73/B73*100</f>
        <v>97.627262593555912</v>
      </c>
      <c r="E73" s="208" t="s">
        <v>211</v>
      </c>
      <c r="F73" s="209"/>
      <c r="G73" s="210"/>
    </row>
    <row r="74" spans="1:7" s="9" customFormat="1" ht="30">
      <c r="A74" s="1" t="s">
        <v>83</v>
      </c>
      <c r="B74" s="27">
        <f>1202.5+1152.4</f>
        <v>2354.9</v>
      </c>
      <c r="C74" s="27">
        <f>1202.3+1152.4</f>
        <v>2354.6999999999998</v>
      </c>
      <c r="D74" s="44">
        <f>C74/B74*100</f>
        <v>99.991507070363909</v>
      </c>
      <c r="E74" s="211"/>
      <c r="F74" s="212"/>
      <c r="G74" s="213"/>
    </row>
    <row r="75" spans="1:7" s="13" customFormat="1" ht="10.9" customHeight="1">
      <c r="A75" s="10"/>
      <c r="B75" s="11"/>
      <c r="C75" s="11"/>
    </row>
    <row r="76" spans="1:7" s="13" customFormat="1" ht="20.25" customHeight="1">
      <c r="A76" s="204" t="s">
        <v>30</v>
      </c>
      <c r="B76" s="204"/>
      <c r="C76" s="204"/>
      <c r="D76" s="204"/>
      <c r="E76" s="204"/>
      <c r="F76" s="204"/>
      <c r="G76" s="204"/>
    </row>
    <row r="77" spans="1:7" s="13" customFormat="1" ht="7.15" customHeight="1">
      <c r="A77" s="82"/>
      <c r="B77" s="82"/>
      <c r="C77" s="82"/>
      <c r="D77" s="83"/>
      <c r="E77" s="83"/>
      <c r="F77" s="83"/>
      <c r="G77" s="83"/>
    </row>
    <row r="78" spans="1:7" ht="17.45" customHeight="1">
      <c r="A78" s="84" t="s">
        <v>0</v>
      </c>
      <c r="B78" s="67">
        <f>B79</f>
        <v>13789</v>
      </c>
      <c r="C78" s="85">
        <f t="shared" ref="C78:D78" si="4">C79</f>
        <v>13789</v>
      </c>
      <c r="D78" s="85">
        <f t="shared" si="4"/>
        <v>100</v>
      </c>
      <c r="E78" s="219"/>
      <c r="F78" s="220"/>
      <c r="G78" s="221"/>
    </row>
    <row r="79" spans="1:7" s="5" customFormat="1" ht="80.25" customHeight="1">
      <c r="A79" s="86" t="s">
        <v>81</v>
      </c>
      <c r="B79" s="87">
        <f>SUM(B81:B86)</f>
        <v>13789</v>
      </c>
      <c r="C79" s="88">
        <f>SUM(C81:C86)</f>
        <v>13789</v>
      </c>
      <c r="D79" s="88">
        <f t="shared" ref="D79:D85" si="5">C79/B79*100</f>
        <v>100</v>
      </c>
      <c r="E79" s="208"/>
      <c r="F79" s="209"/>
      <c r="G79" s="210"/>
    </row>
    <row r="80" spans="1:7" s="5" customFormat="1" ht="73.900000000000006" customHeight="1">
      <c r="A80" s="187" t="s">
        <v>31</v>
      </c>
      <c r="B80" s="35" t="s">
        <v>165</v>
      </c>
      <c r="C80" s="35" t="s">
        <v>164</v>
      </c>
      <c r="D80" s="35" t="s">
        <v>82</v>
      </c>
      <c r="E80" s="201" t="s">
        <v>185</v>
      </c>
      <c r="F80" s="202"/>
      <c r="G80" s="203"/>
    </row>
    <row r="81" spans="1:7" s="5" customFormat="1" ht="43.9" customHeight="1">
      <c r="A81" s="89" t="s">
        <v>75</v>
      </c>
      <c r="B81" s="90">
        <v>662.5</v>
      </c>
      <c r="C81" s="91">
        <v>662.5</v>
      </c>
      <c r="D81" s="29">
        <f t="shared" si="5"/>
        <v>100</v>
      </c>
      <c r="E81" s="235"/>
      <c r="F81" s="236"/>
      <c r="G81" s="237"/>
    </row>
    <row r="82" spans="1:7" s="5" customFormat="1" ht="60">
      <c r="A82" s="89" t="s">
        <v>76</v>
      </c>
      <c r="B82" s="90">
        <f>487.2-0.1</f>
        <v>487.09999999999997</v>
      </c>
      <c r="C82" s="91">
        <v>487.1</v>
      </c>
      <c r="D82" s="29">
        <f t="shared" si="5"/>
        <v>100.00000000000003</v>
      </c>
      <c r="E82" s="235"/>
      <c r="F82" s="236"/>
      <c r="G82" s="237"/>
    </row>
    <row r="83" spans="1:7" s="5" customFormat="1" ht="60">
      <c r="A83" s="89" t="s">
        <v>77</v>
      </c>
      <c r="B83" s="92">
        <v>4218.8</v>
      </c>
      <c r="C83" s="93">
        <v>4218.8</v>
      </c>
      <c r="D83" s="29">
        <f t="shared" si="5"/>
        <v>100</v>
      </c>
      <c r="E83" s="235"/>
      <c r="F83" s="236"/>
      <c r="G83" s="237"/>
    </row>
    <row r="84" spans="1:7" s="5" customFormat="1" ht="45">
      <c r="A84" s="89" t="s">
        <v>78</v>
      </c>
      <c r="B84" s="92">
        <v>2269.9</v>
      </c>
      <c r="C84" s="93">
        <v>2269.9</v>
      </c>
      <c r="D84" s="29">
        <f t="shared" si="5"/>
        <v>100</v>
      </c>
      <c r="E84" s="235"/>
      <c r="F84" s="236"/>
      <c r="G84" s="237"/>
    </row>
    <row r="85" spans="1:7" s="5" customFormat="1" ht="71.25" customHeight="1">
      <c r="A85" s="89" t="s">
        <v>79</v>
      </c>
      <c r="B85" s="92">
        <f>5900.7</f>
        <v>5900.7</v>
      </c>
      <c r="C85" s="93">
        <v>5900.7</v>
      </c>
      <c r="D85" s="29">
        <f t="shared" si="5"/>
        <v>100</v>
      </c>
      <c r="E85" s="235"/>
      <c r="F85" s="236"/>
      <c r="G85" s="237"/>
    </row>
    <row r="86" spans="1:7" s="5" customFormat="1" ht="30">
      <c r="A86" s="89" t="s">
        <v>80</v>
      </c>
      <c r="B86" s="90">
        <v>250</v>
      </c>
      <c r="C86" s="90">
        <v>250</v>
      </c>
      <c r="D86" s="29">
        <f>C86/B86*100</f>
        <v>100</v>
      </c>
      <c r="E86" s="208"/>
      <c r="F86" s="209"/>
      <c r="G86" s="210"/>
    </row>
    <row r="87" spans="1:7" s="13" customFormat="1" ht="10.15" customHeight="1">
      <c r="A87" s="10"/>
      <c r="B87" s="11"/>
      <c r="C87" s="11"/>
    </row>
    <row r="88" spans="1:7" s="13" customFormat="1" ht="30.75" customHeight="1">
      <c r="A88" s="204" t="s">
        <v>32</v>
      </c>
      <c r="B88" s="204"/>
      <c r="C88" s="204"/>
      <c r="D88" s="204"/>
      <c r="E88" s="204"/>
      <c r="F88" s="204"/>
      <c r="G88" s="204"/>
    </row>
    <row r="89" spans="1:7" s="13" customFormat="1" ht="9" customHeight="1">
      <c r="A89" s="155"/>
      <c r="B89" s="155"/>
      <c r="C89" s="155"/>
    </row>
    <row r="90" spans="1:7" ht="16.149999999999999" customHeight="1">
      <c r="A90" s="126" t="s">
        <v>0</v>
      </c>
      <c r="B90" s="67">
        <f>SUM(B91:B97)</f>
        <v>641834.39999999991</v>
      </c>
      <c r="C90" s="67">
        <f>SUM(C91:C97)</f>
        <v>600656.39999999991</v>
      </c>
      <c r="D90" s="67">
        <f t="shared" ref="D90:D97" si="6">C90/B90*100</f>
        <v>93.584326424386106</v>
      </c>
      <c r="E90" s="229"/>
      <c r="F90" s="230"/>
      <c r="G90" s="231"/>
    </row>
    <row r="91" spans="1:7" s="5" customFormat="1" ht="64.5" customHeight="1">
      <c r="A91" s="65" t="s">
        <v>148</v>
      </c>
      <c r="B91" s="90">
        <v>42426.400000000001</v>
      </c>
      <c r="C91" s="90">
        <v>42426.400000000001</v>
      </c>
      <c r="D91" s="29">
        <f t="shared" si="6"/>
        <v>100</v>
      </c>
      <c r="E91" s="208"/>
      <c r="F91" s="209"/>
      <c r="G91" s="210"/>
    </row>
    <row r="92" spans="1:7" s="5" customFormat="1" ht="105">
      <c r="A92" s="120" t="s">
        <v>89</v>
      </c>
      <c r="B92" s="90">
        <v>511330.3</v>
      </c>
      <c r="C92" s="90">
        <v>507235.2</v>
      </c>
      <c r="D92" s="29">
        <f t="shared" si="6"/>
        <v>99.199128234724213</v>
      </c>
      <c r="E92" s="208" t="s">
        <v>193</v>
      </c>
      <c r="F92" s="209"/>
      <c r="G92" s="210"/>
    </row>
    <row r="93" spans="1:7" s="5" customFormat="1" ht="39" customHeight="1">
      <c r="A93" s="125" t="s">
        <v>147</v>
      </c>
      <c r="B93" s="90">
        <v>9963.5</v>
      </c>
      <c r="C93" s="90">
        <v>9955.2999999999993</v>
      </c>
      <c r="D93" s="29">
        <f t="shared" si="6"/>
        <v>99.917699603552961</v>
      </c>
      <c r="E93" s="208" t="s">
        <v>193</v>
      </c>
      <c r="F93" s="209"/>
      <c r="G93" s="210"/>
    </row>
    <row r="94" spans="1:7" s="5" customFormat="1" ht="47.25" customHeight="1">
      <c r="A94" s="125" t="s">
        <v>90</v>
      </c>
      <c r="B94" s="90">
        <v>24095.200000000001</v>
      </c>
      <c r="C94" s="90">
        <v>24095.200000000001</v>
      </c>
      <c r="D94" s="29">
        <f t="shared" si="6"/>
        <v>100</v>
      </c>
      <c r="E94" s="205"/>
      <c r="F94" s="206"/>
      <c r="G94" s="207"/>
    </row>
    <row r="95" spans="1:7" s="5" customFormat="1" ht="73.900000000000006" customHeight="1">
      <c r="A95" s="173" t="s">
        <v>31</v>
      </c>
      <c r="B95" s="35" t="s">
        <v>165</v>
      </c>
      <c r="C95" s="35" t="s">
        <v>164</v>
      </c>
      <c r="D95" s="35" t="s">
        <v>82</v>
      </c>
      <c r="E95" s="201" t="s">
        <v>185</v>
      </c>
      <c r="F95" s="202"/>
      <c r="G95" s="203"/>
    </row>
    <row r="96" spans="1:7" ht="45">
      <c r="A96" s="167" t="s">
        <v>173</v>
      </c>
      <c r="B96" s="23">
        <v>1728.2</v>
      </c>
      <c r="C96" s="23">
        <v>1728.2</v>
      </c>
      <c r="D96" s="29">
        <f t="shared" si="6"/>
        <v>100</v>
      </c>
      <c r="E96" s="208"/>
      <c r="F96" s="209"/>
      <c r="G96" s="210"/>
    </row>
    <row r="97" spans="1:7" s="13" customFormat="1" ht="82.5" customHeight="1">
      <c r="A97" s="115" t="s">
        <v>85</v>
      </c>
      <c r="B97" s="124">
        <v>52290.8</v>
      </c>
      <c r="C97" s="124">
        <v>15216.1</v>
      </c>
      <c r="D97" s="97">
        <f t="shared" si="6"/>
        <v>29.099000206537283</v>
      </c>
      <c r="E97" s="232" t="s">
        <v>212</v>
      </c>
      <c r="F97" s="233"/>
      <c r="G97" s="234"/>
    </row>
    <row r="98" spans="1:7" s="13" customFormat="1" ht="48" customHeight="1">
      <c r="A98" s="204" t="s">
        <v>33</v>
      </c>
      <c r="B98" s="204"/>
      <c r="C98" s="204"/>
      <c r="D98" s="204"/>
      <c r="E98" s="204"/>
      <c r="F98" s="204"/>
      <c r="G98" s="204"/>
    </row>
    <row r="100" spans="1:7" s="9" customFormat="1" ht="17.45" customHeight="1">
      <c r="A100" s="57" t="s">
        <v>0</v>
      </c>
      <c r="B100" s="36">
        <f>SUM(B101:B102)</f>
        <v>68676.899999999994</v>
      </c>
      <c r="C100" s="36">
        <f>SUM(C101:C102)</f>
        <v>68349.8</v>
      </c>
      <c r="D100" s="30">
        <f>C100/B100*100</f>
        <v>99.523711757519635</v>
      </c>
      <c r="E100" s="250"/>
      <c r="F100" s="251"/>
      <c r="G100" s="252"/>
    </row>
    <row r="101" spans="1:7" s="5" customFormat="1" ht="85.5" customHeight="1">
      <c r="A101" s="123" t="s">
        <v>146</v>
      </c>
      <c r="B101" s="90">
        <f>54860.6+6107.6</f>
        <v>60968.2</v>
      </c>
      <c r="C101" s="90">
        <f>54535.4+6105.8</f>
        <v>60641.200000000004</v>
      </c>
      <c r="D101" s="29">
        <f>C101/B101*100</f>
        <v>99.463654823334153</v>
      </c>
      <c r="E101" s="208" t="s">
        <v>193</v>
      </c>
      <c r="F101" s="209"/>
      <c r="G101" s="210"/>
    </row>
    <row r="102" spans="1:7" s="5" customFormat="1">
      <c r="A102" s="123" t="s">
        <v>91</v>
      </c>
      <c r="B102" s="90">
        <f>7669.5+39.2</f>
        <v>7708.7</v>
      </c>
      <c r="C102" s="90">
        <f>7669.5+39.1</f>
        <v>7708.6</v>
      </c>
      <c r="D102" s="29">
        <f>C102/B102*100</f>
        <v>99.998702764409046</v>
      </c>
      <c r="E102" s="208"/>
      <c r="F102" s="209"/>
      <c r="G102" s="210"/>
    </row>
    <row r="103" spans="1:7" s="13" customFormat="1" ht="10.9" customHeight="1">
      <c r="A103" s="10"/>
      <c r="B103" s="11"/>
      <c r="C103" s="11"/>
      <c r="D103" s="14"/>
    </row>
    <row r="104" spans="1:7" s="13" customFormat="1" ht="18.75" customHeight="1">
      <c r="A104" s="217" t="s">
        <v>34</v>
      </c>
      <c r="B104" s="217"/>
      <c r="C104" s="217"/>
      <c r="D104" s="217"/>
      <c r="E104" s="217"/>
      <c r="F104" s="217"/>
      <c r="G104" s="217"/>
    </row>
    <row r="105" spans="1:7" s="12" customFormat="1" ht="12.75" customHeight="1">
      <c r="A105" s="55"/>
      <c r="B105" s="55"/>
      <c r="C105" s="55"/>
      <c r="D105" s="56"/>
      <c r="E105" s="56"/>
      <c r="F105" s="56"/>
      <c r="G105" s="56"/>
    </row>
    <row r="106" spans="1:7" s="31" customFormat="1" ht="15" customHeight="1">
      <c r="A106" s="61" t="s">
        <v>0</v>
      </c>
      <c r="B106" s="98">
        <f>B107+B115+B117</f>
        <v>12656.900000000001</v>
      </c>
      <c r="C106" s="98">
        <f>C107+C115+C117</f>
        <v>12146.7</v>
      </c>
      <c r="D106" s="99">
        <f t="shared" ref="D106:D113" si="7">C106/B106*100</f>
        <v>95.968997147800792</v>
      </c>
      <c r="E106" s="194"/>
      <c r="F106" s="195"/>
      <c r="G106" s="196"/>
    </row>
    <row r="107" spans="1:7" s="56" customFormat="1" ht="20.25" customHeight="1">
      <c r="A107" s="72" t="s">
        <v>35</v>
      </c>
      <c r="B107" s="100">
        <f>SUM(B108:B114)</f>
        <v>11573.900000000001</v>
      </c>
      <c r="C107" s="100">
        <f>SUM(C108:C114)</f>
        <v>11149.7</v>
      </c>
      <c r="D107" s="95">
        <f t="shared" si="7"/>
        <v>96.334856876247414</v>
      </c>
      <c r="E107" s="194"/>
      <c r="F107" s="195"/>
      <c r="G107" s="196"/>
    </row>
    <row r="108" spans="1:7" s="56" customFormat="1" ht="120">
      <c r="A108" s="65" t="s">
        <v>197</v>
      </c>
      <c r="B108" s="96">
        <f>1267+70+35+15+80</f>
        <v>1467</v>
      </c>
      <c r="C108" s="80">
        <f>1245.1+70+35+15+80</f>
        <v>1445.1</v>
      </c>
      <c r="D108" s="97">
        <f t="shared" si="7"/>
        <v>98.507157464212668</v>
      </c>
      <c r="E108" s="208" t="s">
        <v>193</v>
      </c>
      <c r="F108" s="209"/>
      <c r="G108" s="210"/>
    </row>
    <row r="109" spans="1:7" s="56" customFormat="1" ht="45">
      <c r="A109" s="65" t="s">
        <v>39</v>
      </c>
      <c r="B109" s="96">
        <f>117.6+50.4</f>
        <v>168</v>
      </c>
      <c r="C109" s="80">
        <v>168</v>
      </c>
      <c r="D109" s="97">
        <f t="shared" si="7"/>
        <v>100</v>
      </c>
      <c r="E109" s="208"/>
      <c r="F109" s="209"/>
      <c r="G109" s="210"/>
    </row>
    <row r="110" spans="1:7" s="12" customFormat="1" ht="60.75" customHeight="1">
      <c r="A110" s="65" t="s">
        <v>40</v>
      </c>
      <c r="B110" s="96">
        <f>480+120</f>
        <v>600</v>
      </c>
      <c r="C110" s="80">
        <f>480+120</f>
        <v>600</v>
      </c>
      <c r="D110" s="97">
        <f t="shared" si="7"/>
        <v>100</v>
      </c>
      <c r="E110" s="208"/>
      <c r="F110" s="209"/>
      <c r="G110" s="210"/>
    </row>
    <row r="111" spans="1:7" s="5" customFormat="1" ht="73.900000000000006" customHeight="1">
      <c r="A111" s="187" t="s">
        <v>31</v>
      </c>
      <c r="B111" s="35" t="s">
        <v>165</v>
      </c>
      <c r="C111" s="35" t="s">
        <v>164</v>
      </c>
      <c r="D111" s="35" t="s">
        <v>82</v>
      </c>
      <c r="E111" s="201" t="s">
        <v>185</v>
      </c>
      <c r="F111" s="202"/>
      <c r="G111" s="203"/>
    </row>
    <row r="112" spans="1:7" s="12" customFormat="1" ht="120.75" customHeight="1">
      <c r="A112" s="65" t="s">
        <v>125</v>
      </c>
      <c r="B112" s="96">
        <f>135+33.8</f>
        <v>168.8</v>
      </c>
      <c r="C112" s="80">
        <f>134.5+33.6</f>
        <v>168.1</v>
      </c>
      <c r="D112" s="97">
        <f t="shared" si="7"/>
        <v>99.585308056872023</v>
      </c>
      <c r="E112" s="211" t="s">
        <v>193</v>
      </c>
      <c r="F112" s="212"/>
      <c r="G112" s="213"/>
    </row>
    <row r="113" spans="1:7" s="12" customFormat="1" ht="117.75" customHeight="1">
      <c r="A113" s="81" t="s">
        <v>36</v>
      </c>
      <c r="B113" s="96">
        <v>1752.5</v>
      </c>
      <c r="C113" s="96">
        <v>1752.5</v>
      </c>
      <c r="D113" s="97">
        <f t="shared" si="7"/>
        <v>100</v>
      </c>
      <c r="E113" s="276"/>
      <c r="F113" s="277"/>
      <c r="G113" s="278"/>
    </row>
    <row r="114" spans="1:7" s="12" customFormat="1" ht="61.5" customHeight="1">
      <c r="A114" s="81" t="s">
        <v>37</v>
      </c>
      <c r="B114" s="96">
        <v>7417.6</v>
      </c>
      <c r="C114" s="96">
        <v>7016</v>
      </c>
      <c r="D114" s="97">
        <f>C114/B114*100</f>
        <v>94.585849870578073</v>
      </c>
      <c r="E114" s="208" t="s">
        <v>196</v>
      </c>
      <c r="F114" s="209"/>
      <c r="G114" s="210"/>
    </row>
    <row r="115" spans="1:7" s="12" customFormat="1" ht="45" customHeight="1">
      <c r="A115" s="72" t="s">
        <v>18</v>
      </c>
      <c r="B115" s="94">
        <f>B116</f>
        <v>200</v>
      </c>
      <c r="C115" s="94">
        <f t="shared" ref="C115" si="8">C116</f>
        <v>200</v>
      </c>
      <c r="D115" s="95">
        <f>C115/B115*100</f>
        <v>100</v>
      </c>
      <c r="E115" s="194"/>
      <c r="F115" s="195"/>
      <c r="G115" s="196"/>
    </row>
    <row r="116" spans="1:7" s="12" customFormat="1" ht="98.25" customHeight="1">
      <c r="A116" s="65" t="s">
        <v>124</v>
      </c>
      <c r="B116" s="96">
        <v>200</v>
      </c>
      <c r="C116" s="80">
        <v>200</v>
      </c>
      <c r="D116" s="97">
        <f>C116/B116*100</f>
        <v>100</v>
      </c>
      <c r="E116" s="194"/>
      <c r="F116" s="195"/>
      <c r="G116" s="196"/>
    </row>
    <row r="117" spans="1:7" s="12" customFormat="1" ht="27" customHeight="1">
      <c r="A117" s="72" t="s">
        <v>38</v>
      </c>
      <c r="B117" s="94">
        <f>B118</f>
        <v>883</v>
      </c>
      <c r="C117" s="94">
        <f t="shared" ref="C117" si="9">C118</f>
        <v>797</v>
      </c>
      <c r="D117" s="95">
        <f>C117/B117*100</f>
        <v>90.260475651189125</v>
      </c>
      <c r="E117" s="194"/>
      <c r="F117" s="195"/>
      <c r="G117" s="196"/>
    </row>
    <row r="118" spans="1:7" s="12" customFormat="1" ht="99.75" customHeight="1">
      <c r="A118" s="65" t="s">
        <v>123</v>
      </c>
      <c r="B118" s="96">
        <v>883</v>
      </c>
      <c r="C118" s="80">
        <v>797</v>
      </c>
      <c r="D118" s="97">
        <f>C118/B118*100</f>
        <v>90.260475651189125</v>
      </c>
      <c r="E118" s="205" t="s">
        <v>206</v>
      </c>
      <c r="F118" s="206"/>
      <c r="G118" s="207"/>
    </row>
    <row r="119" spans="1:7" s="12" customFormat="1" ht="15.75">
      <c r="A119" s="186"/>
      <c r="B119" s="191"/>
      <c r="C119" s="191"/>
      <c r="D119" s="192"/>
      <c r="E119" s="193"/>
      <c r="F119" s="193"/>
      <c r="G119" s="193"/>
    </row>
    <row r="120" spans="1:7" s="12" customFormat="1" ht="15.75">
      <c r="A120" s="186"/>
      <c r="B120" s="191"/>
      <c r="C120" s="191"/>
      <c r="D120" s="192"/>
      <c r="E120" s="193"/>
      <c r="F120" s="193"/>
      <c r="G120" s="193"/>
    </row>
    <row r="121" spans="1:7" s="12" customFormat="1" ht="15.75">
      <c r="A121" s="186"/>
      <c r="B121" s="191"/>
      <c r="C121" s="191"/>
      <c r="D121" s="192"/>
      <c r="E121" s="193"/>
      <c r="F121" s="193"/>
      <c r="G121" s="193"/>
    </row>
    <row r="122" spans="1:7" s="12" customFormat="1" ht="15.75">
      <c r="A122" s="186"/>
      <c r="B122" s="191"/>
      <c r="C122" s="191"/>
      <c r="D122" s="192"/>
      <c r="E122" s="193"/>
      <c r="F122" s="193"/>
      <c r="G122" s="193"/>
    </row>
    <row r="123" spans="1:7" s="13" customFormat="1" ht="21.75" customHeight="1">
      <c r="A123" s="10"/>
      <c r="B123" s="11"/>
      <c r="C123" s="11"/>
      <c r="D123" s="14"/>
    </row>
    <row r="124" spans="1:7" s="13" customFormat="1" ht="41.25" customHeight="1">
      <c r="A124" s="204" t="s">
        <v>41</v>
      </c>
      <c r="B124" s="204"/>
      <c r="C124" s="204"/>
      <c r="D124" s="204"/>
      <c r="E124" s="204"/>
      <c r="F124" s="204"/>
      <c r="G124" s="204"/>
    </row>
    <row r="125" spans="1:7" s="31" customFormat="1" ht="16.899999999999999" customHeight="1">
      <c r="A125" s="61" t="s">
        <v>0</v>
      </c>
      <c r="B125" s="98">
        <f>B127+B131</f>
        <v>26685.5</v>
      </c>
      <c r="C125" s="98">
        <f>C127+C131</f>
        <v>26631.3</v>
      </c>
      <c r="D125" s="99">
        <f t="shared" ref="D125:D131" si="10">C125/B125*100</f>
        <v>99.796893444005164</v>
      </c>
      <c r="E125" s="194"/>
      <c r="F125" s="195"/>
      <c r="G125" s="196"/>
    </row>
    <row r="126" spans="1:7" s="5" customFormat="1" ht="73.900000000000006" customHeight="1">
      <c r="A126" s="187" t="s">
        <v>31</v>
      </c>
      <c r="B126" s="35" t="s">
        <v>165</v>
      </c>
      <c r="C126" s="35" t="s">
        <v>164</v>
      </c>
      <c r="D126" s="35" t="s">
        <v>82</v>
      </c>
      <c r="E126" s="201" t="s">
        <v>185</v>
      </c>
      <c r="F126" s="202"/>
      <c r="G126" s="203"/>
    </row>
    <row r="127" spans="1:7" s="12" customFormat="1" ht="49.5" customHeight="1">
      <c r="A127" s="72" t="s">
        <v>42</v>
      </c>
      <c r="B127" s="94">
        <f>SUM(B128:B130)</f>
        <v>26127.599999999999</v>
      </c>
      <c r="C127" s="94">
        <f>SUM(C128:C130)</f>
        <v>26075.200000000001</v>
      </c>
      <c r="D127" s="95">
        <f t="shared" si="10"/>
        <v>99.799445796781967</v>
      </c>
      <c r="E127" s="194"/>
      <c r="F127" s="195"/>
      <c r="G127" s="196"/>
    </row>
    <row r="128" spans="1:7" s="12" customFormat="1" ht="60.75">
      <c r="A128" s="65" t="s">
        <v>143</v>
      </c>
      <c r="B128" s="96">
        <v>55.5</v>
      </c>
      <c r="C128" s="80">
        <v>55.2</v>
      </c>
      <c r="D128" s="97">
        <f t="shared" si="10"/>
        <v>99.459459459459467</v>
      </c>
      <c r="E128" s="208" t="s">
        <v>193</v>
      </c>
      <c r="F128" s="209"/>
      <c r="G128" s="210"/>
    </row>
    <row r="129" spans="1:7" s="12" customFormat="1" ht="45.75">
      <c r="A129" s="71" t="s">
        <v>12</v>
      </c>
      <c r="B129" s="96">
        <v>828.5</v>
      </c>
      <c r="C129" s="80">
        <v>823</v>
      </c>
      <c r="D129" s="97">
        <f t="shared" si="10"/>
        <v>99.336149668074839</v>
      </c>
      <c r="E129" s="211" t="s">
        <v>198</v>
      </c>
      <c r="F129" s="212"/>
      <c r="G129" s="213"/>
    </row>
    <row r="130" spans="1:7" s="12" customFormat="1" ht="90.75">
      <c r="A130" s="28" t="s">
        <v>144</v>
      </c>
      <c r="B130" s="96">
        <v>25243.599999999999</v>
      </c>
      <c r="C130" s="80">
        <v>25197</v>
      </c>
      <c r="D130" s="97">
        <f t="shared" si="10"/>
        <v>99.815398754535806</v>
      </c>
      <c r="E130" s="208" t="s">
        <v>193</v>
      </c>
      <c r="F130" s="209"/>
      <c r="G130" s="210"/>
    </row>
    <row r="131" spans="1:7" s="12" customFormat="1" ht="31.15" customHeight="1">
      <c r="A131" s="72" t="s">
        <v>43</v>
      </c>
      <c r="B131" s="94">
        <f>B132</f>
        <v>557.9</v>
      </c>
      <c r="C131" s="94">
        <f t="shared" ref="C131" si="11">C132</f>
        <v>556.1</v>
      </c>
      <c r="D131" s="95">
        <f t="shared" si="10"/>
        <v>99.677361534325158</v>
      </c>
      <c r="E131" s="194"/>
      <c r="F131" s="195"/>
      <c r="G131" s="196"/>
    </row>
    <row r="132" spans="1:7" s="12" customFormat="1" ht="118.5" customHeight="1">
      <c r="A132" s="65" t="s">
        <v>145</v>
      </c>
      <c r="B132" s="96">
        <v>557.9</v>
      </c>
      <c r="C132" s="80">
        <v>556.1</v>
      </c>
      <c r="D132" s="97">
        <f>C132/B132*100</f>
        <v>99.677361534325158</v>
      </c>
      <c r="E132" s="208" t="s">
        <v>193</v>
      </c>
      <c r="F132" s="209"/>
      <c r="G132" s="210"/>
    </row>
    <row r="133" spans="1:7" s="13" customFormat="1" ht="18.75" customHeight="1">
      <c r="A133" s="204" t="s">
        <v>46</v>
      </c>
      <c r="B133" s="204"/>
      <c r="C133" s="204"/>
      <c r="D133" s="204"/>
      <c r="E133" s="204"/>
      <c r="F133" s="204"/>
      <c r="G133" s="204"/>
    </row>
    <row r="134" spans="1:7" s="31" customFormat="1" ht="16.149999999999999" customHeight="1">
      <c r="A134" s="61" t="s">
        <v>0</v>
      </c>
      <c r="B134" s="62">
        <f>SUM(B135:B137)</f>
        <v>4243.3</v>
      </c>
      <c r="C134" s="62">
        <f>SUM(C135:C137)</f>
        <v>3690.1</v>
      </c>
      <c r="D134" s="30">
        <f>C134/B134*100</f>
        <v>86.962976928334086</v>
      </c>
      <c r="E134" s="194"/>
      <c r="F134" s="195"/>
      <c r="G134" s="196"/>
    </row>
    <row r="135" spans="1:7" s="13" customFormat="1" ht="60.75" customHeight="1">
      <c r="A135" s="65" t="s">
        <v>120</v>
      </c>
      <c r="B135" s="23">
        <v>3690.1</v>
      </c>
      <c r="C135" s="23">
        <v>3690.1</v>
      </c>
      <c r="D135" s="29">
        <f>C135/B135*100</f>
        <v>100</v>
      </c>
      <c r="E135" s="208"/>
      <c r="F135" s="209"/>
      <c r="G135" s="210"/>
    </row>
    <row r="136" spans="1:7" s="13" customFormat="1" ht="35.25" customHeight="1">
      <c r="A136" s="115" t="s">
        <v>171</v>
      </c>
      <c r="B136" s="23">
        <v>306</v>
      </c>
      <c r="C136" s="23">
        <v>0</v>
      </c>
      <c r="D136" s="166">
        <v>0</v>
      </c>
      <c r="E136" s="270" t="s">
        <v>178</v>
      </c>
      <c r="F136" s="271"/>
      <c r="G136" s="272"/>
    </row>
    <row r="137" spans="1:7" s="13" customFormat="1" ht="55.5" customHeight="1">
      <c r="A137" s="115" t="s">
        <v>172</v>
      </c>
      <c r="B137" s="23">
        <v>247.2</v>
      </c>
      <c r="C137" s="23">
        <v>0</v>
      </c>
      <c r="D137" s="166">
        <v>0</v>
      </c>
      <c r="E137" s="270" t="s">
        <v>178</v>
      </c>
      <c r="F137" s="271"/>
      <c r="G137" s="272"/>
    </row>
    <row r="138" spans="1:7" s="13" customFormat="1" ht="3" customHeight="1">
      <c r="A138" s="10"/>
      <c r="B138" s="11"/>
      <c r="C138" s="11"/>
      <c r="D138" s="14"/>
    </row>
    <row r="139" spans="1:7" s="13" customFormat="1" ht="3" customHeight="1">
      <c r="A139" s="10"/>
      <c r="B139" s="11"/>
      <c r="C139" s="11"/>
      <c r="D139" s="14"/>
    </row>
    <row r="140" spans="1:7" s="83" customFormat="1" ht="30" customHeight="1">
      <c r="A140" s="204" t="s">
        <v>45</v>
      </c>
      <c r="B140" s="204"/>
      <c r="C140" s="204"/>
      <c r="D140" s="204"/>
      <c r="E140" s="204"/>
      <c r="F140" s="204"/>
      <c r="G140" s="204"/>
    </row>
    <row r="141" spans="1:7" s="5" customFormat="1" ht="73.900000000000006" customHeight="1">
      <c r="A141" s="173" t="s">
        <v>31</v>
      </c>
      <c r="B141" s="35" t="s">
        <v>165</v>
      </c>
      <c r="C141" s="35" t="s">
        <v>164</v>
      </c>
      <c r="D141" s="35" t="s">
        <v>82</v>
      </c>
      <c r="E141" s="201" t="s">
        <v>185</v>
      </c>
      <c r="F141" s="202"/>
      <c r="G141" s="203"/>
    </row>
    <row r="142" spans="1:7" s="122" customFormat="1" ht="16.149999999999999" customHeight="1">
      <c r="A142" s="61" t="s">
        <v>0</v>
      </c>
      <c r="B142" s="62">
        <f>B143+B146</f>
        <v>40001.699999999997</v>
      </c>
      <c r="C142" s="62">
        <f>C143+C146</f>
        <v>40001.599999999999</v>
      </c>
      <c r="D142" s="30">
        <f t="shared" ref="D142:D148" si="12">C142/B142*100</f>
        <v>99.999750010624552</v>
      </c>
      <c r="E142" s="194"/>
      <c r="F142" s="195"/>
      <c r="G142" s="196"/>
    </row>
    <row r="143" spans="1:7" s="56" customFormat="1" ht="30" customHeight="1">
      <c r="A143" s="72" t="s">
        <v>5</v>
      </c>
      <c r="B143" s="79">
        <f>B144+B145</f>
        <v>4646.7</v>
      </c>
      <c r="C143" s="79">
        <f>C144+C145</f>
        <v>4646.6000000000004</v>
      </c>
      <c r="D143" s="54">
        <f t="shared" si="12"/>
        <v>99.997847935093731</v>
      </c>
      <c r="E143" s="194"/>
      <c r="F143" s="195"/>
      <c r="G143" s="196"/>
    </row>
    <row r="144" spans="1:7" s="56" customFormat="1" ht="64.5" customHeight="1">
      <c r="A144" s="65" t="s">
        <v>121</v>
      </c>
      <c r="B144" s="80">
        <v>132.80000000000001</v>
      </c>
      <c r="C144" s="80">
        <v>132.80000000000001</v>
      </c>
      <c r="D144" s="29">
        <f t="shared" si="12"/>
        <v>100</v>
      </c>
      <c r="E144" s="194"/>
      <c r="F144" s="195"/>
      <c r="G144" s="196"/>
    </row>
    <row r="145" spans="1:7" s="56" customFormat="1" ht="43.5" customHeight="1">
      <c r="A145" s="65" t="s">
        <v>93</v>
      </c>
      <c r="B145" s="80">
        <v>4513.8999999999996</v>
      </c>
      <c r="C145" s="80">
        <v>4513.8</v>
      </c>
      <c r="D145" s="29">
        <f t="shared" si="12"/>
        <v>99.997784620837876</v>
      </c>
      <c r="E145" s="208"/>
      <c r="F145" s="209"/>
      <c r="G145" s="210"/>
    </row>
    <row r="146" spans="1:7" s="56" customFormat="1" ht="28.9" customHeight="1">
      <c r="A146" s="72" t="s">
        <v>6</v>
      </c>
      <c r="B146" s="79">
        <f>SUM(B147:B148)</f>
        <v>35355</v>
      </c>
      <c r="C146" s="79">
        <f>SUM(C147:C148)</f>
        <v>35355</v>
      </c>
      <c r="D146" s="54">
        <f t="shared" si="12"/>
        <v>100</v>
      </c>
      <c r="E146" s="194"/>
      <c r="F146" s="195"/>
      <c r="G146" s="196"/>
    </row>
    <row r="147" spans="1:7" s="56" customFormat="1" ht="45">
      <c r="A147" s="65" t="s">
        <v>122</v>
      </c>
      <c r="B147" s="80">
        <v>4540</v>
      </c>
      <c r="C147" s="80">
        <v>4540</v>
      </c>
      <c r="D147" s="29">
        <f t="shared" si="12"/>
        <v>100</v>
      </c>
      <c r="E147" s="197"/>
      <c r="F147" s="198"/>
      <c r="G147" s="199"/>
    </row>
    <row r="148" spans="1:7" s="56" customFormat="1" ht="30">
      <c r="A148" s="81" t="s">
        <v>44</v>
      </c>
      <c r="B148" s="80">
        <v>30815</v>
      </c>
      <c r="C148" s="80">
        <v>30815</v>
      </c>
      <c r="D148" s="29">
        <f t="shared" si="12"/>
        <v>100</v>
      </c>
      <c r="E148" s="205"/>
      <c r="F148" s="206"/>
      <c r="G148" s="207"/>
    </row>
    <row r="149" spans="1:7" s="12" customFormat="1" ht="9.75" customHeight="1">
      <c r="A149" s="156"/>
      <c r="B149" s="157"/>
      <c r="C149" s="157"/>
      <c r="D149" s="158"/>
      <c r="E149" s="159"/>
      <c r="F149" s="159"/>
      <c r="G149" s="159"/>
    </row>
    <row r="150" spans="1:7" s="13" customFormat="1" ht="25.5" customHeight="1">
      <c r="A150" s="204" t="s">
        <v>47</v>
      </c>
      <c r="B150" s="204"/>
      <c r="C150" s="204"/>
      <c r="D150" s="204"/>
      <c r="E150" s="204"/>
      <c r="F150" s="204"/>
      <c r="G150" s="204"/>
    </row>
    <row r="151" spans="1:7" s="13" customFormat="1" ht="6.6" customHeight="1">
      <c r="A151" s="55"/>
      <c r="B151" s="55"/>
      <c r="C151" s="55"/>
      <c r="D151" s="60"/>
      <c r="E151" s="83"/>
      <c r="F151" s="83"/>
      <c r="G151" s="83"/>
    </row>
    <row r="152" spans="1:7" s="31" customFormat="1" ht="20.25" customHeight="1">
      <c r="A152" s="61" t="s">
        <v>0</v>
      </c>
      <c r="B152" s="62">
        <f>B153+B154</f>
        <v>18709</v>
      </c>
      <c r="C152" s="62">
        <f>C153+C154</f>
        <v>18678.400000000001</v>
      </c>
      <c r="D152" s="30">
        <f>C152/B152*100</f>
        <v>99.836442353947305</v>
      </c>
      <c r="E152" s="194"/>
      <c r="F152" s="195"/>
      <c r="G152" s="196"/>
    </row>
    <row r="153" spans="1:7" s="12" customFormat="1" ht="178.5">
      <c r="A153" s="63" t="s">
        <v>110</v>
      </c>
      <c r="B153" s="64">
        <v>5359.3</v>
      </c>
      <c r="C153" s="48">
        <v>5328.7</v>
      </c>
      <c r="D153" s="29">
        <f>C153/B153*100</f>
        <v>99.429029910622646</v>
      </c>
      <c r="E153" s="208" t="s">
        <v>193</v>
      </c>
      <c r="F153" s="209"/>
      <c r="G153" s="210"/>
    </row>
    <row r="154" spans="1:7" s="12" customFormat="1" ht="84.75" customHeight="1">
      <c r="A154" s="65" t="s">
        <v>215</v>
      </c>
      <c r="B154" s="64">
        <v>13349.7</v>
      </c>
      <c r="C154" s="48">
        <v>13349.7</v>
      </c>
      <c r="D154" s="29">
        <f>C154/B154*100</f>
        <v>100</v>
      </c>
      <c r="E154" s="208"/>
      <c r="F154" s="209"/>
      <c r="G154" s="210"/>
    </row>
    <row r="155" spans="1:7" ht="45.75" customHeight="1">
      <c r="A155" s="15"/>
      <c r="B155" s="16"/>
      <c r="C155" s="16"/>
    </row>
    <row r="156" spans="1:7" s="13" customFormat="1" ht="13.5" customHeight="1">
      <c r="A156" s="204" t="s">
        <v>48</v>
      </c>
      <c r="B156" s="204"/>
      <c r="C156" s="204"/>
      <c r="D156" s="204"/>
      <c r="E156" s="204"/>
      <c r="F156" s="204"/>
      <c r="G156" s="204"/>
    </row>
    <row r="157" spans="1:7" s="12" customFormat="1" ht="8.4499999999999993" customHeight="1">
      <c r="A157" s="55"/>
      <c r="B157" s="55"/>
      <c r="C157" s="55"/>
      <c r="D157" s="56"/>
      <c r="E157" s="56"/>
      <c r="F157" s="56"/>
      <c r="G157" s="56"/>
    </row>
    <row r="158" spans="1:7" s="31" customFormat="1" ht="24.75" customHeight="1">
      <c r="A158" s="61" t="s">
        <v>0</v>
      </c>
      <c r="B158" s="62">
        <f>B160+B164</f>
        <v>39055.199999999997</v>
      </c>
      <c r="C158" s="62">
        <f>C160+C164</f>
        <v>38725.300000000003</v>
      </c>
      <c r="D158" s="30">
        <f t="shared" ref="D158:D166" si="13">C158/B158*100</f>
        <v>99.155298142116806</v>
      </c>
      <c r="E158" s="194"/>
      <c r="F158" s="195"/>
      <c r="G158" s="196"/>
    </row>
    <row r="159" spans="1:7" s="5" customFormat="1" ht="73.900000000000006" customHeight="1">
      <c r="A159" s="173" t="s">
        <v>31</v>
      </c>
      <c r="B159" s="35" t="s">
        <v>165</v>
      </c>
      <c r="C159" s="35" t="s">
        <v>164</v>
      </c>
      <c r="D159" s="35" t="s">
        <v>82</v>
      </c>
      <c r="E159" s="201" t="s">
        <v>185</v>
      </c>
      <c r="F159" s="202"/>
      <c r="G159" s="203"/>
    </row>
    <row r="160" spans="1:7" s="12" customFormat="1" ht="33" customHeight="1">
      <c r="A160" s="72" t="s">
        <v>7</v>
      </c>
      <c r="B160" s="121">
        <f>B161+B162+B163</f>
        <v>28499.399999999998</v>
      </c>
      <c r="C160" s="121">
        <f t="shared" ref="C160" si="14">C161+C162+C163</f>
        <v>28393.900000000005</v>
      </c>
      <c r="D160" s="54">
        <f t="shared" si="13"/>
        <v>99.629816768072331</v>
      </c>
      <c r="E160" s="194"/>
      <c r="F160" s="195"/>
      <c r="G160" s="196"/>
    </row>
    <row r="161" spans="1:7" s="12" customFormat="1" ht="60.75">
      <c r="A161" s="65" t="s">
        <v>142</v>
      </c>
      <c r="B161" s="43">
        <f>23003.8+1210.7</f>
        <v>24214.5</v>
      </c>
      <c r="C161" s="43">
        <f>22941.4+1207.4</f>
        <v>24148.800000000003</v>
      </c>
      <c r="D161" s="29">
        <f t="shared" si="13"/>
        <v>99.728674967478184</v>
      </c>
      <c r="E161" s="211" t="s">
        <v>193</v>
      </c>
      <c r="F161" s="212"/>
      <c r="G161" s="213"/>
    </row>
    <row r="162" spans="1:7" s="12" customFormat="1" ht="45">
      <c r="A162" s="65" t="s">
        <v>140</v>
      </c>
      <c r="B162" s="43">
        <v>1328.8</v>
      </c>
      <c r="C162" s="43">
        <v>1328.7</v>
      </c>
      <c r="D162" s="29">
        <f t="shared" si="13"/>
        <v>99.992474413004217</v>
      </c>
      <c r="E162" s="211"/>
      <c r="F162" s="212"/>
      <c r="G162" s="213"/>
    </row>
    <row r="163" spans="1:7" s="12" customFormat="1" ht="77.25" customHeight="1">
      <c r="A163" s="65" t="s">
        <v>141</v>
      </c>
      <c r="B163" s="43">
        <v>2956.1</v>
      </c>
      <c r="C163" s="43">
        <v>2916.4</v>
      </c>
      <c r="D163" s="29">
        <f t="shared" si="13"/>
        <v>98.657014309394143</v>
      </c>
      <c r="E163" s="211" t="s">
        <v>193</v>
      </c>
      <c r="F163" s="212"/>
      <c r="G163" s="213"/>
    </row>
    <row r="164" spans="1:7" s="12" customFormat="1" ht="18" customHeight="1">
      <c r="A164" s="72" t="s">
        <v>8</v>
      </c>
      <c r="B164" s="121">
        <f>B165+B166</f>
        <v>10555.8</v>
      </c>
      <c r="C164" s="121">
        <f t="shared" ref="C164" si="15">C165+C166</f>
        <v>10331.400000000001</v>
      </c>
      <c r="D164" s="54">
        <f t="shared" si="13"/>
        <v>97.874154493264385</v>
      </c>
      <c r="E164" s="194"/>
      <c r="F164" s="195"/>
      <c r="G164" s="196"/>
    </row>
    <row r="165" spans="1:7" s="12" customFormat="1" ht="75">
      <c r="A165" s="65" t="s">
        <v>138</v>
      </c>
      <c r="B165" s="43">
        <v>7000</v>
      </c>
      <c r="C165" s="43">
        <v>6775.6</v>
      </c>
      <c r="D165" s="29">
        <f t="shared" si="13"/>
        <v>96.794285714285721</v>
      </c>
      <c r="E165" s="197" t="s">
        <v>199</v>
      </c>
      <c r="F165" s="198"/>
      <c r="G165" s="199"/>
    </row>
    <row r="166" spans="1:7" s="12" customFormat="1" ht="45.75" customHeight="1">
      <c r="A166" s="65" t="s">
        <v>139</v>
      </c>
      <c r="B166" s="43">
        <v>3555.8</v>
      </c>
      <c r="C166" s="43">
        <v>3555.8</v>
      </c>
      <c r="D166" s="29">
        <f t="shared" si="13"/>
        <v>100</v>
      </c>
      <c r="E166" s="211"/>
      <c r="F166" s="212"/>
      <c r="G166" s="213"/>
    </row>
    <row r="167" spans="1:7" s="12" customFormat="1" ht="10.15" customHeight="1">
      <c r="A167" s="17"/>
      <c r="B167" s="17"/>
      <c r="C167" s="17"/>
    </row>
    <row r="168" spans="1:7" s="83" customFormat="1" ht="17.25" customHeight="1">
      <c r="A168" s="204" t="s">
        <v>49</v>
      </c>
      <c r="B168" s="204"/>
      <c r="C168" s="204"/>
      <c r="D168" s="204"/>
      <c r="E168" s="204"/>
      <c r="F168" s="204"/>
      <c r="G168" s="204"/>
    </row>
    <row r="169" spans="1:7" s="56" customFormat="1" ht="5.45" customHeight="1">
      <c r="A169" s="55"/>
      <c r="B169" s="55"/>
      <c r="C169" s="55"/>
    </row>
    <row r="170" spans="1:7" s="122" customFormat="1" ht="18" customHeight="1">
      <c r="A170" s="61" t="s">
        <v>0</v>
      </c>
      <c r="B170" s="62">
        <f>B171+B172</f>
        <v>53023.4</v>
      </c>
      <c r="C170" s="62">
        <f t="shared" ref="C170" si="16">C171+C172</f>
        <v>21699.399999999998</v>
      </c>
      <c r="D170" s="29">
        <f>C170/B170*100</f>
        <v>40.924195732450194</v>
      </c>
      <c r="E170" s="194"/>
      <c r="F170" s="195"/>
      <c r="G170" s="196"/>
    </row>
    <row r="171" spans="1:7" s="56" customFormat="1" ht="45">
      <c r="A171" s="65" t="s">
        <v>137</v>
      </c>
      <c r="B171" s="43">
        <v>241.8</v>
      </c>
      <c r="C171" s="43">
        <v>241.8</v>
      </c>
      <c r="D171" s="29">
        <f>C171/B171*100</f>
        <v>100</v>
      </c>
      <c r="E171" s="208"/>
      <c r="F171" s="209"/>
      <c r="G171" s="210"/>
    </row>
    <row r="172" spans="1:7" s="165" customFormat="1" ht="129.75" customHeight="1">
      <c r="A172" s="125" t="s">
        <v>97</v>
      </c>
      <c r="B172" s="43">
        <v>52781.599999999999</v>
      </c>
      <c r="C172" s="43">
        <v>21457.599999999999</v>
      </c>
      <c r="D172" s="29">
        <f>C172/B172*100</f>
        <v>40.653561089470571</v>
      </c>
      <c r="E172" s="208" t="s">
        <v>170</v>
      </c>
      <c r="F172" s="209"/>
      <c r="G172" s="210"/>
    </row>
    <row r="173" spans="1:7" s="165" customFormat="1" ht="15" customHeight="1">
      <c r="A173" s="182"/>
      <c r="B173" s="183"/>
      <c r="C173" s="183"/>
      <c r="D173" s="184"/>
      <c r="E173" s="185"/>
      <c r="F173" s="185"/>
      <c r="G173" s="185"/>
    </row>
    <row r="174" spans="1:7" s="12" customFormat="1" ht="12" customHeight="1">
      <c r="A174" s="17"/>
      <c r="B174" s="17"/>
      <c r="C174" s="17"/>
    </row>
    <row r="175" spans="1:7" s="83" customFormat="1" ht="48" customHeight="1">
      <c r="A175" s="204" t="s">
        <v>50</v>
      </c>
      <c r="B175" s="204"/>
      <c r="C175" s="204"/>
      <c r="D175" s="204"/>
      <c r="E175" s="204"/>
      <c r="F175" s="204"/>
      <c r="G175" s="204"/>
    </row>
    <row r="176" spans="1:7" s="56" customFormat="1" ht="7.9" customHeight="1">
      <c r="A176" s="55"/>
      <c r="B176" s="55"/>
      <c r="C176" s="55"/>
    </row>
    <row r="177" spans="1:7" s="122" customFormat="1" ht="16.149999999999999" customHeight="1">
      <c r="A177" s="57" t="s">
        <v>0</v>
      </c>
      <c r="B177" s="36">
        <f>B179+B182</f>
        <v>34241.199999999997</v>
      </c>
      <c r="C177" s="36">
        <f>C179+C182</f>
        <v>32678.200000000004</v>
      </c>
      <c r="D177" s="30">
        <f>C177/B177*100</f>
        <v>95.435323528381033</v>
      </c>
      <c r="E177" s="262"/>
      <c r="F177" s="262"/>
      <c r="G177" s="262"/>
    </row>
    <row r="178" spans="1:7" s="163" customFormat="1" ht="73.900000000000006" customHeight="1">
      <c r="A178" s="151" t="s">
        <v>31</v>
      </c>
      <c r="B178" s="35" t="s">
        <v>165</v>
      </c>
      <c r="C178" s="35" t="s">
        <v>164</v>
      </c>
      <c r="D178" s="35" t="s">
        <v>82</v>
      </c>
      <c r="E178" s="201" t="s">
        <v>185</v>
      </c>
      <c r="F178" s="202"/>
      <c r="G178" s="203"/>
    </row>
    <row r="179" spans="1:7" s="147" customFormat="1" ht="29.45" customHeight="1">
      <c r="A179" s="58" t="s">
        <v>1</v>
      </c>
      <c r="B179" s="53">
        <f>B180+B181</f>
        <v>33024.699999999997</v>
      </c>
      <c r="C179" s="53">
        <f>C180+C181</f>
        <v>32596.800000000003</v>
      </c>
      <c r="D179" s="54">
        <f t="shared" ref="D179:D184" si="17">C179/B179*100</f>
        <v>98.704303142799205</v>
      </c>
      <c r="E179" s="194"/>
      <c r="F179" s="195"/>
      <c r="G179" s="196"/>
    </row>
    <row r="180" spans="1:7" s="147" customFormat="1" ht="33" customHeight="1">
      <c r="A180" s="47" t="s">
        <v>108</v>
      </c>
      <c r="B180" s="48">
        <v>2232.4</v>
      </c>
      <c r="C180" s="48">
        <v>1882.4</v>
      </c>
      <c r="D180" s="29">
        <f t="shared" si="17"/>
        <v>84.321806127934067</v>
      </c>
      <c r="E180" s="214" t="s">
        <v>168</v>
      </c>
      <c r="F180" s="215"/>
      <c r="G180" s="216"/>
    </row>
    <row r="181" spans="1:7" ht="46.5" customHeight="1">
      <c r="A181" s="59" t="s">
        <v>109</v>
      </c>
      <c r="B181" s="23">
        <v>30792.3</v>
      </c>
      <c r="C181" s="23">
        <v>30714.400000000001</v>
      </c>
      <c r="D181" s="29">
        <f t="shared" si="17"/>
        <v>99.747014675746868</v>
      </c>
      <c r="E181" s="208" t="s">
        <v>193</v>
      </c>
      <c r="F181" s="209"/>
      <c r="G181" s="210"/>
    </row>
    <row r="182" spans="1:7" s="164" customFormat="1" ht="30" customHeight="1">
      <c r="A182" s="52" t="s">
        <v>2</v>
      </c>
      <c r="B182" s="53">
        <f>B183</f>
        <v>1216.5</v>
      </c>
      <c r="C182" s="53">
        <f t="shared" ref="C182" si="18">C183</f>
        <v>81.400000000000006</v>
      </c>
      <c r="D182" s="54">
        <f t="shared" si="17"/>
        <v>6.6913275791204274</v>
      </c>
      <c r="E182" s="194"/>
      <c r="F182" s="195"/>
      <c r="G182" s="196"/>
    </row>
    <row r="183" spans="1:7" s="75" customFormat="1" ht="15.75">
      <c r="A183" s="47" t="s">
        <v>17</v>
      </c>
      <c r="B183" s="48">
        <f>B184+B185</f>
        <v>1216.5</v>
      </c>
      <c r="C183" s="48">
        <f>C184+C185</f>
        <v>81.400000000000006</v>
      </c>
      <c r="D183" s="29">
        <f t="shared" si="17"/>
        <v>6.6913275791204274</v>
      </c>
      <c r="E183" s="194"/>
      <c r="F183" s="195"/>
      <c r="G183" s="196"/>
    </row>
    <row r="184" spans="1:7" s="75" customFormat="1" ht="62.25" customHeight="1">
      <c r="A184" s="49" t="s">
        <v>52</v>
      </c>
      <c r="B184" s="50">
        <v>81.400000000000006</v>
      </c>
      <c r="C184" s="50">
        <v>81.400000000000006</v>
      </c>
      <c r="D184" s="29">
        <f t="shared" si="17"/>
        <v>100</v>
      </c>
      <c r="E184" s="208"/>
      <c r="F184" s="209"/>
      <c r="G184" s="210"/>
    </row>
    <row r="185" spans="1:7" ht="54.75" customHeight="1">
      <c r="A185" s="51" t="s">
        <v>51</v>
      </c>
      <c r="B185" s="50">
        <v>1135.0999999999999</v>
      </c>
      <c r="C185" s="50">
        <v>0</v>
      </c>
      <c r="D185" s="29">
        <f>C185/B185*100</f>
        <v>0</v>
      </c>
      <c r="E185" s="211" t="s">
        <v>169</v>
      </c>
      <c r="F185" s="212"/>
      <c r="G185" s="213"/>
    </row>
    <row r="186" spans="1:7" s="5" customFormat="1" ht="3.75" customHeight="1">
      <c r="A186" s="10"/>
      <c r="B186" s="10"/>
      <c r="C186" s="10"/>
      <c r="D186" s="10"/>
      <c r="E186" s="10"/>
      <c r="F186" s="10"/>
      <c r="G186" s="10"/>
    </row>
    <row r="187" spans="1:7" s="83" customFormat="1" ht="21.6" customHeight="1">
      <c r="A187" s="204" t="s">
        <v>92</v>
      </c>
      <c r="B187" s="204"/>
      <c r="C187" s="204"/>
      <c r="D187" s="204"/>
      <c r="E187" s="204"/>
      <c r="F187" s="204"/>
      <c r="G187" s="204"/>
    </row>
    <row r="188" spans="1:7" s="56" customFormat="1" ht="8.4499999999999993" customHeight="1">
      <c r="A188" s="55"/>
      <c r="B188" s="55"/>
      <c r="C188" s="55"/>
    </row>
    <row r="189" spans="1:7" s="122" customFormat="1" ht="16.149999999999999" customHeight="1">
      <c r="A189" s="61" t="s">
        <v>0</v>
      </c>
      <c r="B189" s="62">
        <f>B190+B207+B209+B211</f>
        <v>450113.60000000003</v>
      </c>
      <c r="C189" s="62">
        <f>C190+C207+C209+C211</f>
        <v>442333.60000000009</v>
      </c>
      <c r="D189" s="30">
        <f t="shared" ref="D189:D212" si="19">C189/B189*100</f>
        <v>98.271547449355026</v>
      </c>
      <c r="E189" s="194"/>
      <c r="F189" s="195"/>
      <c r="G189" s="196"/>
    </row>
    <row r="190" spans="1:7" s="172" customFormat="1" ht="30" customHeight="1">
      <c r="A190" s="101" t="s">
        <v>19</v>
      </c>
      <c r="B190" s="144">
        <f>SUM(B191:B206)</f>
        <v>402868.90000000008</v>
      </c>
      <c r="C190" s="144">
        <f>SUM(C191:C206)</f>
        <v>396235.3000000001</v>
      </c>
      <c r="D190" s="30">
        <f t="shared" si="19"/>
        <v>98.353409756871287</v>
      </c>
      <c r="E190" s="194"/>
      <c r="F190" s="195"/>
      <c r="G190" s="196"/>
    </row>
    <row r="191" spans="1:7" s="9" customFormat="1" ht="30.75">
      <c r="A191" s="65" t="s">
        <v>162</v>
      </c>
      <c r="B191" s="27">
        <f>4924.1+207916.3</f>
        <v>212840.4</v>
      </c>
      <c r="C191" s="27">
        <f>4612.7+203046.9</f>
        <v>207659.6</v>
      </c>
      <c r="D191" s="29">
        <f t="shared" si="19"/>
        <v>97.565875651427078</v>
      </c>
      <c r="E191" s="208" t="s">
        <v>193</v>
      </c>
      <c r="F191" s="209"/>
      <c r="G191" s="210"/>
    </row>
    <row r="192" spans="1:7" s="9" customFormat="1" ht="45">
      <c r="A192" s="119" t="s">
        <v>163</v>
      </c>
      <c r="B192" s="103">
        <v>975</v>
      </c>
      <c r="C192" s="103">
        <v>975</v>
      </c>
      <c r="D192" s="29">
        <f t="shared" si="19"/>
        <v>100</v>
      </c>
      <c r="E192" s="211"/>
      <c r="F192" s="212"/>
      <c r="G192" s="213"/>
    </row>
    <row r="193" spans="1:7" s="9" customFormat="1" ht="65.25" customHeight="1">
      <c r="A193" s="40" t="s">
        <v>161</v>
      </c>
      <c r="B193" s="103">
        <f>4149.9+70</f>
        <v>4219.8999999999996</v>
      </c>
      <c r="C193" s="103">
        <f>3956.4+70</f>
        <v>4026.4</v>
      </c>
      <c r="D193" s="29">
        <f t="shared" si="19"/>
        <v>95.414583283964078</v>
      </c>
      <c r="E193" s="208" t="s">
        <v>200</v>
      </c>
      <c r="F193" s="209"/>
      <c r="G193" s="210"/>
    </row>
    <row r="194" spans="1:7" s="9" customFormat="1" ht="54" customHeight="1">
      <c r="A194" s="81" t="s">
        <v>53</v>
      </c>
      <c r="B194" s="103">
        <v>62</v>
      </c>
      <c r="C194" s="103">
        <v>14.8</v>
      </c>
      <c r="D194" s="29">
        <f t="shared" si="19"/>
        <v>23.870967741935484</v>
      </c>
      <c r="E194" s="208" t="s">
        <v>201</v>
      </c>
      <c r="F194" s="209"/>
      <c r="G194" s="210"/>
    </row>
    <row r="195" spans="1:7" s="163" customFormat="1" ht="73.900000000000006" customHeight="1">
      <c r="A195" s="173" t="s">
        <v>31</v>
      </c>
      <c r="B195" s="35" t="s">
        <v>165</v>
      </c>
      <c r="C195" s="35" t="s">
        <v>164</v>
      </c>
      <c r="D195" s="35" t="s">
        <v>82</v>
      </c>
      <c r="E195" s="201" t="s">
        <v>185</v>
      </c>
      <c r="F195" s="202"/>
      <c r="G195" s="203"/>
    </row>
    <row r="196" spans="1:7" ht="89.25" customHeight="1">
      <c r="A196" s="143" t="s">
        <v>54</v>
      </c>
      <c r="B196" s="45">
        <f>5951.8+749.2</f>
        <v>6701</v>
      </c>
      <c r="C196" s="45">
        <f>5939.9+749.2</f>
        <v>6689.0999999999995</v>
      </c>
      <c r="D196" s="29">
        <f t="shared" si="19"/>
        <v>99.822414564990297</v>
      </c>
      <c r="E196" s="208" t="s">
        <v>193</v>
      </c>
      <c r="F196" s="209"/>
      <c r="G196" s="210"/>
    </row>
    <row r="197" spans="1:7" s="9" customFormat="1" ht="60">
      <c r="A197" s="81" t="s">
        <v>96</v>
      </c>
      <c r="B197" s="103">
        <v>64584.9</v>
      </c>
      <c r="C197" s="103">
        <v>64579.3</v>
      </c>
      <c r="D197" s="29">
        <f t="shared" si="19"/>
        <v>99.991329242593864</v>
      </c>
      <c r="E197" s="208" t="s">
        <v>202</v>
      </c>
      <c r="F197" s="209"/>
      <c r="G197" s="210"/>
    </row>
    <row r="198" spans="1:7" s="9" customFormat="1" ht="32.25" customHeight="1">
      <c r="A198" s="125" t="s">
        <v>55</v>
      </c>
      <c r="B198" s="103">
        <v>15543.5</v>
      </c>
      <c r="C198" s="103">
        <v>15285.2</v>
      </c>
      <c r="D198" s="29">
        <f t="shared" si="19"/>
        <v>98.338212114388654</v>
      </c>
      <c r="E198" s="208" t="s">
        <v>203</v>
      </c>
      <c r="F198" s="209"/>
      <c r="G198" s="210"/>
    </row>
    <row r="199" spans="1:7" s="9" customFormat="1" ht="60">
      <c r="A199" s="81" t="s">
        <v>72</v>
      </c>
      <c r="B199" s="103">
        <v>35.200000000000003</v>
      </c>
      <c r="C199" s="103">
        <v>34.9</v>
      </c>
      <c r="D199" s="29">
        <f t="shared" si="19"/>
        <v>99.147727272727266</v>
      </c>
      <c r="E199" s="208" t="s">
        <v>204</v>
      </c>
      <c r="F199" s="209"/>
      <c r="G199" s="210"/>
    </row>
    <row r="200" spans="1:7" s="9" customFormat="1" ht="57" customHeight="1">
      <c r="A200" s="81" t="s">
        <v>56</v>
      </c>
      <c r="B200" s="103">
        <v>250.9</v>
      </c>
      <c r="C200" s="103">
        <v>250.9</v>
      </c>
      <c r="D200" s="29">
        <f t="shared" si="19"/>
        <v>100</v>
      </c>
      <c r="E200" s="211"/>
      <c r="F200" s="212"/>
      <c r="G200" s="213"/>
    </row>
    <row r="201" spans="1:7" s="9" customFormat="1" ht="45.75" customHeight="1">
      <c r="A201" s="81" t="s">
        <v>57</v>
      </c>
      <c r="B201" s="103">
        <v>1627.8</v>
      </c>
      <c r="C201" s="103">
        <v>1627.8</v>
      </c>
      <c r="D201" s="29">
        <f t="shared" si="19"/>
        <v>100</v>
      </c>
      <c r="E201" s="205"/>
      <c r="F201" s="206"/>
      <c r="G201" s="207"/>
    </row>
    <row r="202" spans="1:7" s="9" customFormat="1" ht="123" customHeight="1">
      <c r="A202" s="81" t="s">
        <v>58</v>
      </c>
      <c r="B202" s="103">
        <v>6.9</v>
      </c>
      <c r="C202" s="103">
        <v>6.9</v>
      </c>
      <c r="D202" s="29">
        <f t="shared" si="19"/>
        <v>100</v>
      </c>
      <c r="E202" s="211"/>
      <c r="F202" s="212"/>
      <c r="G202" s="213"/>
    </row>
    <row r="203" spans="1:7" s="9" customFormat="1" ht="42.75" customHeight="1">
      <c r="A203" s="81" t="s">
        <v>59</v>
      </c>
      <c r="B203" s="103">
        <v>112.2</v>
      </c>
      <c r="C203" s="103">
        <v>112.2</v>
      </c>
      <c r="D203" s="29">
        <f t="shared" si="19"/>
        <v>100</v>
      </c>
      <c r="E203" s="211"/>
      <c r="F203" s="212"/>
      <c r="G203" s="213"/>
    </row>
    <row r="204" spans="1:7" s="9" customFormat="1" ht="85.5" customHeight="1">
      <c r="A204" s="65" t="s">
        <v>216</v>
      </c>
      <c r="B204" s="103">
        <f>82737+7189.8</f>
        <v>89926.8</v>
      </c>
      <c r="C204" s="103">
        <f>81884.4+7189.8</f>
        <v>89074.2</v>
      </c>
      <c r="D204" s="29">
        <f t="shared" si="19"/>
        <v>99.051895541707253</v>
      </c>
      <c r="E204" s="208" t="s">
        <v>193</v>
      </c>
      <c r="F204" s="209"/>
      <c r="G204" s="210"/>
    </row>
    <row r="205" spans="1:7" s="163" customFormat="1" ht="73.900000000000006" customHeight="1">
      <c r="A205" s="173" t="s">
        <v>31</v>
      </c>
      <c r="B205" s="35" t="s">
        <v>165</v>
      </c>
      <c r="C205" s="35" t="s">
        <v>164</v>
      </c>
      <c r="D205" s="35" t="s">
        <v>82</v>
      </c>
      <c r="E205" s="201" t="s">
        <v>185</v>
      </c>
      <c r="F205" s="202"/>
      <c r="G205" s="203"/>
    </row>
    <row r="206" spans="1:7" s="171" customFormat="1" ht="62.25" customHeight="1">
      <c r="A206" s="81" t="s">
        <v>175</v>
      </c>
      <c r="B206" s="103">
        <v>5982.4</v>
      </c>
      <c r="C206" s="103">
        <v>5899</v>
      </c>
      <c r="D206" s="29">
        <f t="shared" si="19"/>
        <v>98.605910671302482</v>
      </c>
      <c r="E206" s="208" t="s">
        <v>193</v>
      </c>
      <c r="F206" s="209"/>
      <c r="G206" s="210"/>
    </row>
    <row r="207" spans="1:7" s="105" customFormat="1" ht="27.75" customHeight="1">
      <c r="A207" s="101" t="s">
        <v>60</v>
      </c>
      <c r="B207" s="102">
        <f>B208</f>
        <v>36574.300000000003</v>
      </c>
      <c r="C207" s="102">
        <f t="shared" ref="C207" si="20">C208</f>
        <v>36574.300000000003</v>
      </c>
      <c r="D207" s="29">
        <f t="shared" si="19"/>
        <v>100</v>
      </c>
      <c r="E207" s="194"/>
      <c r="F207" s="195"/>
      <c r="G207" s="196"/>
    </row>
    <row r="208" spans="1:7" s="104" customFormat="1" ht="118.5" customHeight="1">
      <c r="A208" s="81" t="s">
        <v>104</v>
      </c>
      <c r="B208" s="103">
        <v>36574.300000000003</v>
      </c>
      <c r="C208" s="103">
        <v>36574.300000000003</v>
      </c>
      <c r="D208" s="29">
        <f t="shared" si="19"/>
        <v>100</v>
      </c>
      <c r="E208" s="208"/>
      <c r="F208" s="209"/>
      <c r="G208" s="210"/>
    </row>
    <row r="209" spans="1:9" s="9" customFormat="1" ht="28.9" customHeight="1">
      <c r="A209" s="101" t="s">
        <v>20</v>
      </c>
      <c r="B209" s="102">
        <f>B210</f>
        <v>757.3</v>
      </c>
      <c r="C209" s="102">
        <f t="shared" ref="C209" si="21">C210</f>
        <v>692.2</v>
      </c>
      <c r="D209" s="54">
        <f t="shared" si="19"/>
        <v>91.403670936220792</v>
      </c>
      <c r="E209" s="194"/>
      <c r="F209" s="195"/>
      <c r="G209" s="196"/>
    </row>
    <row r="210" spans="1:9" s="9" customFormat="1" ht="72.75" customHeight="1">
      <c r="A210" s="40" t="s">
        <v>182</v>
      </c>
      <c r="B210" s="103">
        <v>757.3</v>
      </c>
      <c r="C210" s="103">
        <v>692.2</v>
      </c>
      <c r="D210" s="29">
        <f t="shared" si="19"/>
        <v>91.403670936220792</v>
      </c>
      <c r="E210" s="208" t="s">
        <v>205</v>
      </c>
      <c r="F210" s="209"/>
      <c r="G210" s="210"/>
    </row>
    <row r="211" spans="1:9" s="105" customFormat="1" ht="30.6" customHeight="1">
      <c r="A211" s="101" t="s">
        <v>3</v>
      </c>
      <c r="B211" s="102">
        <f>B212</f>
        <v>9913.1</v>
      </c>
      <c r="C211" s="102">
        <f t="shared" ref="C211" si="22">C212</f>
        <v>8831.7999999999993</v>
      </c>
      <c r="D211" s="54">
        <f t="shared" si="19"/>
        <v>89.092211316338975</v>
      </c>
      <c r="E211" s="194"/>
      <c r="F211" s="195"/>
      <c r="G211" s="196"/>
    </row>
    <row r="212" spans="1:9" s="104" customFormat="1" ht="88.5" customHeight="1">
      <c r="A212" s="65" t="s">
        <v>126</v>
      </c>
      <c r="B212" s="103">
        <v>9913.1</v>
      </c>
      <c r="C212" s="103">
        <v>8831.7999999999993</v>
      </c>
      <c r="D212" s="29">
        <f t="shared" si="19"/>
        <v>89.092211316338975</v>
      </c>
      <c r="E212" s="208" t="s">
        <v>176</v>
      </c>
      <c r="F212" s="209"/>
      <c r="G212" s="210"/>
    </row>
    <row r="213" spans="1:9" s="83" customFormat="1" ht="25.9" customHeight="1">
      <c r="A213" s="204" t="s">
        <v>61</v>
      </c>
      <c r="B213" s="204"/>
      <c r="C213" s="204"/>
      <c r="D213" s="204"/>
      <c r="E213" s="204"/>
      <c r="F213" s="204"/>
      <c r="G213" s="204"/>
    </row>
    <row r="214" spans="1:9" s="83" customFormat="1" ht="9.6" customHeight="1">
      <c r="A214" s="55"/>
      <c r="B214" s="55"/>
      <c r="C214" s="55"/>
      <c r="D214" s="60"/>
    </row>
    <row r="215" spans="1:9" s="122" customFormat="1" ht="16.149999999999999" customHeight="1">
      <c r="A215" s="57" t="s">
        <v>0</v>
      </c>
      <c r="B215" s="36">
        <f>B216+B223+B225</f>
        <v>60272.3</v>
      </c>
      <c r="C215" s="36">
        <f>C216+C223+C225</f>
        <v>58460.700000000004</v>
      </c>
      <c r="D215" s="30">
        <f>C215/B215*100</f>
        <v>96.994307501124069</v>
      </c>
      <c r="E215" s="194"/>
      <c r="F215" s="195"/>
      <c r="G215" s="196"/>
    </row>
    <row r="216" spans="1:9" s="142" customFormat="1" ht="30" customHeight="1">
      <c r="A216" s="101" t="s">
        <v>62</v>
      </c>
      <c r="B216" s="113">
        <f>B217+B218+B220+B221+B222</f>
        <v>54495.4</v>
      </c>
      <c r="C216" s="113">
        <f>C217+C218+C220+C221+C222</f>
        <v>53721.4</v>
      </c>
      <c r="D216" s="54">
        <f>C216/B216*100</f>
        <v>98.579696634945336</v>
      </c>
      <c r="E216" s="194"/>
      <c r="F216" s="195"/>
      <c r="G216" s="196"/>
    </row>
    <row r="217" spans="1:9" s="75" customFormat="1" ht="21.75" customHeight="1">
      <c r="A217" s="119" t="s">
        <v>105</v>
      </c>
      <c r="B217" s="39">
        <v>15</v>
      </c>
      <c r="C217" s="39">
        <v>15</v>
      </c>
      <c r="D217" s="29">
        <f>C217/B217*100</f>
        <v>100</v>
      </c>
      <c r="E217" s="273"/>
      <c r="F217" s="274"/>
      <c r="G217" s="275"/>
    </row>
    <row r="218" spans="1:9" s="8" customFormat="1" ht="105">
      <c r="A218" s="120" t="s">
        <v>134</v>
      </c>
      <c r="B218" s="41">
        <v>2738.7</v>
      </c>
      <c r="C218" s="43">
        <v>2159.6999999999998</v>
      </c>
      <c r="D218" s="29">
        <f>C218/B218*100</f>
        <v>78.858582539160921</v>
      </c>
      <c r="E218" s="208" t="s">
        <v>167</v>
      </c>
      <c r="F218" s="209"/>
      <c r="G218" s="210"/>
    </row>
    <row r="219" spans="1:9" ht="76.5" customHeight="1">
      <c r="A219" s="151" t="s">
        <v>31</v>
      </c>
      <c r="B219" s="35" t="s">
        <v>165</v>
      </c>
      <c r="C219" s="35" t="s">
        <v>164</v>
      </c>
      <c r="D219" s="35" t="s">
        <v>82</v>
      </c>
      <c r="E219" s="201" t="s">
        <v>185</v>
      </c>
      <c r="F219" s="202"/>
      <c r="G219" s="203"/>
    </row>
    <row r="220" spans="1:9" ht="107.25" customHeight="1">
      <c r="A220" s="65" t="s">
        <v>218</v>
      </c>
      <c r="B220" s="41">
        <f>24974.8+21.2</f>
        <v>24996</v>
      </c>
      <c r="C220" s="43">
        <f>24863.6+21.2</f>
        <v>24884.799999999999</v>
      </c>
      <c r="D220" s="29">
        <f>C220/B220*100</f>
        <v>99.555128820611287</v>
      </c>
      <c r="E220" s="208" t="s">
        <v>193</v>
      </c>
      <c r="F220" s="209"/>
      <c r="G220" s="210"/>
    </row>
    <row r="221" spans="1:9" ht="90" customHeight="1">
      <c r="A221" s="65" t="s">
        <v>217</v>
      </c>
      <c r="B221" s="39">
        <v>26728.7</v>
      </c>
      <c r="C221" s="38">
        <v>26644.9</v>
      </c>
      <c r="D221" s="29">
        <f t="shared" ref="D221:D226" si="23">C221/B221*100</f>
        <v>99.686479327464482</v>
      </c>
      <c r="E221" s="208" t="s">
        <v>193</v>
      </c>
      <c r="F221" s="209"/>
      <c r="G221" s="210"/>
      <c r="H221" s="162"/>
      <c r="I221" s="162"/>
    </row>
    <row r="222" spans="1:9" ht="30">
      <c r="A222" s="26" t="s">
        <v>99</v>
      </c>
      <c r="B222" s="39">
        <v>17</v>
      </c>
      <c r="C222" s="38">
        <v>17</v>
      </c>
      <c r="D222" s="29">
        <f t="shared" si="23"/>
        <v>100</v>
      </c>
      <c r="E222" s="152"/>
      <c r="F222" s="153"/>
      <c r="G222" s="154"/>
      <c r="H222" s="162"/>
      <c r="I222" s="162"/>
    </row>
    <row r="223" spans="1:9" ht="18" customHeight="1">
      <c r="A223" s="101" t="s">
        <v>63</v>
      </c>
      <c r="B223" s="53">
        <f>B224</f>
        <v>5576.9</v>
      </c>
      <c r="C223" s="53">
        <f t="shared" ref="C223" si="24">C224</f>
        <v>4539.3</v>
      </c>
      <c r="D223" s="54">
        <f t="shared" si="23"/>
        <v>81.394681633165391</v>
      </c>
      <c r="E223" s="194"/>
      <c r="F223" s="195"/>
      <c r="G223" s="196"/>
    </row>
    <row r="224" spans="1:9" ht="60" customHeight="1">
      <c r="A224" s="65" t="s">
        <v>135</v>
      </c>
      <c r="B224" s="64">
        <v>5576.9</v>
      </c>
      <c r="C224" s="48">
        <v>4539.3</v>
      </c>
      <c r="D224" s="29">
        <f t="shared" si="23"/>
        <v>81.394681633165391</v>
      </c>
      <c r="E224" s="208" t="s">
        <v>181</v>
      </c>
      <c r="F224" s="209"/>
      <c r="G224" s="210"/>
    </row>
    <row r="225" spans="1:7" s="75" customFormat="1" ht="30">
      <c r="A225" s="101" t="s">
        <v>64</v>
      </c>
      <c r="B225" s="53">
        <f>B226</f>
        <v>200</v>
      </c>
      <c r="C225" s="53">
        <f t="shared" ref="C225" si="25">C226</f>
        <v>200</v>
      </c>
      <c r="D225" s="54">
        <f t="shared" si="23"/>
        <v>100</v>
      </c>
      <c r="E225" s="194"/>
      <c r="F225" s="195"/>
      <c r="G225" s="196"/>
    </row>
    <row r="226" spans="1:7" s="75" customFormat="1" ht="64.5" customHeight="1">
      <c r="A226" s="65" t="s">
        <v>136</v>
      </c>
      <c r="B226" s="64">
        <v>200</v>
      </c>
      <c r="C226" s="48">
        <v>200</v>
      </c>
      <c r="D226" s="29">
        <f t="shared" si="23"/>
        <v>100</v>
      </c>
      <c r="E226" s="208"/>
      <c r="F226" s="209"/>
      <c r="G226" s="210"/>
    </row>
    <row r="227" spans="1:7" s="12" customFormat="1" ht="11.25" customHeight="1">
      <c r="A227" s="17"/>
      <c r="B227" s="17"/>
      <c r="C227" s="17"/>
    </row>
    <row r="228" spans="1:7" s="13" customFormat="1" ht="18.600000000000001" customHeight="1">
      <c r="A228" s="204" t="s">
        <v>65</v>
      </c>
      <c r="B228" s="204"/>
      <c r="C228" s="204"/>
      <c r="D228" s="204"/>
      <c r="E228" s="204"/>
      <c r="F228" s="204"/>
      <c r="G228" s="204"/>
    </row>
    <row r="229" spans="1:7" s="31" customFormat="1" ht="25.5" customHeight="1">
      <c r="A229" s="42" t="s">
        <v>0</v>
      </c>
      <c r="B229" s="36">
        <f>SUM(B230:B233)</f>
        <v>6923.7000000000007</v>
      </c>
      <c r="C229" s="36">
        <f>SUM(C230:C233)</f>
        <v>6923.7000000000007</v>
      </c>
      <c r="D229" s="30">
        <f>C229/B229*100</f>
        <v>100</v>
      </c>
      <c r="E229" s="263"/>
      <c r="F229" s="263"/>
      <c r="G229" s="263"/>
    </row>
    <row r="230" spans="1:7" s="8" customFormat="1" ht="66">
      <c r="A230" s="46" t="s">
        <v>106</v>
      </c>
      <c r="B230" s="41">
        <v>803.9</v>
      </c>
      <c r="C230" s="43">
        <v>803.9</v>
      </c>
      <c r="D230" s="29">
        <f>C230/B230*100</f>
        <v>100</v>
      </c>
      <c r="E230" s="211"/>
      <c r="F230" s="212"/>
      <c r="G230" s="213"/>
    </row>
    <row r="231" spans="1:7" s="18" customFormat="1" ht="75">
      <c r="A231" s="26" t="s">
        <v>180</v>
      </c>
      <c r="B231" s="39">
        <f>2067.7+955.8</f>
        <v>3023.5</v>
      </c>
      <c r="C231" s="38">
        <f>2067.7+955.8</f>
        <v>3023.5</v>
      </c>
      <c r="D231" s="29">
        <f>C231/B231*100</f>
        <v>100</v>
      </c>
      <c r="E231" s="264"/>
      <c r="F231" s="265"/>
      <c r="G231" s="266"/>
    </row>
    <row r="232" spans="1:7" ht="72" customHeight="1">
      <c r="A232" s="151" t="s">
        <v>31</v>
      </c>
      <c r="B232" s="35" t="s">
        <v>165</v>
      </c>
      <c r="C232" s="35" t="s">
        <v>164</v>
      </c>
      <c r="D232" s="35" t="s">
        <v>82</v>
      </c>
      <c r="E232" s="201" t="s">
        <v>185</v>
      </c>
      <c r="F232" s="202"/>
      <c r="G232" s="203"/>
    </row>
    <row r="233" spans="1:7" s="18" customFormat="1" ht="39.75" customHeight="1">
      <c r="A233" s="26" t="s">
        <v>100</v>
      </c>
      <c r="B233" s="41">
        <v>3096.3</v>
      </c>
      <c r="C233" s="43">
        <v>3096.3</v>
      </c>
      <c r="D233" s="29">
        <f>C233/B233*100</f>
        <v>100</v>
      </c>
      <c r="E233" s="208"/>
      <c r="F233" s="209"/>
      <c r="G233" s="210"/>
    </row>
    <row r="234" spans="1:7" s="12" customFormat="1" ht="12" customHeight="1">
      <c r="A234" s="17"/>
      <c r="B234" s="17"/>
      <c r="C234" s="17"/>
    </row>
    <row r="235" spans="1:7" s="13" customFormat="1" ht="30" customHeight="1">
      <c r="A235" s="204" t="s">
        <v>69</v>
      </c>
      <c r="B235" s="204"/>
      <c r="C235" s="204"/>
      <c r="D235" s="204"/>
      <c r="E235" s="204"/>
      <c r="F235" s="204"/>
      <c r="G235" s="204"/>
    </row>
    <row r="236" spans="1:7" s="13" customFormat="1" ht="7.15" customHeight="1">
      <c r="A236" s="116"/>
      <c r="B236" s="116"/>
      <c r="C236" s="116"/>
      <c r="D236" s="60"/>
      <c r="E236" s="83"/>
      <c r="F236" s="83"/>
      <c r="G236" s="83"/>
    </row>
    <row r="237" spans="1:7" s="31" customFormat="1" ht="16.149999999999999" customHeight="1">
      <c r="A237" s="61" t="s">
        <v>0</v>
      </c>
      <c r="B237" s="62">
        <f>B238+B249</f>
        <v>199333.3</v>
      </c>
      <c r="C237" s="62">
        <f>C238+C249</f>
        <v>193648.79999999996</v>
      </c>
      <c r="D237" s="30">
        <v>97.2</v>
      </c>
      <c r="E237" s="194"/>
      <c r="F237" s="195"/>
      <c r="G237" s="196"/>
    </row>
    <row r="238" spans="1:7" s="7" customFormat="1" ht="30" customHeight="1">
      <c r="A238" s="112" t="s">
        <v>66</v>
      </c>
      <c r="B238" s="117">
        <f>B239+B246+B247+B248</f>
        <v>195769.5</v>
      </c>
      <c r="C238" s="117">
        <f>C239+C246+C247+C248</f>
        <v>190085.19999999995</v>
      </c>
      <c r="D238" s="54">
        <f>C238/B238*100</f>
        <v>97.096432283884852</v>
      </c>
      <c r="E238" s="194"/>
      <c r="F238" s="195"/>
      <c r="G238" s="196"/>
    </row>
    <row r="239" spans="1:7" s="8" customFormat="1" ht="29.25" customHeight="1">
      <c r="A239" s="118" t="s">
        <v>21</v>
      </c>
      <c r="B239" s="41">
        <f>SUM(B240:B245)</f>
        <v>174181.30000000002</v>
      </c>
      <c r="C239" s="41">
        <f t="shared" ref="C239" si="26">SUM(C240:C245)</f>
        <v>168501.29999999996</v>
      </c>
      <c r="D239" s="29">
        <f>C239/B239*100</f>
        <v>96.73902996475509</v>
      </c>
      <c r="E239" s="194"/>
      <c r="F239" s="195"/>
      <c r="G239" s="196"/>
    </row>
    <row r="240" spans="1:7" ht="36" customHeight="1">
      <c r="A240" s="115" t="s">
        <v>132</v>
      </c>
      <c r="B240" s="39">
        <v>86178.8</v>
      </c>
      <c r="C240" s="27">
        <v>82985.399999999994</v>
      </c>
      <c r="D240" s="29">
        <f t="shared" ref="D240:D251" si="27">C240/B240*100</f>
        <v>96.294448286585549</v>
      </c>
      <c r="E240" s="267" t="s">
        <v>193</v>
      </c>
      <c r="F240" s="268"/>
      <c r="G240" s="269"/>
    </row>
    <row r="241" spans="1:7" s="8" customFormat="1" ht="60">
      <c r="A241" s="65" t="s">
        <v>68</v>
      </c>
      <c r="B241" s="114">
        <v>5938.4</v>
      </c>
      <c r="C241" s="23">
        <v>5938.4</v>
      </c>
      <c r="D241" s="29">
        <f t="shared" si="27"/>
        <v>100</v>
      </c>
      <c r="E241" s="208"/>
      <c r="F241" s="209"/>
      <c r="G241" s="210"/>
    </row>
    <row r="242" spans="1:7" ht="80.25" customHeight="1">
      <c r="A242" s="28" t="s">
        <v>133</v>
      </c>
      <c r="B242" s="114">
        <f>261+1715.3+44724.2</f>
        <v>46700.5</v>
      </c>
      <c r="C242" s="38">
        <f>261+1715.3+42746.2</f>
        <v>44722.5</v>
      </c>
      <c r="D242" s="29">
        <f t="shared" si="27"/>
        <v>95.76449930942924</v>
      </c>
      <c r="E242" s="208" t="s">
        <v>193</v>
      </c>
      <c r="F242" s="209"/>
      <c r="G242" s="210"/>
    </row>
    <row r="243" spans="1:7" s="8" customFormat="1" ht="30.75" customHeight="1">
      <c r="A243" s="40" t="s">
        <v>129</v>
      </c>
      <c r="B243" s="39">
        <v>29085.8</v>
      </c>
      <c r="C243" s="39">
        <v>28999.9</v>
      </c>
      <c r="D243" s="29">
        <f t="shared" si="27"/>
        <v>99.704666882121188</v>
      </c>
      <c r="E243" s="208" t="s">
        <v>193</v>
      </c>
      <c r="F243" s="209"/>
      <c r="G243" s="210"/>
    </row>
    <row r="244" spans="1:7" s="8" customFormat="1" ht="39" customHeight="1">
      <c r="A244" s="110" t="s">
        <v>95</v>
      </c>
      <c r="B244" s="39">
        <v>2268.1999999999998</v>
      </c>
      <c r="C244" s="39">
        <v>1846.8</v>
      </c>
      <c r="D244" s="29">
        <f t="shared" si="27"/>
        <v>81.421391411692085</v>
      </c>
      <c r="E244" s="208" t="s">
        <v>166</v>
      </c>
      <c r="F244" s="209"/>
      <c r="G244" s="210"/>
    </row>
    <row r="245" spans="1:7" ht="45">
      <c r="A245" s="111" t="s">
        <v>94</v>
      </c>
      <c r="B245" s="39">
        <v>4009.6</v>
      </c>
      <c r="C245" s="23">
        <v>4008.3</v>
      </c>
      <c r="D245" s="29">
        <f t="shared" si="27"/>
        <v>99.967577813248212</v>
      </c>
      <c r="E245" s="214"/>
      <c r="F245" s="215"/>
      <c r="G245" s="216"/>
    </row>
    <row r="246" spans="1:7" ht="28.5" customHeight="1">
      <c r="A246" s="111" t="s">
        <v>130</v>
      </c>
      <c r="B246" s="39">
        <v>21242.9</v>
      </c>
      <c r="C246" s="23">
        <v>21238.6</v>
      </c>
      <c r="D246" s="29">
        <f t="shared" si="27"/>
        <v>99.979757942653762</v>
      </c>
      <c r="E246" s="208"/>
      <c r="F246" s="209"/>
      <c r="G246" s="210"/>
    </row>
    <row r="247" spans="1:7" ht="45">
      <c r="A247" s="26" t="s">
        <v>101</v>
      </c>
      <c r="B247" s="39">
        <v>26</v>
      </c>
      <c r="C247" s="23">
        <v>26</v>
      </c>
      <c r="D247" s="29">
        <f t="shared" si="27"/>
        <v>100</v>
      </c>
      <c r="E247" s="148"/>
      <c r="F247" s="149"/>
      <c r="G247" s="150"/>
    </row>
    <row r="248" spans="1:7" ht="43.9" customHeight="1">
      <c r="A248" s="111" t="s">
        <v>70</v>
      </c>
      <c r="B248" s="39">
        <v>319.3</v>
      </c>
      <c r="C248" s="23">
        <v>319.3</v>
      </c>
      <c r="D248" s="29">
        <f t="shared" si="27"/>
        <v>100</v>
      </c>
      <c r="E248" s="235"/>
      <c r="F248" s="236"/>
      <c r="G248" s="237"/>
    </row>
    <row r="249" spans="1:7" ht="69.75" customHeight="1">
      <c r="A249" s="112" t="s">
        <v>67</v>
      </c>
      <c r="B249" s="113">
        <f>B251</f>
        <v>3563.8</v>
      </c>
      <c r="C249" s="113">
        <f t="shared" ref="C249" si="28">C251</f>
        <v>3563.6</v>
      </c>
      <c r="D249" s="54">
        <f t="shared" si="27"/>
        <v>99.994388012795326</v>
      </c>
      <c r="E249" s="194"/>
      <c r="F249" s="195"/>
      <c r="G249" s="196"/>
    </row>
    <row r="250" spans="1:7" ht="72" customHeight="1">
      <c r="A250" s="173" t="s">
        <v>31</v>
      </c>
      <c r="B250" s="35" t="s">
        <v>165</v>
      </c>
      <c r="C250" s="35" t="s">
        <v>164</v>
      </c>
      <c r="D250" s="35" t="s">
        <v>82</v>
      </c>
      <c r="E250" s="201" t="s">
        <v>185</v>
      </c>
      <c r="F250" s="202"/>
      <c r="G250" s="203"/>
    </row>
    <row r="251" spans="1:7" ht="120.75" customHeight="1">
      <c r="A251" s="81" t="s">
        <v>131</v>
      </c>
      <c r="B251" s="39">
        <v>3563.8</v>
      </c>
      <c r="C251" s="23">
        <v>3563.6</v>
      </c>
      <c r="D251" s="29">
        <f t="shared" si="27"/>
        <v>99.994388012795326</v>
      </c>
      <c r="E251" s="211"/>
      <c r="F251" s="212"/>
      <c r="G251" s="213"/>
    </row>
    <row r="252" spans="1:7" ht="13.15" customHeight="1">
      <c r="A252" s="15"/>
      <c r="B252" s="16"/>
      <c r="C252" s="16"/>
    </row>
    <row r="253" spans="1:7" s="13" customFormat="1" ht="30.75" customHeight="1">
      <c r="A253" s="204" t="s">
        <v>71</v>
      </c>
      <c r="B253" s="204"/>
      <c r="C253" s="204"/>
      <c r="D253" s="204"/>
      <c r="E253" s="204"/>
      <c r="F253" s="204"/>
      <c r="G253" s="204"/>
    </row>
    <row r="254" spans="1:7" s="13" customFormat="1" ht="8.4499999999999993" customHeight="1">
      <c r="A254" s="55"/>
      <c r="B254" s="55"/>
      <c r="C254" s="55"/>
      <c r="D254" s="60"/>
      <c r="E254" s="83"/>
      <c r="F254" s="83"/>
      <c r="G254" s="83"/>
    </row>
    <row r="255" spans="1:7" s="31" customFormat="1" ht="16.5" customHeight="1">
      <c r="A255" s="108" t="s">
        <v>0</v>
      </c>
      <c r="B255" s="62">
        <f>B256+B257</f>
        <v>42160.5</v>
      </c>
      <c r="C255" s="62">
        <f t="shared" ref="C255" si="29">C256+C257</f>
        <v>40271.899999999994</v>
      </c>
      <c r="D255" s="30">
        <f>C255/B255*100</f>
        <v>95.520451607547329</v>
      </c>
      <c r="E255" s="211"/>
      <c r="F255" s="212"/>
      <c r="G255" s="213"/>
    </row>
    <row r="256" spans="1:7" s="9" customFormat="1" ht="58.5" customHeight="1">
      <c r="A256" s="109" t="s">
        <v>128</v>
      </c>
      <c r="B256" s="37">
        <f>1401.6+27292.9</f>
        <v>28694.5</v>
      </c>
      <c r="C256" s="27">
        <f>1401.6+25825.3</f>
        <v>27226.899999999998</v>
      </c>
      <c r="D256" s="29">
        <f>C256/B256*100</f>
        <v>94.885431005941896</v>
      </c>
      <c r="E256" s="208" t="s">
        <v>210</v>
      </c>
      <c r="F256" s="209"/>
      <c r="G256" s="210"/>
    </row>
    <row r="257" spans="1:7" ht="75">
      <c r="A257" s="81" t="s">
        <v>127</v>
      </c>
      <c r="B257" s="106">
        <f>10063.1+3402.9</f>
        <v>13466</v>
      </c>
      <c r="C257" s="107">
        <f>9665.1+3379.9</f>
        <v>13045</v>
      </c>
      <c r="D257" s="29">
        <f>C257/B257*100</f>
        <v>96.873607604336854</v>
      </c>
      <c r="E257" s="211" t="s">
        <v>193</v>
      </c>
      <c r="F257" s="212"/>
      <c r="G257" s="213"/>
    </row>
    <row r="258" spans="1:7">
      <c r="A258" s="156"/>
      <c r="B258" s="160"/>
      <c r="C258" s="161"/>
      <c r="D258" s="158"/>
      <c r="E258" s="159"/>
      <c r="F258" s="159"/>
      <c r="G258" s="159"/>
    </row>
    <row r="260" spans="1:7">
      <c r="A260" s="19"/>
      <c r="B260" s="20"/>
      <c r="C260" s="20"/>
    </row>
    <row r="261" spans="1:7">
      <c r="A261" s="19"/>
      <c r="B261" s="20"/>
      <c r="C261" s="20"/>
    </row>
    <row r="262" spans="1:7">
      <c r="A262" s="19"/>
      <c r="B262" s="20"/>
      <c r="C262" s="20"/>
    </row>
    <row r="263" spans="1:7">
      <c r="A263" s="19"/>
      <c r="B263" s="6"/>
      <c r="C263" s="6"/>
    </row>
    <row r="264" spans="1:7">
      <c r="A264" s="19"/>
      <c r="B264" s="21"/>
      <c r="C264" s="22"/>
    </row>
    <row r="265" spans="1:7">
      <c r="A265" s="19"/>
      <c r="B265" s="6"/>
      <c r="C265" s="6"/>
    </row>
    <row r="266" spans="1:7">
      <c r="A266" s="19"/>
      <c r="B266" s="6"/>
      <c r="C266" s="6"/>
    </row>
    <row r="267" spans="1:7">
      <c r="B267" s="6"/>
      <c r="C267" s="6"/>
    </row>
    <row r="268" spans="1:7">
      <c r="A268" s="19"/>
      <c r="B268" s="6"/>
      <c r="C268" s="6"/>
    </row>
    <row r="269" spans="1:7">
      <c r="B269" s="21"/>
      <c r="C269" s="22"/>
    </row>
    <row r="270" spans="1:7">
      <c r="B270" s="6"/>
      <c r="C270" s="6"/>
    </row>
    <row r="271" spans="1:7">
      <c r="B271" s="6"/>
      <c r="C271" s="6"/>
    </row>
    <row r="272" spans="1:7">
      <c r="B272" s="20"/>
      <c r="C272" s="20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20"/>
      <c r="C278" s="20"/>
    </row>
    <row r="279" spans="2:3">
      <c r="B279" s="20"/>
      <c r="C279" s="20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20"/>
      <c r="C289" s="20"/>
    </row>
    <row r="290" spans="2:3">
      <c r="B290" s="6"/>
    </row>
  </sheetData>
  <mergeCells count="218">
    <mergeCell ref="E249:G249"/>
    <mergeCell ref="E197:G197"/>
    <mergeCell ref="E198:G198"/>
    <mergeCell ref="E199:G199"/>
    <mergeCell ref="E200:G200"/>
    <mergeCell ref="E201:G201"/>
    <mergeCell ref="E202:G202"/>
    <mergeCell ref="E203:G203"/>
    <mergeCell ref="E204:G204"/>
    <mergeCell ref="E207:G207"/>
    <mergeCell ref="E208:G208"/>
    <mergeCell ref="E209:G209"/>
    <mergeCell ref="E217:G217"/>
    <mergeCell ref="E215:G215"/>
    <mergeCell ref="E216:G216"/>
    <mergeCell ref="E225:G225"/>
    <mergeCell ref="E241:G241"/>
    <mergeCell ref="E251:G251"/>
    <mergeCell ref="A253:G253"/>
    <mergeCell ref="E255:G255"/>
    <mergeCell ref="E256:G256"/>
    <mergeCell ref="E257:G257"/>
    <mergeCell ref="E250:G250"/>
    <mergeCell ref="E226:G226"/>
    <mergeCell ref="E218:G218"/>
    <mergeCell ref="E219:G219"/>
    <mergeCell ref="E232:G232"/>
    <mergeCell ref="E243:G243"/>
    <mergeCell ref="E244:G244"/>
    <mergeCell ref="E245:G245"/>
    <mergeCell ref="E246:G246"/>
    <mergeCell ref="E248:G248"/>
    <mergeCell ref="E229:G229"/>
    <mergeCell ref="E233:G233"/>
    <mergeCell ref="A235:G235"/>
    <mergeCell ref="E237:G237"/>
    <mergeCell ref="E230:G230"/>
    <mergeCell ref="E231:G231"/>
    <mergeCell ref="E238:G238"/>
    <mergeCell ref="E239:G239"/>
    <mergeCell ref="E240:G240"/>
    <mergeCell ref="E16:G16"/>
    <mergeCell ref="E19:G19"/>
    <mergeCell ref="E127:G127"/>
    <mergeCell ref="E128:G128"/>
    <mergeCell ref="E129:G129"/>
    <mergeCell ref="E56:G56"/>
    <mergeCell ref="E57:G57"/>
    <mergeCell ref="E242:G242"/>
    <mergeCell ref="E145:G145"/>
    <mergeCell ref="E190:G190"/>
    <mergeCell ref="E191:G191"/>
    <mergeCell ref="E192:G192"/>
    <mergeCell ref="E193:G193"/>
    <mergeCell ref="E194:G194"/>
    <mergeCell ref="E196:G196"/>
    <mergeCell ref="A168:G168"/>
    <mergeCell ref="E189:G189"/>
    <mergeCell ref="E170:G170"/>
    <mergeCell ref="E171:G171"/>
    <mergeCell ref="E172:G172"/>
    <mergeCell ref="A175:G175"/>
    <mergeCell ref="E177:G177"/>
    <mergeCell ref="E179:G179"/>
    <mergeCell ref="E110:G110"/>
    <mergeCell ref="E35:G35"/>
    <mergeCell ref="E36:G36"/>
    <mergeCell ref="E37:G37"/>
    <mergeCell ref="E38:G38"/>
    <mergeCell ref="A40:G40"/>
    <mergeCell ref="E106:G106"/>
    <mergeCell ref="E107:G107"/>
    <mergeCell ref="E108:G108"/>
    <mergeCell ref="E109:G109"/>
    <mergeCell ref="E100:G100"/>
    <mergeCell ref="E48:G48"/>
    <mergeCell ref="E66:G66"/>
    <mergeCell ref="E67:G67"/>
    <mergeCell ref="E68:G68"/>
    <mergeCell ref="E61:G61"/>
    <mergeCell ref="E62:G62"/>
    <mergeCell ref="E64:G64"/>
    <mergeCell ref="E52:G52"/>
    <mergeCell ref="A5:G5"/>
    <mergeCell ref="E7:G7"/>
    <mergeCell ref="E8:G8"/>
    <mergeCell ref="E9:G9"/>
    <mergeCell ref="E10:G10"/>
    <mergeCell ref="E11:G11"/>
    <mergeCell ref="E12:G12"/>
    <mergeCell ref="E13:G13"/>
    <mergeCell ref="E15:G15"/>
    <mergeCell ref="E28:G28"/>
    <mergeCell ref="A98:G98"/>
    <mergeCell ref="E90:G90"/>
    <mergeCell ref="E91:G91"/>
    <mergeCell ref="E17:G17"/>
    <mergeCell ref="E18:G18"/>
    <mergeCell ref="E27:G27"/>
    <mergeCell ref="E47:G47"/>
    <mergeCell ref="E97:G97"/>
    <mergeCell ref="E78:G78"/>
    <mergeCell ref="E79:G79"/>
    <mergeCell ref="E81:G81"/>
    <mergeCell ref="E82:G82"/>
    <mergeCell ref="E83:G83"/>
    <mergeCell ref="E84:G84"/>
    <mergeCell ref="E85:G85"/>
    <mergeCell ref="E86:G86"/>
    <mergeCell ref="E92:G92"/>
    <mergeCell ref="E93:G93"/>
    <mergeCell ref="E94:G94"/>
    <mergeCell ref="E45:G45"/>
    <mergeCell ref="E44:G44"/>
    <mergeCell ref="E23:G23"/>
    <mergeCell ref="E24:G24"/>
    <mergeCell ref="A3:G3"/>
    <mergeCell ref="E46:G46"/>
    <mergeCell ref="A88:G88"/>
    <mergeCell ref="E74:G74"/>
    <mergeCell ref="E72:G72"/>
    <mergeCell ref="A65:G65"/>
    <mergeCell ref="E43:G43"/>
    <mergeCell ref="A76:G76"/>
    <mergeCell ref="E73:G73"/>
    <mergeCell ref="E32:G32"/>
    <mergeCell ref="E29:G29"/>
    <mergeCell ref="E30:G30"/>
    <mergeCell ref="E31:G31"/>
    <mergeCell ref="E33:G33"/>
    <mergeCell ref="E34:G34"/>
    <mergeCell ref="E63:G63"/>
    <mergeCell ref="E49:G49"/>
    <mergeCell ref="E50:G50"/>
    <mergeCell ref="E51:G51"/>
    <mergeCell ref="E53:G53"/>
    <mergeCell ref="E54:G54"/>
    <mergeCell ref="E25:G25"/>
    <mergeCell ref="E21:G21"/>
    <mergeCell ref="E22:G22"/>
    <mergeCell ref="E95:G95"/>
    <mergeCell ref="E60:G60"/>
    <mergeCell ref="E96:G96"/>
    <mergeCell ref="E69:G69"/>
    <mergeCell ref="E70:G70"/>
    <mergeCell ref="E55:G55"/>
    <mergeCell ref="E59:G59"/>
    <mergeCell ref="A156:G156"/>
    <mergeCell ref="E158:G158"/>
    <mergeCell ref="E115:G115"/>
    <mergeCell ref="E116:G116"/>
    <mergeCell ref="E117:G117"/>
    <mergeCell ref="E118:G118"/>
    <mergeCell ref="A124:G124"/>
    <mergeCell ref="E136:G136"/>
    <mergeCell ref="E137:G137"/>
    <mergeCell ref="E125:G125"/>
    <mergeCell ref="E112:G112"/>
    <mergeCell ref="E113:G113"/>
    <mergeCell ref="E114:G114"/>
    <mergeCell ref="E162:G162"/>
    <mergeCell ref="E163:G163"/>
    <mergeCell ref="E101:G101"/>
    <mergeCell ref="E102:G102"/>
    <mergeCell ref="A104:G104"/>
    <mergeCell ref="E130:G130"/>
    <mergeCell ref="E131:G131"/>
    <mergeCell ref="E132:G132"/>
    <mergeCell ref="A133:G133"/>
    <mergeCell ref="E134:G134"/>
    <mergeCell ref="E135:G135"/>
    <mergeCell ref="E161:G161"/>
    <mergeCell ref="E160:G160"/>
    <mergeCell ref="E166:G166"/>
    <mergeCell ref="A187:G187"/>
    <mergeCell ref="E210:G210"/>
    <mergeCell ref="E211:G211"/>
    <mergeCell ref="A228:G228"/>
    <mergeCell ref="E212:G212"/>
    <mergeCell ref="A213:G213"/>
    <mergeCell ref="E220:G220"/>
    <mergeCell ref="E221:G221"/>
    <mergeCell ref="E223:G223"/>
    <mergeCell ref="E224:G224"/>
    <mergeCell ref="E180:G180"/>
    <mergeCell ref="E181:G181"/>
    <mergeCell ref="E182:G182"/>
    <mergeCell ref="E183:G183"/>
    <mergeCell ref="E205:G205"/>
    <mergeCell ref="E184:G184"/>
    <mergeCell ref="E185:G185"/>
    <mergeCell ref="E206:G206"/>
    <mergeCell ref="E195:G195"/>
    <mergeCell ref="E178:G178"/>
    <mergeCell ref="E164:G164"/>
    <mergeCell ref="E165:G165"/>
    <mergeCell ref="A4:G4"/>
    <mergeCell ref="E14:G14"/>
    <mergeCell ref="E26:G26"/>
    <mergeCell ref="E42:G42"/>
    <mergeCell ref="E58:G58"/>
    <mergeCell ref="E80:G80"/>
    <mergeCell ref="E111:G111"/>
    <mergeCell ref="E126:G126"/>
    <mergeCell ref="E141:G141"/>
    <mergeCell ref="E159:G159"/>
    <mergeCell ref="A140:G140"/>
    <mergeCell ref="E142:G142"/>
    <mergeCell ref="E143:G143"/>
    <mergeCell ref="E144:G144"/>
    <mergeCell ref="E146:G146"/>
    <mergeCell ref="E147:G147"/>
    <mergeCell ref="E148:G148"/>
    <mergeCell ref="A150:G150"/>
    <mergeCell ref="E152:G152"/>
    <mergeCell ref="E153:G153"/>
    <mergeCell ref="E154:G154"/>
    <mergeCell ref="E20:G20"/>
  </mergeCells>
  <pageMargins left="0.19685039370078741" right="0.19685039370078741" top="0.39370078740157483" bottom="0.39370078740157483" header="0.31496062992125984" footer="0.19685039370078741"/>
  <pageSetup paperSize="9" scale="75" firstPageNumber="12" fitToHeight="3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2019-04-27T09:22:18Z</dcterms:modified>
</cp:coreProperties>
</file>