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д.о внесенных изменен.в 2018" sheetId="1" r:id="rId1"/>
  </sheets>
  <definedNames>
    <definedName name="_xlnm.Print_Area" localSheetId="0">'Свед.о внесенных изменен.в 2018'!$A$1:$I$55</definedName>
  </definedNames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<sst xmlns="http://schemas.openxmlformats.org/spreadsheetml/2006/main" count="112" uniqueCount="111">
  <si>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</si>
  <si>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бюджетной классификации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</si>
  <si>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</si>
  <si>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</si>
  <si>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</si>
  <si>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</si>
  <si>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</si>
  <si>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</si>
  <si>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</si>
  <si>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</si>
  <si>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</si>
  <si>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</si>
  <si>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</si>
  <si>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</si>
  <si>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</si>
  <si>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</si>
  <si>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</si>
  <si>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</si>
  <si>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</si>
  <si>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</si>
  <si>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</si>
  <si>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</si>
  <si>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</si>
  <si>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</si>
  <si>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</si>
  <si>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</si>
  <si>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</si>
  <si>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</si>
  <si>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</si>
  <si>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</si>
  <si>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</si>
  <si>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</si>
  <si>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 xml:space="preserve">Транспорт            </t>
  </si>
  <si>
    <t>0408</t>
  </si>
  <si>
    <t>Дорожное хозяйство, всего</t>
  </si>
  <si>
    <t>0409</t>
  </si>
  <si>
    <t>в том числе средства дорожного фонда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</si>
  <si>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</si>
  <si>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</si>
  <si>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</si>
  <si>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</si>
  <si>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</si>
  <si>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</si>
  <si>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</si>
  <si>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</si>
  <si>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</si>
  <si>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</si>
  <si>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</si>
  <si>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</si>
  <si>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</si>
  <si>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</si>
  <si>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</si>
  <si>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</si>
  <si>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</si>
  <si>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</si>
  <si>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</si>
  <si>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</si>
  <si>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</si>
  <si>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</si>
  <si>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</si>
  <si>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</si>
  <si>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</si>
  <si>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</si>
  <si>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</si>
  <si>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</si>
  <si>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Культура, кинематография </t>
  </si>
  <si>
    <t>0800</t>
  </si>
  <si>
    <t xml:space="preserve">Культура </t>
  </si>
  <si>
    <t>0801</t>
  </si>
  <si>
    <t>Другие вопросы в области культуры, кинематографии"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</si>
  <si>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</si>
  <si>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</si>
  <si>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</si>
  <si>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</si>
  <si>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</si>
  <si>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</si>
  <si>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</si>
  <si>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</si>
  <si>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</si>
  <si>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</si>
  <si>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</si>
  <si>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</si>
  <si>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</si>
  <si>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</si>
  <si>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</si>
  <si>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</si>
  <si>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</si>
  <si>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</si>
  <si>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</si>
  <si>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</si>
  <si>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</si>
  <si>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</si>
  <si>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</si>
  <si>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</si>
  <si>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</si>
  <si>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</si>
  <si>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</si>
  <si>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0703</t>
  </si>
  <si>
    <t>Дополнительное образование детей</t>
  </si>
  <si>
    <t>Органы юстиции</t>
  </si>
  <si>
    <t>0304</t>
  </si>
  <si>
    <t>Итого изменений</t>
  </si>
  <si>
    <t>Итого расходов</t>
  </si>
  <si>
    <t>(тыс.рублей)</t>
  </si>
  <si>
    <t>Сведения о внесенных изменениях в решение Думы города Урай "О бюджете городского округа город Урай на 2018 год и на плановый период 2019 и 2020 годов" в части расходов</t>
  </si>
  <si>
    <t>План по решенеию Думы от 26.12.2017 №105 (первоначальный)</t>
  </si>
  <si>
    <t>Изменения, вносимые, в соответствии со ст.217, 232 БК РФ, и по основаниям, указанным в ст.7 решения Думы от 26.12.2017 №105</t>
  </si>
  <si>
    <t>Уточненный план на 2018 год</t>
  </si>
  <si>
    <t>Изменения, внесенные решением Думы от 22.03.2018 №13 (уточнение 1)</t>
  </si>
  <si>
    <t>Изменения, внесенные решением Думы от 20.09.2018 №45 (уточнение 2)</t>
  </si>
  <si>
    <t>Изменения, внесенные решением Думы от 30.11.2018 №76 (уточнение3)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</si>
</sst>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+\ #,#00.0"/>
    <numFmt numFmtId="173" formatCode="#,##0.0"/>
    <numFmt numFmtId="174" formatCode="\+#,#00.0"/>
    <numFmt numFmtId="175" formatCode="\+0.0"/>
    <numFmt numFmtId="176" formatCode="#,#00.0"/>
    <numFmt numFmtId="177" formatCode="\-#,#00.0"/>
    <numFmt numFmtId="178" formatCode="_(* #,##0.00_);_(* \(#,##0.00\);_(* &quot;-&quot;??_);_(@_)"/>
    <numFmt numFmtId="179" formatCode="\+#,#00.00"/>
    <numFmt numFmtId="180" formatCode="\-0.0"/>
    <numFmt numFmtId="181" formatCode="\-\ 0.0"/>
    <numFmt numFmtId="182" formatCode="0.0"/>
    <numFmt numFmtId="183" formatCode="\+\ 0.0"/>
    <numFmt numFmtId="184" formatCode="\+\ #,##0.0"/>
    <numFmt numFmtId="185" formatCode="&quot;+&quot;\ #,##0.0;&quot;-&quot;\ #,##0.0;&quot;&quot;\ 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1" fillId="32" borderId="0" applyNumberFormat="0" applyBorder="0" applyAlignment="0" applyProtection="0"/>
    <xf numFmtId="0" fontId="4" fillId="33" borderId="10">
      <alignment horizontal="left" vertical="top" wrapText="1"/>
      <protection/>
    </xf>
  </cellStyleXfs>
  <cellXfs count="53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wrapText="1"/>
    </xf>
    <xf numFmtId="185" fontId="42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185" fontId="43" fillId="34" borderId="11" xfId="0" applyNumberFormat="1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horizontal="center"/>
    </xf>
    <xf numFmtId="0" fontId="4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42" fillId="34" borderId="11" xfId="0" applyFont="1" applyFill="1" applyBorder="1" applyAlignment="1" applyProtection="1">
      <alignment wrapText="1"/>
      <protection locked="0"/>
    </xf>
    <xf numFmtId="49" fontId="42" fillId="34" borderId="11" xfId="0" applyNumberFormat="1" applyFont="1" applyFill="1" applyBorder="1" applyAlignment="1" applyProtection="1">
      <alignment horizontal="center" wrapText="1"/>
      <protection locked="0"/>
    </xf>
    <xf numFmtId="0" fontId="43" fillId="34" borderId="11" xfId="0" applyFont="1" applyFill="1" applyBorder="1" applyAlignment="1" applyProtection="1">
      <alignment wrapText="1"/>
      <protection locked="0"/>
    </xf>
    <xf numFmtId="49" fontId="43" fillId="34" borderId="11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>
      <alignment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2" xfId="0" applyFont="1" applyBorder="1" applyAlignment="1">
      <alignment vertical="center" wrapText="1"/>
    </xf>
    <xf numFmtId="173" fontId="42" fillId="0" borderId="11" xfId="0" applyNumberFormat="1" applyFont="1" applyFill="1" applyBorder="1" applyAlignment="1">
      <alignment vertical="center"/>
    </xf>
    <xf numFmtId="185" fontId="42" fillId="0" borderId="11" xfId="0" applyNumberFormat="1" applyFont="1" applyFill="1" applyBorder="1" applyAlignment="1">
      <alignment vertical="center"/>
    </xf>
    <xf numFmtId="173" fontId="3" fillId="34" borderId="11" xfId="0" applyNumberFormat="1" applyFont="1" applyFill="1" applyBorder="1" applyAlignment="1">
      <alignment wrapText="1"/>
    </xf>
    <xf numFmtId="173" fontId="43" fillId="34" borderId="11" xfId="0" applyNumberFormat="1" applyFont="1" applyFill="1" applyBorder="1" applyAlignment="1">
      <alignment wrapText="1"/>
    </xf>
    <xf numFmtId="173" fontId="3" fillId="34" borderId="11" xfId="0" applyNumberFormat="1" applyFont="1" applyFill="1" applyBorder="1" applyAlignment="1">
      <alignment/>
    </xf>
    <xf numFmtId="173" fontId="6" fillId="34" borderId="11" xfId="0" applyNumberFormat="1" applyFont="1" applyFill="1" applyBorder="1" applyAlignment="1">
      <alignment wrapText="1"/>
    </xf>
    <xf numFmtId="173" fontId="42" fillId="34" borderId="11" xfId="0" applyNumberFormat="1" applyFont="1" applyFill="1" applyBorder="1" applyAlignment="1">
      <alignment vertical="center"/>
    </xf>
    <xf numFmtId="173" fontId="43" fillId="34" borderId="11" xfId="0" applyNumberFormat="1" applyFont="1" applyFill="1" applyBorder="1" applyAlignment="1" applyProtection="1">
      <alignment wrapText="1"/>
      <protection locked="0"/>
    </xf>
    <xf numFmtId="1" fontId="4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85" fontId="2" fillId="34" borderId="11" xfId="0" applyNumberFormat="1" applyFont="1" applyFill="1" applyBorder="1" applyAlignment="1">
      <alignment vertical="center"/>
    </xf>
    <xf numFmtId="185" fontId="3" fillId="34" borderId="11" xfId="0" applyNumberFormat="1" applyFont="1" applyFill="1" applyBorder="1" applyAlignment="1">
      <alignment vertical="center"/>
    </xf>
    <xf numFmtId="185" fontId="3" fillId="34" borderId="11" xfId="0" applyNumberFormat="1" applyFont="1" applyFill="1" applyBorder="1" applyAlignment="1">
      <alignment/>
    </xf>
    <xf numFmtId="173" fontId="2" fillId="34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3" fontId="2" fillId="0" borderId="11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vertical="center"/>
    </xf>
    <xf numFmtId="173" fontId="3" fillId="34" borderId="11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185" fontId="44" fillId="34" borderId="11" xfId="0" applyNumberFormat="1" applyFont="1" applyFill="1" applyBorder="1" applyAlignment="1">
      <alignment vertical="center"/>
    </xf>
    <xf numFmtId="185" fontId="45" fillId="34" borderId="11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  <cellStyle name="Элементы осе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BreakPreview" zoomScaleNormal="85" zoomScaleSheetLayoutView="100" zoomScalePageLayoutView="0" workbookViewId="0" topLeftCell="A1">
      <selection activeCell="F18" sqref="F18:G18"/>
    </sheetView>
  </sheetViews>
  <sheetFormatPr defaultColWidth="9.140625" defaultRowHeight="15"/>
  <cols>
    <col min="1" max="1" width="14.7109375" style="18" customWidth="1"/>
    <col min="2" max="2" width="48.8515625" style="18" customWidth="1"/>
    <col min="3" max="3" width="15.57421875" style="18" customWidth="1"/>
    <col min="4" max="4" width="15.28125" style="21" customWidth="1"/>
    <col min="5" max="5" width="15.421875" style="41" customWidth="1"/>
    <col min="6" max="6" width="16.7109375" style="43" customWidth="1"/>
    <col min="7" max="7" width="18.28125" style="43" customWidth="1"/>
    <col min="8" max="8" width="21.8515625" style="41" customWidth="1"/>
    <col min="9" max="9" width="15.57421875" style="41" customWidth="1"/>
    <col min="10" max="16384" width="9.140625" style="18" customWidth="1"/>
  </cols>
  <sheetData>
    <row r="1" spans="1:9" ht="28.5" customHeight="1">
      <c r="A1" s="49" t="s">
        <v>104</v>
      </c>
      <c r="B1" s="49"/>
      <c r="C1" s="49"/>
      <c r="D1" s="49"/>
      <c r="E1" s="49"/>
      <c r="F1" s="49"/>
      <c r="G1" s="49"/>
      <c r="H1" s="49"/>
      <c r="I1" s="49"/>
    </row>
    <row r="2" spans="1:9" ht="18.75" customHeight="1">
      <c r="A2" s="23"/>
      <c r="B2" s="23"/>
      <c r="C2" s="23"/>
      <c r="D2" s="23"/>
      <c r="E2" s="33"/>
      <c r="F2" s="33"/>
      <c r="G2" s="44"/>
      <c r="I2" s="45" t="s">
        <v>103</v>
      </c>
    </row>
    <row r="3" spans="1:9" ht="72" customHeight="1">
      <c r="A3" s="1" t="s">
        <v>1</v>
      </c>
      <c r="B3" s="1" t="s">
        <v>0</v>
      </c>
      <c r="C3" s="19" t="s">
        <v>105</v>
      </c>
      <c r="D3" s="20" t="s">
        <v>108</v>
      </c>
      <c r="E3" s="34" t="s">
        <v>109</v>
      </c>
      <c r="F3" s="34" t="s">
        <v>110</v>
      </c>
      <c r="G3" s="34" t="s">
        <v>101</v>
      </c>
      <c r="H3" s="34" t="s">
        <v>106</v>
      </c>
      <c r="I3" s="34" t="s">
        <v>107</v>
      </c>
    </row>
    <row r="4" spans="1:9" ht="12.75">
      <c r="A4" s="32">
        <v>1</v>
      </c>
      <c r="B4" s="32">
        <v>2</v>
      </c>
      <c r="C4" s="32">
        <v>3</v>
      </c>
      <c r="D4" s="32">
        <v>4</v>
      </c>
      <c r="E4" s="35">
        <v>5</v>
      </c>
      <c r="F4" s="42">
        <v>6</v>
      </c>
      <c r="G4" s="42">
        <v>7</v>
      </c>
      <c r="H4" s="35">
        <v>8</v>
      </c>
      <c r="I4" s="35">
        <v>9</v>
      </c>
    </row>
    <row r="5" spans="1:9" ht="12.75">
      <c r="A5" s="3" t="s">
        <v>3</v>
      </c>
      <c r="B5" s="2" t="s">
        <v>2</v>
      </c>
      <c r="C5" s="30">
        <f aca="true" t="shared" si="0" ref="C5:H5">SUM(C6:C13)</f>
        <v>271372.60000000003</v>
      </c>
      <c r="D5" s="4">
        <f t="shared" si="0"/>
        <v>168</v>
      </c>
      <c r="E5" s="51">
        <f t="shared" si="0"/>
        <v>-1854.1</v>
      </c>
      <c r="F5" s="36">
        <f t="shared" si="0"/>
        <v>51230</v>
      </c>
      <c r="G5" s="36">
        <f t="shared" si="0"/>
        <v>49543.9</v>
      </c>
      <c r="H5" s="36">
        <f t="shared" si="0"/>
        <v>328.2</v>
      </c>
      <c r="I5" s="46">
        <f aca="true" t="shared" si="1" ref="I5:I13">C5+G5+H5</f>
        <v>321244.70000000007</v>
      </c>
    </row>
    <row r="6" spans="1:9" ht="27" customHeight="1">
      <c r="A6" s="6" t="s">
        <v>5</v>
      </c>
      <c r="B6" s="5" t="s">
        <v>4</v>
      </c>
      <c r="C6" s="26">
        <v>22937.6</v>
      </c>
      <c r="D6" s="7"/>
      <c r="E6" s="37"/>
      <c r="F6" s="37">
        <v>985.6</v>
      </c>
      <c r="G6" s="37">
        <f>SUM(D6:F6)</f>
        <v>985.6</v>
      </c>
      <c r="H6" s="52">
        <f>-154.5</f>
        <v>-154.5</v>
      </c>
      <c r="I6" s="47">
        <f t="shared" si="1"/>
        <v>23768.699999999997</v>
      </c>
    </row>
    <row r="7" spans="1:9" ht="38.25">
      <c r="A7" s="6" t="s">
        <v>7</v>
      </c>
      <c r="B7" s="5" t="s">
        <v>6</v>
      </c>
      <c r="C7" s="26">
        <v>15822.2</v>
      </c>
      <c r="D7" s="7"/>
      <c r="E7" s="37"/>
      <c r="F7" s="37">
        <v>2087.5</v>
      </c>
      <c r="G7" s="37">
        <f aca="true" t="shared" si="2" ref="G7:G13">SUM(D7:F7)</f>
        <v>2087.5</v>
      </c>
      <c r="H7" s="37">
        <f>148.4</f>
        <v>148.4</v>
      </c>
      <c r="I7" s="47">
        <f t="shared" si="1"/>
        <v>18058.100000000002</v>
      </c>
    </row>
    <row r="8" spans="1:9" ht="38.25" customHeight="1">
      <c r="A8" s="8" t="s">
        <v>9</v>
      </c>
      <c r="B8" s="5" t="s">
        <v>8</v>
      </c>
      <c r="C8" s="26">
        <v>178565.1</v>
      </c>
      <c r="D8" s="7"/>
      <c r="E8" s="38">
        <v>38.5</v>
      </c>
      <c r="F8" s="37">
        <v>10313.7</v>
      </c>
      <c r="G8" s="37">
        <f t="shared" si="2"/>
        <v>10352.2</v>
      </c>
      <c r="H8" s="37">
        <f>154.5</f>
        <v>154.5</v>
      </c>
      <c r="I8" s="47">
        <f t="shared" si="1"/>
        <v>189071.80000000002</v>
      </c>
    </row>
    <row r="9" spans="1:9" ht="12.75">
      <c r="A9" s="8" t="s">
        <v>11</v>
      </c>
      <c r="B9" s="9" t="s">
        <v>10</v>
      </c>
      <c r="C9" s="27">
        <v>62</v>
      </c>
      <c r="D9" s="7"/>
      <c r="E9" s="37"/>
      <c r="F9" s="37"/>
      <c r="G9" s="37">
        <f t="shared" si="2"/>
        <v>0</v>
      </c>
      <c r="H9" s="37"/>
      <c r="I9" s="47">
        <f t="shared" si="1"/>
        <v>62</v>
      </c>
    </row>
    <row r="10" spans="1:9" ht="38.25">
      <c r="A10" s="8" t="s">
        <v>13</v>
      </c>
      <c r="B10" s="5" t="s">
        <v>12</v>
      </c>
      <c r="C10" s="26">
        <v>35966.1</v>
      </c>
      <c r="D10" s="52"/>
      <c r="E10" s="52">
        <v>-33</v>
      </c>
      <c r="F10" s="37">
        <v>1537.8</v>
      </c>
      <c r="G10" s="37">
        <f t="shared" si="2"/>
        <v>1504.8</v>
      </c>
      <c r="H10" s="52">
        <f>-148.4</f>
        <v>-148.4</v>
      </c>
      <c r="I10" s="48">
        <f t="shared" si="1"/>
        <v>37322.5</v>
      </c>
    </row>
    <row r="11" spans="1:9" ht="12.75">
      <c r="A11" s="8" t="s">
        <v>15</v>
      </c>
      <c r="B11" s="9" t="s">
        <v>14</v>
      </c>
      <c r="C11" s="27"/>
      <c r="D11" s="52"/>
      <c r="E11" s="52"/>
      <c r="F11" s="37"/>
      <c r="G11" s="37">
        <f t="shared" si="2"/>
        <v>0</v>
      </c>
      <c r="H11" s="37"/>
      <c r="I11" s="47">
        <f t="shared" si="1"/>
        <v>0</v>
      </c>
    </row>
    <row r="12" spans="1:9" ht="12.75">
      <c r="A12" s="8" t="s">
        <v>17</v>
      </c>
      <c r="B12" s="10" t="s">
        <v>16</v>
      </c>
      <c r="C12" s="28">
        <v>5000</v>
      </c>
      <c r="D12" s="52">
        <f>-100</f>
        <v>-100</v>
      </c>
      <c r="E12" s="52">
        <v>-3765</v>
      </c>
      <c r="F12" s="37"/>
      <c r="G12" s="52">
        <f t="shared" si="2"/>
        <v>-3865</v>
      </c>
      <c r="H12" s="37"/>
      <c r="I12" s="47">
        <f t="shared" si="1"/>
        <v>1135</v>
      </c>
    </row>
    <row r="13" spans="1:9" ht="12.75">
      <c r="A13" s="8" t="s">
        <v>19</v>
      </c>
      <c r="B13" s="5" t="s">
        <v>18</v>
      </c>
      <c r="C13" s="26">
        <v>13019.6</v>
      </c>
      <c r="D13" s="7">
        <v>268</v>
      </c>
      <c r="E13" s="37">
        <v>1905.4</v>
      </c>
      <c r="F13" s="37">
        <v>36305.4</v>
      </c>
      <c r="G13" s="37">
        <f t="shared" si="2"/>
        <v>38478.8</v>
      </c>
      <c r="H13" s="37">
        <f>328.2</f>
        <v>328.2</v>
      </c>
      <c r="I13" s="47">
        <f t="shared" si="1"/>
        <v>51826.6</v>
      </c>
    </row>
    <row r="14" spans="1:9" ht="25.5">
      <c r="A14" s="11" t="s">
        <v>21</v>
      </c>
      <c r="B14" s="2" t="s">
        <v>20</v>
      </c>
      <c r="C14" s="30">
        <f>SUM(C15:C17)</f>
        <v>34935.5</v>
      </c>
      <c r="D14" s="30">
        <f aca="true" t="shared" si="3" ref="D14:I14">SUM(D15:D17)</f>
        <v>1153.6</v>
      </c>
      <c r="E14" s="39">
        <f t="shared" si="3"/>
        <v>160.6</v>
      </c>
      <c r="F14" s="39">
        <f t="shared" si="3"/>
        <v>785.3000000000001</v>
      </c>
      <c r="G14" s="39">
        <f t="shared" si="3"/>
        <v>2099.5</v>
      </c>
      <c r="H14" s="39">
        <f t="shared" si="3"/>
        <v>-990.4</v>
      </c>
      <c r="I14" s="39">
        <f t="shared" si="3"/>
        <v>36044.6</v>
      </c>
    </row>
    <row r="15" spans="1:9" ht="12.75">
      <c r="A15" s="8" t="s">
        <v>100</v>
      </c>
      <c r="B15" s="5" t="s">
        <v>99</v>
      </c>
      <c r="C15" s="26">
        <v>6519.3</v>
      </c>
      <c r="D15" s="7"/>
      <c r="E15" s="37">
        <v>183.7</v>
      </c>
      <c r="F15" s="52">
        <v>-2</v>
      </c>
      <c r="G15" s="37">
        <f>SUM(D15:F15)</f>
        <v>181.7</v>
      </c>
      <c r="H15" s="37"/>
      <c r="I15" s="47">
        <f aca="true" t="shared" si="4" ref="I15:I55">C15+G15+H15</f>
        <v>6701</v>
      </c>
    </row>
    <row r="16" spans="1:9" ht="38.25">
      <c r="A16" s="8" t="s">
        <v>23</v>
      </c>
      <c r="B16" s="12" t="s">
        <v>22</v>
      </c>
      <c r="C16" s="29">
        <v>24602</v>
      </c>
      <c r="D16" s="7"/>
      <c r="E16" s="37">
        <v>32.9</v>
      </c>
      <c r="F16" s="37">
        <v>845.6</v>
      </c>
      <c r="G16" s="37">
        <f>SUM(D16:F16)</f>
        <v>878.5</v>
      </c>
      <c r="H16" s="52">
        <f>-174.9-6.5</f>
        <v>-181.4</v>
      </c>
      <c r="I16" s="47">
        <f t="shared" si="4"/>
        <v>25299.1</v>
      </c>
    </row>
    <row r="17" spans="1:9" ht="25.5">
      <c r="A17" s="8" t="s">
        <v>25</v>
      </c>
      <c r="B17" s="5" t="s">
        <v>24</v>
      </c>
      <c r="C17" s="26">
        <v>3814.2</v>
      </c>
      <c r="D17" s="7">
        <v>1153.6</v>
      </c>
      <c r="E17" s="52">
        <v>-56</v>
      </c>
      <c r="F17" s="52">
        <v>-58.3</v>
      </c>
      <c r="G17" s="37">
        <f>SUM(D17:F17)</f>
        <v>1039.3</v>
      </c>
      <c r="H17" s="52">
        <f>-809</f>
        <v>-809</v>
      </c>
      <c r="I17" s="47">
        <f t="shared" si="4"/>
        <v>4044.5</v>
      </c>
    </row>
    <row r="18" spans="1:9" ht="12.75">
      <c r="A18" s="11" t="s">
        <v>27</v>
      </c>
      <c r="B18" s="13" t="s">
        <v>26</v>
      </c>
      <c r="C18" s="30">
        <f aca="true" t="shared" si="5" ref="C18:H18">C19+C20+C21+C22+C24+C25</f>
        <v>244290.49999999997</v>
      </c>
      <c r="D18" s="4">
        <f t="shared" si="5"/>
        <v>3878.1000000000004</v>
      </c>
      <c r="E18" s="36">
        <f t="shared" si="5"/>
        <v>14079.7</v>
      </c>
      <c r="F18" s="51">
        <f t="shared" si="5"/>
        <v>-19835.000000000004</v>
      </c>
      <c r="G18" s="51">
        <f t="shared" si="5"/>
        <v>-1877.200000000008</v>
      </c>
      <c r="H18" s="36">
        <f t="shared" si="5"/>
        <v>-1727.1000000000001</v>
      </c>
      <c r="I18" s="46">
        <f t="shared" si="4"/>
        <v>240686.19999999995</v>
      </c>
    </row>
    <row r="19" spans="1:9" ht="12.75">
      <c r="A19" s="8" t="s">
        <v>29</v>
      </c>
      <c r="B19" s="10" t="s">
        <v>28</v>
      </c>
      <c r="C19" s="28">
        <v>5215.5</v>
      </c>
      <c r="D19" s="7"/>
      <c r="E19" s="37">
        <v>1115.2</v>
      </c>
      <c r="F19" s="52">
        <v>-158.7</v>
      </c>
      <c r="G19" s="37">
        <f>SUM(D19:F19)</f>
        <v>956.5</v>
      </c>
      <c r="H19" s="52">
        <f>-189.7</f>
        <v>-189.7</v>
      </c>
      <c r="I19" s="47">
        <f t="shared" si="4"/>
        <v>5982.3</v>
      </c>
    </row>
    <row r="20" spans="1:9" ht="12.75">
      <c r="A20" s="8" t="s">
        <v>31</v>
      </c>
      <c r="B20" s="5" t="s">
        <v>30</v>
      </c>
      <c r="C20" s="26">
        <v>22850</v>
      </c>
      <c r="D20" s="7">
        <v>3000</v>
      </c>
      <c r="E20" s="37"/>
      <c r="F20" s="37">
        <v>11409.3</v>
      </c>
      <c r="G20" s="37">
        <f aca="true" t="shared" si="6" ref="G20:G25">SUM(D20:F20)</f>
        <v>14409.3</v>
      </c>
      <c r="H20" s="52">
        <f>1500-3085</f>
        <v>-1585</v>
      </c>
      <c r="I20" s="47">
        <f t="shared" si="4"/>
        <v>35674.3</v>
      </c>
    </row>
    <row r="21" spans="1:9" ht="12.75">
      <c r="A21" s="8" t="s">
        <v>33</v>
      </c>
      <c r="B21" s="10" t="s">
        <v>32</v>
      </c>
      <c r="C21" s="28">
        <v>10600</v>
      </c>
      <c r="D21" s="7"/>
      <c r="E21" s="52">
        <v>-44.2</v>
      </c>
      <c r="F21" s="37"/>
      <c r="G21" s="52">
        <f t="shared" si="6"/>
        <v>-44.2</v>
      </c>
      <c r="H21" s="37"/>
      <c r="I21" s="47">
        <f t="shared" si="4"/>
        <v>10555.8</v>
      </c>
    </row>
    <row r="22" spans="1:9" ht="12.75">
      <c r="A22" s="8" t="s">
        <v>35</v>
      </c>
      <c r="B22" s="5" t="s">
        <v>34</v>
      </c>
      <c r="C22" s="26">
        <v>109163.3</v>
      </c>
      <c r="D22" s="7">
        <v>146.8</v>
      </c>
      <c r="E22" s="37">
        <v>3353.8</v>
      </c>
      <c r="F22" s="37">
        <v>1962.7</v>
      </c>
      <c r="G22" s="37">
        <f t="shared" si="6"/>
        <v>5463.3</v>
      </c>
      <c r="H22" s="37">
        <f>51.6</f>
        <v>51.6</v>
      </c>
      <c r="I22" s="47">
        <f t="shared" si="4"/>
        <v>114678.20000000001</v>
      </c>
    </row>
    <row r="23" spans="1:9" ht="12.75">
      <c r="A23" s="8" t="s">
        <v>35</v>
      </c>
      <c r="B23" s="5" t="s">
        <v>36</v>
      </c>
      <c r="C23" s="26">
        <v>63092.600000000006</v>
      </c>
      <c r="D23" s="7"/>
      <c r="E23" s="52">
        <v>-4400</v>
      </c>
      <c r="F23" s="37">
        <v>643.9</v>
      </c>
      <c r="G23" s="52">
        <f t="shared" si="6"/>
        <v>-3756.1</v>
      </c>
      <c r="H23" s="37"/>
      <c r="I23" s="47">
        <f t="shared" si="4"/>
        <v>59336.50000000001</v>
      </c>
    </row>
    <row r="24" spans="1:9" ht="12.75">
      <c r="A24" s="8" t="s">
        <v>38</v>
      </c>
      <c r="B24" s="5" t="s">
        <v>37</v>
      </c>
      <c r="C24" s="26">
        <v>6882.4</v>
      </c>
      <c r="D24" s="7"/>
      <c r="E24" s="37"/>
      <c r="F24" s="37">
        <v>263.5</v>
      </c>
      <c r="G24" s="37">
        <f t="shared" si="6"/>
        <v>263.5</v>
      </c>
      <c r="H24" s="37"/>
      <c r="I24" s="47">
        <f t="shared" si="4"/>
        <v>7145.9</v>
      </c>
    </row>
    <row r="25" spans="1:9" ht="12.75">
      <c r="A25" s="8" t="s">
        <v>40</v>
      </c>
      <c r="B25" s="5" t="s">
        <v>39</v>
      </c>
      <c r="C25" s="26">
        <v>89579.29999999999</v>
      </c>
      <c r="D25" s="7">
        <v>731.3</v>
      </c>
      <c r="E25" s="37">
        <v>9654.9</v>
      </c>
      <c r="F25" s="52">
        <v>-33311.8</v>
      </c>
      <c r="G25" s="52">
        <f t="shared" si="6"/>
        <v>-22925.600000000006</v>
      </c>
      <c r="H25" s="37">
        <f>-4</f>
        <v>-4</v>
      </c>
      <c r="I25" s="47">
        <f t="shared" si="4"/>
        <v>66649.69999999998</v>
      </c>
    </row>
    <row r="26" spans="1:9" ht="12.75">
      <c r="A26" s="11" t="s">
        <v>42</v>
      </c>
      <c r="B26" s="13" t="s">
        <v>41</v>
      </c>
      <c r="C26" s="30">
        <f aca="true" t="shared" si="7" ref="C26:H26">SUM(C27:C30)</f>
        <v>359946.4</v>
      </c>
      <c r="D26" s="4">
        <f t="shared" si="7"/>
        <v>122822.7</v>
      </c>
      <c r="E26" s="36">
        <f t="shared" si="7"/>
        <v>154136.2</v>
      </c>
      <c r="F26" s="36">
        <f t="shared" si="7"/>
        <v>308354.6</v>
      </c>
      <c r="G26" s="36">
        <f t="shared" si="7"/>
        <v>585313.5</v>
      </c>
      <c r="H26" s="36">
        <f t="shared" si="7"/>
        <v>-5131.5999999999985</v>
      </c>
      <c r="I26" s="46">
        <f t="shared" si="4"/>
        <v>940128.3</v>
      </c>
    </row>
    <row r="27" spans="1:9" ht="12.75">
      <c r="A27" s="8" t="s">
        <v>44</v>
      </c>
      <c r="B27" s="10" t="s">
        <v>43</v>
      </c>
      <c r="C27" s="28">
        <v>49268</v>
      </c>
      <c r="D27" s="7">
        <v>78219.8</v>
      </c>
      <c r="E27" s="37">
        <v>141545.9</v>
      </c>
      <c r="F27" s="37">
        <v>316978.7</v>
      </c>
      <c r="G27" s="37">
        <f aca="true" t="shared" si="8" ref="G27:G32">SUM(D27:F27)</f>
        <v>536744.4</v>
      </c>
      <c r="H27" s="37">
        <f>-311.1-63.2+179.5</f>
        <v>-194.8</v>
      </c>
      <c r="I27" s="47">
        <f t="shared" si="4"/>
        <v>585817.6</v>
      </c>
    </row>
    <row r="28" spans="1:9" ht="12.75">
      <c r="A28" s="8" t="s">
        <v>46</v>
      </c>
      <c r="B28" s="10" t="s">
        <v>45</v>
      </c>
      <c r="C28" s="28">
        <v>103029.6</v>
      </c>
      <c r="D28" s="7">
        <v>17313.1</v>
      </c>
      <c r="E28" s="37">
        <v>6614.6</v>
      </c>
      <c r="F28" s="52">
        <v>-12567.7</v>
      </c>
      <c r="G28" s="37">
        <f t="shared" si="8"/>
        <v>11359.999999999996</v>
      </c>
      <c r="H28" s="37">
        <f>8.9</f>
        <v>8.9</v>
      </c>
      <c r="I28" s="47">
        <f t="shared" si="4"/>
        <v>114398.5</v>
      </c>
    </row>
    <row r="29" spans="1:9" ht="12.75">
      <c r="A29" s="8" t="s">
        <v>48</v>
      </c>
      <c r="B29" s="5" t="s">
        <v>47</v>
      </c>
      <c r="C29" s="26">
        <v>109475.90000000001</v>
      </c>
      <c r="D29" s="7">
        <v>27287.2</v>
      </c>
      <c r="E29" s="52">
        <v>-2095.5</v>
      </c>
      <c r="F29" s="52">
        <v>-326</v>
      </c>
      <c r="G29" s="37">
        <f t="shared" si="8"/>
        <v>24865.7</v>
      </c>
      <c r="H29" s="52">
        <f>-594+11.6-5043.2-8.9</f>
        <v>-5634.499999999999</v>
      </c>
      <c r="I29" s="47">
        <f t="shared" si="4"/>
        <v>128707.1</v>
      </c>
    </row>
    <row r="30" spans="1:9" ht="25.5">
      <c r="A30" s="8" t="s">
        <v>50</v>
      </c>
      <c r="B30" s="5" t="s">
        <v>49</v>
      </c>
      <c r="C30" s="26">
        <v>98172.90000000001</v>
      </c>
      <c r="D30" s="7">
        <v>2.6</v>
      </c>
      <c r="E30" s="37">
        <v>8071.2</v>
      </c>
      <c r="F30" s="37">
        <v>4269.6</v>
      </c>
      <c r="G30" s="37">
        <f t="shared" si="8"/>
        <v>12343.400000000001</v>
      </c>
      <c r="H30" s="37">
        <f>334.7+354.1</f>
        <v>688.8</v>
      </c>
      <c r="I30" s="47">
        <f t="shared" si="4"/>
        <v>111205.10000000002</v>
      </c>
    </row>
    <row r="31" spans="1:9" ht="12.75">
      <c r="A31" s="15" t="s">
        <v>52</v>
      </c>
      <c r="B31" s="14" t="s">
        <v>51</v>
      </c>
      <c r="C31" s="30">
        <f>C32</f>
        <v>3108.1</v>
      </c>
      <c r="D31" s="4">
        <f>D32</f>
        <v>21</v>
      </c>
      <c r="E31" s="36">
        <f>E32</f>
        <v>1283.8</v>
      </c>
      <c r="F31" s="51">
        <f>F32</f>
        <v>-57.4</v>
      </c>
      <c r="G31" s="37">
        <f t="shared" si="8"/>
        <v>1247.3999999999999</v>
      </c>
      <c r="H31" s="36">
        <f>H32</f>
        <v>0</v>
      </c>
      <c r="I31" s="46">
        <f t="shared" si="4"/>
        <v>4355.5</v>
      </c>
    </row>
    <row r="32" spans="1:9" ht="12.75">
      <c r="A32" s="17" t="s">
        <v>54</v>
      </c>
      <c r="B32" s="16" t="s">
        <v>53</v>
      </c>
      <c r="C32" s="31">
        <v>3108.1</v>
      </c>
      <c r="D32" s="7">
        <v>21</v>
      </c>
      <c r="E32" s="37">
        <v>1283.8</v>
      </c>
      <c r="F32" s="52">
        <v>-57.4</v>
      </c>
      <c r="G32" s="37">
        <f t="shared" si="8"/>
        <v>1247.3999999999999</v>
      </c>
      <c r="H32" s="37"/>
      <c r="I32" s="47">
        <f t="shared" si="4"/>
        <v>4355.5</v>
      </c>
    </row>
    <row r="33" spans="1:9" ht="12.75">
      <c r="A33" s="3" t="s">
        <v>56</v>
      </c>
      <c r="B33" s="2" t="s">
        <v>55</v>
      </c>
      <c r="C33" s="30">
        <f aca="true" t="shared" si="9" ref="C33:H33">SUM(C34:C38)</f>
        <v>1528631.2</v>
      </c>
      <c r="D33" s="4">
        <f t="shared" si="9"/>
        <v>13175.399999999998</v>
      </c>
      <c r="E33" s="36">
        <f t="shared" si="9"/>
        <v>52754.30000000001</v>
      </c>
      <c r="F33" s="36">
        <f t="shared" si="9"/>
        <v>14662.099999999999</v>
      </c>
      <c r="G33" s="36">
        <f t="shared" si="9"/>
        <v>80591.8</v>
      </c>
      <c r="H33" s="36">
        <f t="shared" si="9"/>
        <v>-1587.7</v>
      </c>
      <c r="I33" s="46">
        <f t="shared" si="4"/>
        <v>1607635.3</v>
      </c>
    </row>
    <row r="34" spans="1:9" ht="12.75">
      <c r="A34" s="8" t="s">
        <v>58</v>
      </c>
      <c r="B34" s="5" t="s">
        <v>57</v>
      </c>
      <c r="C34" s="26">
        <v>545256.7000000001</v>
      </c>
      <c r="D34" s="7">
        <v>10466.9</v>
      </c>
      <c r="E34" s="37">
        <v>19143.2</v>
      </c>
      <c r="F34" s="37">
        <v>27558.2</v>
      </c>
      <c r="G34" s="37">
        <f>SUM(D34:F34)</f>
        <v>57168.3</v>
      </c>
      <c r="H34" s="37">
        <f>-540-178.1+0.1</f>
        <v>-718</v>
      </c>
      <c r="I34" s="47">
        <f t="shared" si="4"/>
        <v>601707.0000000001</v>
      </c>
    </row>
    <row r="35" spans="1:9" ht="12.75">
      <c r="A35" s="6" t="s">
        <v>60</v>
      </c>
      <c r="B35" s="10" t="s">
        <v>59</v>
      </c>
      <c r="C35" s="28">
        <v>661350.6</v>
      </c>
      <c r="D35" s="7">
        <v>1010.5</v>
      </c>
      <c r="E35" s="37">
        <v>16762.4</v>
      </c>
      <c r="F35" s="52">
        <v>-15277.7</v>
      </c>
      <c r="G35" s="37">
        <f>SUM(D35:F35)</f>
        <v>2495.2000000000007</v>
      </c>
      <c r="H35" s="37">
        <f>440-367.6</f>
        <v>72.39999999999998</v>
      </c>
      <c r="I35" s="47">
        <f t="shared" si="4"/>
        <v>663918.2</v>
      </c>
    </row>
    <row r="36" spans="1:9" ht="12.75">
      <c r="A36" s="6" t="s">
        <v>97</v>
      </c>
      <c r="B36" s="10" t="s">
        <v>98</v>
      </c>
      <c r="C36" s="28">
        <v>253154.1</v>
      </c>
      <c r="D36" s="52">
        <v>-35947.8</v>
      </c>
      <c r="E36" s="37">
        <v>13960.8</v>
      </c>
      <c r="F36" s="37">
        <v>5555.1</v>
      </c>
      <c r="G36" s="52">
        <f>SUM(D36:F36)</f>
        <v>-16431.9</v>
      </c>
      <c r="H36" s="52">
        <v>-895.6</v>
      </c>
      <c r="I36" s="47">
        <f t="shared" si="4"/>
        <v>235826.6</v>
      </c>
    </row>
    <row r="37" spans="1:9" ht="12.75">
      <c r="A37" s="8" t="s">
        <v>62</v>
      </c>
      <c r="B37" s="5" t="s">
        <v>61</v>
      </c>
      <c r="C37" s="26">
        <v>23170.9</v>
      </c>
      <c r="D37" s="7">
        <v>2518.8</v>
      </c>
      <c r="E37" s="37">
        <v>2003</v>
      </c>
      <c r="F37" s="37"/>
      <c r="G37" s="37">
        <f>SUM(D37:F37)</f>
        <v>4521.8</v>
      </c>
      <c r="H37" s="52">
        <f>-328.2</f>
        <v>-328.2</v>
      </c>
      <c r="I37" s="47">
        <f t="shared" si="4"/>
        <v>27364.5</v>
      </c>
    </row>
    <row r="38" spans="1:9" ht="12.75">
      <c r="A38" s="8" t="s">
        <v>64</v>
      </c>
      <c r="B38" s="5" t="s">
        <v>63</v>
      </c>
      <c r="C38" s="26">
        <v>45698.9</v>
      </c>
      <c r="D38" s="7">
        <v>35127</v>
      </c>
      <c r="E38" s="37">
        <v>884.9</v>
      </c>
      <c r="F38" s="52">
        <v>-3173.5</v>
      </c>
      <c r="G38" s="37">
        <f>SUM(D38:F38)</f>
        <v>32838.4</v>
      </c>
      <c r="H38" s="37">
        <f>100+178.1+3.7-0.1</f>
        <v>281.7</v>
      </c>
      <c r="I38" s="47">
        <f t="shared" si="4"/>
        <v>78819</v>
      </c>
    </row>
    <row r="39" spans="1:9" ht="12.75">
      <c r="A39" s="11" t="s">
        <v>66</v>
      </c>
      <c r="B39" s="2" t="s">
        <v>65</v>
      </c>
      <c r="C39" s="30">
        <f aca="true" t="shared" si="10" ref="C39:H39">C40+C41</f>
        <v>167078.3</v>
      </c>
      <c r="D39" s="4">
        <f t="shared" si="10"/>
        <v>1474.8</v>
      </c>
      <c r="E39" s="36">
        <f t="shared" si="10"/>
        <v>14105.2</v>
      </c>
      <c r="F39" s="36">
        <f t="shared" si="10"/>
        <v>2239.3</v>
      </c>
      <c r="G39" s="36">
        <f t="shared" si="10"/>
        <v>17819.3</v>
      </c>
      <c r="H39" s="36">
        <f t="shared" si="10"/>
        <v>475.5</v>
      </c>
      <c r="I39" s="46">
        <f t="shared" si="4"/>
        <v>185373.09999999998</v>
      </c>
    </row>
    <row r="40" spans="1:9" ht="12.75">
      <c r="A40" s="8" t="s">
        <v>68</v>
      </c>
      <c r="B40" s="10" t="s">
        <v>67</v>
      </c>
      <c r="C40" s="28">
        <v>166827.4</v>
      </c>
      <c r="D40" s="7">
        <v>1474.8</v>
      </c>
      <c r="E40" s="37">
        <v>14105.2</v>
      </c>
      <c r="F40" s="37">
        <v>2239.3</v>
      </c>
      <c r="G40" s="37">
        <f>SUM(D40:F40)</f>
        <v>17819.3</v>
      </c>
      <c r="H40" s="37">
        <f>-420+895.5</f>
        <v>475.5</v>
      </c>
      <c r="I40" s="47">
        <f t="shared" si="4"/>
        <v>185122.19999999998</v>
      </c>
    </row>
    <row r="41" spans="1:9" ht="12.75">
      <c r="A41" s="8" t="s">
        <v>70</v>
      </c>
      <c r="B41" s="10" t="s">
        <v>69</v>
      </c>
      <c r="C41" s="28">
        <v>250.9</v>
      </c>
      <c r="D41" s="4"/>
      <c r="E41" s="36"/>
      <c r="F41" s="36"/>
      <c r="G41" s="37">
        <f>SUM(D41:F41)</f>
        <v>0</v>
      </c>
      <c r="H41" s="36"/>
      <c r="I41" s="47">
        <f t="shared" si="4"/>
        <v>250.9</v>
      </c>
    </row>
    <row r="42" spans="1:9" ht="12.75">
      <c r="A42" s="11" t="s">
        <v>72</v>
      </c>
      <c r="B42" s="13" t="s">
        <v>71</v>
      </c>
      <c r="C42" s="30">
        <f>C43</f>
        <v>828.5</v>
      </c>
      <c r="D42" s="4">
        <f>D43</f>
        <v>0</v>
      </c>
      <c r="E42" s="36">
        <f>E43</f>
        <v>0</v>
      </c>
      <c r="F42" s="36">
        <f>F43</f>
        <v>0</v>
      </c>
      <c r="G42" s="36">
        <f>SUM(D42:F42)</f>
        <v>0</v>
      </c>
      <c r="H42" s="36"/>
      <c r="I42" s="46">
        <f t="shared" si="4"/>
        <v>828.5</v>
      </c>
    </row>
    <row r="43" spans="1:9" ht="12.75">
      <c r="A43" s="8" t="s">
        <v>74</v>
      </c>
      <c r="B43" s="5" t="s">
        <v>73</v>
      </c>
      <c r="C43" s="26">
        <v>828.5</v>
      </c>
      <c r="D43" s="7"/>
      <c r="E43" s="37"/>
      <c r="F43" s="37"/>
      <c r="G43" s="37">
        <f>SUM(D43:F43)</f>
        <v>0</v>
      </c>
      <c r="H43" s="37"/>
      <c r="I43" s="47">
        <f t="shared" si="4"/>
        <v>828.5</v>
      </c>
    </row>
    <row r="44" spans="1:9" ht="12.75">
      <c r="A44" s="11" t="s">
        <v>76</v>
      </c>
      <c r="B44" s="13" t="s">
        <v>75</v>
      </c>
      <c r="C44" s="30">
        <f aca="true" t="shared" si="11" ref="C44:H44">SUM(C45:C48)</f>
        <v>153534.69999999998</v>
      </c>
      <c r="D44" s="4">
        <f t="shared" si="11"/>
        <v>23585.7</v>
      </c>
      <c r="E44" s="36">
        <f t="shared" si="11"/>
        <v>14012.2</v>
      </c>
      <c r="F44" s="36">
        <f t="shared" si="11"/>
        <v>2530.4999999999995</v>
      </c>
      <c r="G44" s="36">
        <f t="shared" si="11"/>
        <v>40128.40000000001</v>
      </c>
      <c r="H44" s="36">
        <f t="shared" si="11"/>
        <v>-87.9</v>
      </c>
      <c r="I44" s="46">
        <f t="shared" si="4"/>
        <v>193575.19999999998</v>
      </c>
    </row>
    <row r="45" spans="1:9" ht="12.75">
      <c r="A45" s="8" t="s">
        <v>78</v>
      </c>
      <c r="B45" s="10" t="s">
        <v>77</v>
      </c>
      <c r="C45" s="28">
        <v>3987.3</v>
      </c>
      <c r="D45" s="4"/>
      <c r="E45" s="36"/>
      <c r="F45" s="37">
        <v>162.5</v>
      </c>
      <c r="G45" s="37">
        <f>SUM(D45:F45)</f>
        <v>162.5</v>
      </c>
      <c r="H45" s="37"/>
      <c r="I45" s="47">
        <f t="shared" si="4"/>
        <v>4149.8</v>
      </c>
    </row>
    <row r="46" spans="1:9" ht="12.75">
      <c r="A46" s="8" t="s">
        <v>80</v>
      </c>
      <c r="B46" s="5" t="s">
        <v>79</v>
      </c>
      <c r="C46" s="26">
        <v>10732.3</v>
      </c>
      <c r="D46" s="7">
        <v>23835.7</v>
      </c>
      <c r="E46" s="37">
        <v>6114.1</v>
      </c>
      <c r="F46" s="37">
        <v>13523.9</v>
      </c>
      <c r="G46" s="37">
        <f>SUM(D46:F46)</f>
        <v>43473.700000000004</v>
      </c>
      <c r="H46" s="37">
        <f>-87.9</f>
        <v>-87.9</v>
      </c>
      <c r="I46" s="47">
        <f t="shared" si="4"/>
        <v>54118.1</v>
      </c>
    </row>
    <row r="47" spans="1:9" ht="12.75">
      <c r="A47" s="8" t="s">
        <v>82</v>
      </c>
      <c r="B47" s="10" t="s">
        <v>81</v>
      </c>
      <c r="C47" s="28">
        <v>122574.7</v>
      </c>
      <c r="D47" s="4"/>
      <c r="E47" s="37">
        <v>7413.9</v>
      </c>
      <c r="F47" s="52">
        <v>-10992.5</v>
      </c>
      <c r="G47" s="52">
        <f>SUM(D47:F47)</f>
        <v>-3578.6000000000004</v>
      </c>
      <c r="H47" s="37"/>
      <c r="I47" s="47">
        <f t="shared" si="4"/>
        <v>118996.09999999999</v>
      </c>
    </row>
    <row r="48" spans="1:9" ht="12.75">
      <c r="A48" s="8" t="s">
        <v>84</v>
      </c>
      <c r="B48" s="5" t="s">
        <v>83</v>
      </c>
      <c r="C48" s="30">
        <v>16240.4</v>
      </c>
      <c r="D48" s="52">
        <v>-250</v>
      </c>
      <c r="E48" s="37">
        <v>484.2</v>
      </c>
      <c r="F48" s="52">
        <v>-163.4</v>
      </c>
      <c r="G48" s="37">
        <f>SUM(D48:F48)</f>
        <v>70.79999999999998</v>
      </c>
      <c r="H48" s="37"/>
      <c r="I48" s="47">
        <f t="shared" si="4"/>
        <v>16311.199999999999</v>
      </c>
    </row>
    <row r="49" spans="1:9" ht="12.75">
      <c r="A49" s="11" t="s">
        <v>86</v>
      </c>
      <c r="B49" s="2" t="s">
        <v>85</v>
      </c>
      <c r="C49" s="30">
        <f aca="true" t="shared" si="12" ref="C49:H49">C50</f>
        <v>6273.8</v>
      </c>
      <c r="D49" s="4">
        <f t="shared" si="12"/>
        <v>1883.9</v>
      </c>
      <c r="E49" s="36">
        <f t="shared" si="12"/>
        <v>0</v>
      </c>
      <c r="F49" s="36">
        <f t="shared" si="12"/>
        <v>0</v>
      </c>
      <c r="G49" s="36">
        <f t="shared" si="12"/>
        <v>1883.9</v>
      </c>
      <c r="H49" s="36">
        <f t="shared" si="12"/>
        <v>0</v>
      </c>
      <c r="I49" s="46">
        <f t="shared" si="4"/>
        <v>8157.700000000001</v>
      </c>
    </row>
    <row r="50" spans="1:9" ht="12.75">
      <c r="A50" s="8" t="s">
        <v>88</v>
      </c>
      <c r="B50" s="5" t="s">
        <v>87</v>
      </c>
      <c r="C50" s="26">
        <v>6273.8</v>
      </c>
      <c r="D50" s="7">
        <v>1883.9</v>
      </c>
      <c r="E50" s="37"/>
      <c r="F50" s="37"/>
      <c r="G50" s="37">
        <f>SUM(D50:F50)</f>
        <v>1883.9</v>
      </c>
      <c r="H50" s="37"/>
      <c r="I50" s="47">
        <f t="shared" si="4"/>
        <v>8157.700000000001</v>
      </c>
    </row>
    <row r="51" spans="1:9" ht="12.75">
      <c r="A51" s="11" t="s">
        <v>90</v>
      </c>
      <c r="B51" s="2" t="s">
        <v>89</v>
      </c>
      <c r="C51" s="30">
        <f aca="true" t="shared" si="13" ref="C51:H51">C52</f>
        <v>13394.7</v>
      </c>
      <c r="D51" s="4">
        <f t="shared" si="13"/>
        <v>0</v>
      </c>
      <c r="E51" s="36">
        <f t="shared" si="13"/>
        <v>457.8</v>
      </c>
      <c r="F51" s="51">
        <f t="shared" si="13"/>
        <v>-143.5</v>
      </c>
      <c r="G51" s="36">
        <f t="shared" si="13"/>
        <v>314.3</v>
      </c>
      <c r="H51" s="36">
        <f t="shared" si="13"/>
        <v>0</v>
      </c>
      <c r="I51" s="46">
        <f t="shared" si="4"/>
        <v>13709</v>
      </c>
    </row>
    <row r="52" spans="1:9" ht="12.75">
      <c r="A52" s="8" t="s">
        <v>92</v>
      </c>
      <c r="B52" s="5" t="s">
        <v>91</v>
      </c>
      <c r="C52" s="26">
        <v>13394.7</v>
      </c>
      <c r="D52" s="4"/>
      <c r="E52" s="37">
        <v>457.8</v>
      </c>
      <c r="F52" s="52">
        <v>-143.5</v>
      </c>
      <c r="G52" s="37">
        <f>SUM(D52:F52)</f>
        <v>314.3</v>
      </c>
      <c r="H52" s="37"/>
      <c r="I52" s="47">
        <f t="shared" si="4"/>
        <v>13709</v>
      </c>
    </row>
    <row r="53" spans="1:9" ht="12" customHeight="1">
      <c r="A53" s="11" t="s">
        <v>94</v>
      </c>
      <c r="B53" s="2" t="s">
        <v>93</v>
      </c>
      <c r="C53" s="30">
        <f aca="true" t="shared" si="14" ref="C53:H53">C54</f>
        <v>1653.4</v>
      </c>
      <c r="D53" s="4">
        <f t="shared" si="14"/>
        <v>0</v>
      </c>
      <c r="E53" s="36">
        <f t="shared" si="14"/>
        <v>0</v>
      </c>
      <c r="F53" s="51">
        <f t="shared" si="14"/>
        <v>-1653.4</v>
      </c>
      <c r="G53" s="51">
        <f t="shared" si="14"/>
        <v>-1653.4</v>
      </c>
      <c r="H53" s="36">
        <f t="shared" si="14"/>
        <v>0</v>
      </c>
      <c r="I53" s="47">
        <f t="shared" si="4"/>
        <v>0</v>
      </c>
    </row>
    <row r="54" spans="1:9" ht="25.5">
      <c r="A54" s="8" t="s">
        <v>96</v>
      </c>
      <c r="B54" s="5" t="s">
        <v>95</v>
      </c>
      <c r="C54" s="26">
        <v>1653.4</v>
      </c>
      <c r="D54" s="7"/>
      <c r="E54" s="37"/>
      <c r="F54" s="52">
        <v>-1653.4</v>
      </c>
      <c r="G54" s="52">
        <f>SUM(D54:F54)</f>
        <v>-1653.4</v>
      </c>
      <c r="H54" s="37"/>
      <c r="I54" s="47">
        <f t="shared" si="4"/>
        <v>0</v>
      </c>
    </row>
    <row r="55" spans="1:9" s="22" customFormat="1" ht="12.75">
      <c r="A55" s="24"/>
      <c r="B55" s="24" t="s">
        <v>102</v>
      </c>
      <c r="C55" s="24">
        <f aca="true" t="shared" si="15" ref="C55:H55">C5+C14+C18+C26+C31+C33+C39+C42+C44+C49+C51+C53</f>
        <v>2785047.6999999997</v>
      </c>
      <c r="D55" s="25">
        <f t="shared" si="15"/>
        <v>168163.19999999998</v>
      </c>
      <c r="E55" s="40">
        <f t="shared" si="15"/>
        <v>249135.70000000004</v>
      </c>
      <c r="F55" s="40">
        <f t="shared" si="15"/>
        <v>358112.4999999999</v>
      </c>
      <c r="G55" s="40">
        <f t="shared" si="15"/>
        <v>775411.4000000001</v>
      </c>
      <c r="H55" s="40">
        <f t="shared" si="15"/>
        <v>-8720.999999999998</v>
      </c>
      <c r="I55" s="46">
        <f t="shared" si="4"/>
        <v>3551738.0999999996</v>
      </c>
    </row>
    <row r="56" ht="12.75">
      <c r="B56" s="22"/>
    </row>
    <row r="57" ht="12.75">
      <c r="I57" s="50"/>
    </row>
  </sheetData>
  <sheetProtection/>
  <mergeCells count="1">
    <mergeCell ref="A1:I1"/>
  </mergeCells>
  <printOptions/>
  <pageMargins left="0.31496062992125984" right="0.11811023622047245" top="0.35433070866141736" bottom="0.15748031496062992" header="0.31496062992125984" footer="0.31496062992125984"/>
  <pageSetup fitToHeight="2" fitToWidth="1"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2019-03-24T11:47:21Z</dcterms:modified>
  <cp:category/>
  <cp:version/>
  <cp:contentType/>
  <cp:contentStatus/>
</cp:coreProperties>
</file>