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ояснительная" sheetId="4" r:id="rId1"/>
  </sheets>
  <definedNames>
    <definedName name="_xlnm.Print_Area" localSheetId="0">пояснительная!$A$1:$G$558</definedName>
  </definedNames>
  <calcPr calcId="125725"/>
</workbook>
</file>

<file path=xl/calcChain.xml><?xml version="1.0" encoding="utf-8"?>
<calcChain xmlns="http://schemas.openxmlformats.org/spreadsheetml/2006/main">
  <c r="B455" i="4"/>
  <c r="B458"/>
  <c r="B529"/>
  <c r="B322"/>
  <c r="B321"/>
  <c r="F415" l="1"/>
  <c r="D415"/>
  <c r="B415"/>
  <c r="F412"/>
  <c r="D412"/>
  <c r="B412"/>
  <c r="B175" l="1"/>
  <c r="B79"/>
  <c r="B392"/>
  <c r="B391"/>
  <c r="B226"/>
  <c r="B233"/>
  <c r="B388"/>
  <c r="F458"/>
  <c r="D458"/>
  <c r="F460"/>
  <c r="D460"/>
  <c r="B460"/>
  <c r="F455"/>
  <c r="D455"/>
  <c r="F409"/>
  <c r="D409"/>
  <c r="B409"/>
  <c r="B252" l="1"/>
  <c r="B255"/>
  <c r="F495"/>
  <c r="D495"/>
  <c r="B495"/>
  <c r="F498"/>
  <c r="D498"/>
  <c r="B498"/>
  <c r="F550"/>
  <c r="F547"/>
  <c r="D550"/>
  <c r="D547"/>
  <c r="B184"/>
  <c r="F151"/>
  <c r="D151"/>
  <c r="B151"/>
  <c r="F154"/>
  <c r="D154"/>
  <c r="B154"/>
  <c r="F115"/>
  <c r="D115"/>
  <c r="B115"/>
  <c r="F120"/>
  <c r="D120"/>
  <c r="B120"/>
  <c r="F207" l="1"/>
  <c r="D207"/>
  <c r="B207"/>
  <c r="B101" l="1"/>
  <c r="F102"/>
  <c r="D102"/>
  <c r="B100"/>
  <c r="F103"/>
  <c r="D103"/>
  <c r="D101" l="1"/>
  <c r="D100" s="1"/>
  <c r="F101"/>
  <c r="F100" s="1"/>
  <c r="B530"/>
  <c r="F544" l="1"/>
  <c r="F543"/>
  <c r="F228"/>
  <c r="D228"/>
  <c r="B228"/>
  <c r="B81"/>
  <c r="F408" l="1"/>
  <c r="D408"/>
  <c r="B408"/>
  <c r="F226"/>
  <c r="F457"/>
  <c r="F57" s="1"/>
  <c r="D457"/>
  <c r="B457"/>
  <c r="F225"/>
  <c r="D225"/>
  <c r="B225"/>
  <c r="B390"/>
  <c r="B57" s="1"/>
  <c r="F496"/>
  <c r="D496"/>
  <c r="B496"/>
  <c r="C416" l="1"/>
  <c r="C412"/>
  <c r="F43"/>
  <c r="G415"/>
  <c r="B43"/>
  <c r="C415"/>
  <c r="D43"/>
  <c r="E415"/>
  <c r="E412"/>
  <c r="E235"/>
  <c r="E234"/>
  <c r="C235"/>
  <c r="C234"/>
  <c r="G235"/>
  <c r="G234"/>
  <c r="D96"/>
  <c r="F78"/>
  <c r="F77" s="1"/>
  <c r="F83"/>
  <c r="D83"/>
  <c r="D82" s="1"/>
  <c r="B366"/>
  <c r="F454"/>
  <c r="D454"/>
  <c r="B454"/>
  <c r="C461" s="1"/>
  <c r="F387"/>
  <c r="D387"/>
  <c r="G460" l="1"/>
  <c r="G458"/>
  <c r="G461"/>
  <c r="G459"/>
  <c r="E460"/>
  <c r="E458"/>
  <c r="E461"/>
  <c r="E459"/>
  <c r="B387"/>
  <c r="B291" l="1"/>
  <c r="F293"/>
  <c r="D293"/>
  <c r="B293"/>
  <c r="F432"/>
  <c r="D432"/>
  <c r="B432"/>
  <c r="F436" l="1"/>
  <c r="D436"/>
  <c r="D429" s="1"/>
  <c r="E437" s="1"/>
  <c r="F429"/>
  <c r="G437" s="1"/>
  <c r="B429"/>
  <c r="C437" s="1"/>
  <c r="C436" l="1"/>
  <c r="G436"/>
  <c r="E436"/>
  <c r="F372" l="1"/>
  <c r="D372"/>
  <c r="F524" l="1"/>
  <c r="G530" s="1"/>
  <c r="D524"/>
  <c r="E530" s="1"/>
  <c r="B524"/>
  <c r="C530" s="1"/>
  <c r="D544" l="1"/>
  <c r="D543"/>
  <c r="F542"/>
  <c r="D542"/>
  <c r="F523"/>
  <c r="D523"/>
  <c r="B204" l="1"/>
  <c r="B203" s="1"/>
  <c r="F73" l="1"/>
  <c r="D73"/>
  <c r="B73"/>
  <c r="B74" l="1"/>
  <c r="B68"/>
  <c r="F96" l="1"/>
  <c r="F95"/>
  <c r="D95"/>
  <c r="B287" l="1"/>
  <c r="C291" s="1"/>
  <c r="F99"/>
  <c r="D99"/>
  <c r="B99"/>
  <c r="B55" l="1"/>
  <c r="B523"/>
  <c r="F82"/>
  <c r="E551"/>
  <c r="C529" l="1"/>
  <c r="G550"/>
  <c r="G547"/>
  <c r="E546"/>
  <c r="E547"/>
  <c r="E550"/>
  <c r="G546"/>
  <c r="G551"/>
  <c r="G553"/>
  <c r="E553"/>
  <c r="D57"/>
  <c r="G438" l="1"/>
  <c r="G435"/>
  <c r="D78" l="1"/>
  <c r="B78"/>
  <c r="F98"/>
  <c r="F97" s="1"/>
  <c r="D98"/>
  <c r="D97" s="1"/>
  <c r="B98"/>
  <c r="B97" s="1"/>
  <c r="F94"/>
  <c r="F93" s="1"/>
  <c r="F92" s="1"/>
  <c r="D94"/>
  <c r="D93" s="1"/>
  <c r="B95"/>
  <c r="B94" s="1"/>
  <c r="B93" s="1"/>
  <c r="B92" s="1"/>
  <c r="D92" l="1"/>
  <c r="B56"/>
  <c r="F56"/>
  <c r="D56"/>
  <c r="F44"/>
  <c r="G416" l="1"/>
  <c r="G412"/>
  <c r="E416"/>
  <c r="F312" l="1"/>
  <c r="D312"/>
  <c r="B312"/>
  <c r="C321" s="1"/>
  <c r="F287"/>
  <c r="D287"/>
  <c r="B36"/>
  <c r="E291" l="1"/>
  <c r="E294"/>
  <c r="E293"/>
  <c r="G294"/>
  <c r="G291"/>
  <c r="G293"/>
  <c r="D37"/>
  <c r="E321"/>
  <c r="C318"/>
  <c r="G322"/>
  <c r="G321"/>
  <c r="B37"/>
  <c r="F37"/>
  <c r="C319"/>
  <c r="G319"/>
  <c r="E318"/>
  <c r="E320"/>
  <c r="E322"/>
  <c r="C320"/>
  <c r="C322"/>
  <c r="E319"/>
  <c r="G318"/>
  <c r="G320"/>
  <c r="B83"/>
  <c r="B82" s="1"/>
  <c r="F68"/>
  <c r="D68"/>
  <c r="F36"/>
  <c r="D36" l="1"/>
  <c r="C293"/>
  <c r="C294"/>
  <c r="B340"/>
  <c r="D340"/>
  <c r="E349" s="1"/>
  <c r="F340"/>
  <c r="G349" s="1"/>
  <c r="F271"/>
  <c r="G275" s="1"/>
  <c r="D271"/>
  <c r="E275" s="1"/>
  <c r="B271"/>
  <c r="C275" s="1"/>
  <c r="F251"/>
  <c r="D251"/>
  <c r="B251"/>
  <c r="G344" l="1"/>
  <c r="E344"/>
  <c r="G256"/>
  <c r="F38"/>
  <c r="B38"/>
  <c r="D38"/>
  <c r="C256"/>
  <c r="B34"/>
  <c r="E256"/>
  <c r="D34"/>
  <c r="D35"/>
  <c r="G255"/>
  <c r="F34"/>
  <c r="B35"/>
  <c r="F35"/>
  <c r="C348"/>
  <c r="C349"/>
  <c r="C344"/>
  <c r="E255"/>
  <c r="C255"/>
  <c r="D77" l="1"/>
  <c r="B77"/>
  <c r="F67"/>
  <c r="D67"/>
  <c r="B67"/>
  <c r="F72"/>
  <c r="D72"/>
  <c r="B72"/>
  <c r="B66" l="1"/>
  <c r="F66"/>
  <c r="D66"/>
  <c r="F174" l="1"/>
  <c r="D174"/>
  <c r="B174"/>
  <c r="B372"/>
  <c r="B31" l="1"/>
  <c r="F31"/>
  <c r="D31"/>
  <c r="C182"/>
  <c r="C184"/>
  <c r="C180"/>
  <c r="D365"/>
  <c r="E369" s="1"/>
  <c r="B365"/>
  <c r="E370" l="1"/>
  <c r="E371"/>
  <c r="F33"/>
  <c r="E372"/>
  <c r="C372"/>
  <c r="B33"/>
  <c r="D33"/>
  <c r="E373"/>
  <c r="C373"/>
  <c r="C371"/>
  <c r="C369"/>
  <c r="C370"/>
  <c r="D39"/>
  <c r="B39"/>
  <c r="G232"/>
  <c r="G231"/>
  <c r="G233"/>
  <c r="C232"/>
  <c r="C231"/>
  <c r="C233"/>
  <c r="E233"/>
  <c r="E231"/>
  <c r="E232"/>
  <c r="F365"/>
  <c r="G372" l="1"/>
  <c r="G373"/>
  <c r="G371"/>
  <c r="G369"/>
  <c r="G370"/>
  <c r="F39"/>
  <c r="D40" l="1"/>
  <c r="E392"/>
  <c r="E391"/>
  <c r="C391"/>
  <c r="F40"/>
  <c r="D494" l="1"/>
  <c r="B494"/>
  <c r="F494"/>
  <c r="F45"/>
  <c r="D45"/>
  <c r="B45"/>
  <c r="C459"/>
  <c r="C460"/>
  <c r="C458"/>
  <c r="B40"/>
  <c r="C392"/>
  <c r="B542"/>
  <c r="B59" l="1"/>
  <c r="G498"/>
  <c r="C498"/>
  <c r="F46"/>
  <c r="G501"/>
  <c r="B46"/>
  <c r="C501"/>
  <c r="D46"/>
  <c r="E501"/>
  <c r="E498"/>
  <c r="F204"/>
  <c r="F55" s="1"/>
  <c r="D204"/>
  <c r="D55" s="1"/>
  <c r="C208"/>
  <c r="F203" l="1"/>
  <c r="E208"/>
  <c r="G208"/>
  <c r="F114" l="1"/>
  <c r="D114"/>
  <c r="E118" s="1"/>
  <c r="B114"/>
  <c r="C118" s="1"/>
  <c r="D59" l="1"/>
  <c r="E119"/>
  <c r="F59"/>
  <c r="C125"/>
  <c r="G529"/>
  <c r="E529"/>
  <c r="F29"/>
  <c r="D29"/>
  <c r="B29"/>
  <c r="G124"/>
  <c r="G122"/>
  <c r="G119"/>
  <c r="G125"/>
  <c r="G123"/>
  <c r="G120"/>
  <c r="G118"/>
  <c r="E125"/>
  <c r="E123"/>
  <c r="E120"/>
  <c r="E124"/>
  <c r="E122"/>
  <c r="C123"/>
  <c r="C120"/>
  <c r="C124"/>
  <c r="C122"/>
  <c r="C119"/>
  <c r="G207"/>
  <c r="D203"/>
  <c r="E207" s="1"/>
  <c r="C207"/>
  <c r="E435" l="1"/>
  <c r="E438"/>
  <c r="B32"/>
  <c r="F32"/>
  <c r="D32"/>
  <c r="D44"/>
  <c r="B44"/>
  <c r="C435"/>
  <c r="C438"/>
  <c r="B150" l="1"/>
  <c r="B30" l="1"/>
  <c r="C156"/>
  <c r="C154"/>
  <c r="F150"/>
  <c r="D150"/>
  <c r="F30" l="1"/>
  <c r="D30"/>
  <c r="G156"/>
  <c r="G154"/>
  <c r="E156"/>
  <c r="E154"/>
  <c r="B47"/>
  <c r="C43" s="1"/>
  <c r="B58" l="1"/>
  <c r="B54" s="1"/>
  <c r="C46"/>
  <c r="C44"/>
  <c r="C39"/>
  <c r="C37"/>
  <c r="C35"/>
  <c r="C32"/>
  <c r="C30"/>
  <c r="C40"/>
  <c r="C45"/>
  <c r="C38"/>
  <c r="C36"/>
  <c r="C34"/>
  <c r="C33"/>
  <c r="C31"/>
  <c r="C29"/>
  <c r="F47"/>
  <c r="G43" s="1"/>
  <c r="D47"/>
  <c r="E30" l="1"/>
  <c r="E43"/>
  <c r="F58"/>
  <c r="G44"/>
  <c r="G37"/>
  <c r="G36"/>
  <c r="G35"/>
  <c r="G34"/>
  <c r="G38"/>
  <c r="G31"/>
  <c r="G33"/>
  <c r="G39"/>
  <c r="G40"/>
  <c r="G45"/>
  <c r="G46"/>
  <c r="G29"/>
  <c r="G32"/>
  <c r="D58"/>
  <c r="D54" s="1"/>
  <c r="E37"/>
  <c r="E36"/>
  <c r="E38"/>
  <c r="E35"/>
  <c r="E34"/>
  <c r="E31"/>
  <c r="E39"/>
  <c r="E33"/>
  <c r="E40"/>
  <c r="E45"/>
  <c r="E46"/>
  <c r="E29"/>
  <c r="E32"/>
  <c r="E44"/>
  <c r="G30"/>
  <c r="C59"/>
  <c r="B16"/>
  <c r="F54"/>
  <c r="C58"/>
  <c r="E59" l="1"/>
  <c r="G59"/>
  <c r="B17"/>
  <c r="B18"/>
  <c r="E58"/>
  <c r="G58"/>
</calcChain>
</file>

<file path=xl/sharedStrings.xml><?xml version="1.0" encoding="utf-8"?>
<sst xmlns="http://schemas.openxmlformats.org/spreadsheetml/2006/main" count="971" uniqueCount="364">
  <si>
    <t>тыс.рублей</t>
  </si>
  <si>
    <t xml:space="preserve">Подпрограмма II «Развитие современной инфраструктуры»      </t>
  </si>
  <si>
    <t>бюджет городского округа</t>
  </si>
  <si>
    <t>бюджет автономного округа</t>
  </si>
  <si>
    <t>федеральный бюджет</t>
  </si>
  <si>
    <t xml:space="preserve">Подпрограмма III «Общее и дополнительное образование» </t>
  </si>
  <si>
    <t xml:space="preserve">Подпрограмма V «Здоровьесбережение и здоровьесозидание» </t>
  </si>
  <si>
    <t>Всего по муниципальной программе:</t>
  </si>
  <si>
    <t xml:space="preserve">          Муниципальная программа утверждена постановлением администрации города Урай от 27.09.2016 №2917. </t>
  </si>
  <si>
    <t>Подпрограмма I «Развитие физической культуры и спорта в городе Урай»</t>
  </si>
  <si>
    <t xml:space="preserve">          Муниципальная программа утверждена постановлением администрации города Урай от 26.09.2017 года №2761. </t>
  </si>
  <si>
    <t xml:space="preserve">          Муниципальная программа утверждена постановлением администрации города Урай 25.09.2018 №2466. </t>
  </si>
  <si>
    <t xml:space="preserve">          Муниципальная программа утверждена постановлением администрации города Урай от 25.09.2018 №2470. </t>
  </si>
  <si>
    <t xml:space="preserve">          Муниципальная программа утверждена постановлением администрации города Урай от 26.09.2017 №2760.  </t>
  </si>
  <si>
    <t>Подпрограмма I «Профилактика правонарушений»</t>
  </si>
  <si>
    <t>Подпрограмма II «Профилактика незаконного оборота и потребления наркотических средств и психотропных веществ»</t>
  </si>
  <si>
    <t>1400000000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</si>
  <si>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 xml:space="preserve">          Муниципальная программа утверждена постановлением администрации города Урай от 25.09.2018 №2467.  </t>
  </si>
  <si>
    <t>Подпрограмма I «Обеспечение защиты населения и территории муниципального образования город Урай от чрезвычайных ситуаций»</t>
  </si>
  <si>
    <t>Подпрограмма II «Укрепление пожарной безопасности в городе Урай»</t>
  </si>
  <si>
    <t xml:space="preserve">          Цели муниципальной программы - создание условий для устойчивого развития малого и среднего предпринимательства на территории города Урай; создание условий для развития потребительского рынка, расширения предложений товаров и услуг на территории города Урай; создание условий для устойчивого развития агропромышленного комплекса и повышение конкурентоспособности сельскохозяйственной продукции, произведенной на территории города Урай.
    </t>
  </si>
  <si>
    <t>Подпрограмма I «Развитие малого и среднего предпринимательства»:</t>
  </si>
  <si>
    <t>Подпрограмма III «Развитие сельскохозяйственных товаропроизводителей»</t>
  </si>
  <si>
    <t xml:space="preserve">          Муниципальная программа утверждена постановлением администрации города Урай от 25.09.2018 №2469.</t>
  </si>
  <si>
    <t xml:space="preserve">          Ответственный исполнитель муниципальной программы - управление по информационным технологиям и связи администрации города Урай.</t>
  </si>
  <si>
    <t>Подпрограмма I «Дорожное хозяйство»</t>
  </si>
  <si>
    <t>Подпрограмма II «Транспорт»</t>
  </si>
  <si>
    <t xml:space="preserve">          Муниципальная программа утверждена постановлением администрации города Урай от 26.09.2017 №2759.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</si>
  <si>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</si>
  <si>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Муниципальная программа утверждена постановлением администрации города Урай от 26.09.2017 №2757.  
</t>
  </si>
  <si>
    <t>Подпрограмма I «Создание условий для совершенствования системы муниципального управления»</t>
  </si>
  <si>
    <t>Подпрограмма II «Предоставление государственных и муниципальных услуг»</t>
  </si>
  <si>
    <t>Подпрограмма III «Развитие муниципальной службы и резерва управленческих кадров»</t>
  </si>
  <si>
    <t xml:space="preserve">          Муниципальная программа утверждена постановлением администрации города Урай от 26.09.2017 №2758.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</si>
  <si>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</si>
  <si>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(тыс.рублей)</t>
  </si>
  <si>
    <t xml:space="preserve">3500000000 Муниципальная программа «Развитие жилищно-коммунального комплекса и повышение энергетической эффективности в городе Урай» на 2019 - 2030 годы
                                 </t>
  </si>
  <si>
    <t>Подпрограмма I «Создание условий для обеспечения содержания объектов жилищно-коммунального комплекса города Урай»</t>
  </si>
  <si>
    <t xml:space="preserve">          Муниципальная программа утверждена постановлением администрации города Урай от 25.09.2018 №2468.  
</t>
  </si>
  <si>
    <t xml:space="preserve">          Ответственный исполнитель муниципальной программы – Муниципальное казенное учреждение «Управление жилищно-коммунального хозяйства города Урай». </t>
  </si>
  <si>
    <t xml:space="preserve">2021 год </t>
  </si>
  <si>
    <t>Итого:</t>
  </si>
  <si>
    <t>0200000000   Муниципальная программа «Развитие образования и молодежной политики в городе Урай» на 2019-2030 годы</t>
  </si>
  <si>
    <t xml:space="preserve">          Муниципальная программа утверждена постановлением администрации города Урай от 27.09.2018 №2502.</t>
  </si>
  <si>
    <t xml:space="preserve">Подпрограмма I «Дошкольное образование»      </t>
  </si>
  <si>
    <t xml:space="preserve">Подпрограмма IV «Развитие муниципальной методической службы»        </t>
  </si>
  <si>
    <t xml:space="preserve">Подпрограмма VI «Молодежная политика»  </t>
  </si>
  <si>
    <t xml:space="preserve">Подпрограмма VII «Каникулярный отдых»  </t>
  </si>
  <si>
    <t>Расходы бюджета городского округа - всего</t>
  </si>
  <si>
    <t xml:space="preserve">          Исходя из обозначенных выше подходов к формированию объема и структуры расходов бюджета городского округа, определены их основные параметры:</t>
  </si>
  <si>
    <t xml:space="preserve">          увеличения базы для начисления страховых взносов, индексируемой в соответствии с ежегодными решениями Правительства Российской Федерации;</t>
  </si>
  <si>
    <t>1. Муниципальная программа «Развитие образования и молодежной политики в городе Урай» на 2019-2030 годы</t>
  </si>
  <si>
    <t>4. Муниципальная программа «Поддержка социально ориентированных некоммерческих организаций в городе Урай» на 2018-2030 годы</t>
  </si>
  <si>
    <t>5. Муниципальная программа «Улучшение жилищных условий жителей, проживающих на территории муниципального образования город Урай» на 2019-2030 годы</t>
  </si>
  <si>
    <t>в том числе Дорожный фонд</t>
  </si>
  <si>
    <t xml:space="preserve">          Цель муниципальной программы - повышение качества и комфорта городской среды на территории муниципального образования город Урай.</t>
  </si>
  <si>
    <t xml:space="preserve">Расходы бюджета городского округа на реализацию муниципальных программ и непрограммную деятельность                                                                  </t>
  </si>
  <si>
    <t xml:space="preserve">8000000000 «Непрограммные направления деятельности»                                 </t>
  </si>
  <si>
    <t>Основное мероприятие «Благоустройство территорий муниципального образования»</t>
  </si>
  <si>
    <t>0400000000   Муниципальная программа «Культура города Урай» на 2017-2021 годы»</t>
  </si>
  <si>
    <t>Основное мероприятие «Информирование населения через средства массовой информации»</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</si>
  <si>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города Урай»</t>
  </si>
  <si>
    <t xml:space="preserve">Основное мероприятие «Формирование муниципальной телекоммуникационной инфраструктуры и развитие сервисов на ее основе» </t>
  </si>
  <si>
    <t>Основное мероприятие «Обеспечение информационной безопасности в администрации, органах администрации, муниципальных казенных, бюджетных и автономных учреждениях города Урай»</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</si>
  <si>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</si>
  <si>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 xml:space="preserve">на защиту прав и интересов инвалидов – 662,5 тыс.рублей ежегодно;       </t>
  </si>
  <si>
    <t>Подпрограмма III «Участие в профилактике терроризма, а также минимизации и (или) ликвидации последствий проявлений терроризма»</t>
  </si>
  <si>
    <t>Подпрограмма IV «Участие в профилактике экстремизма, а также минимизации и (или) ликвидации последствий проявлений экстремизма»</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</si>
  <si>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</si>
  <si>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«Приобретение в муниципальную собственность жилых помещений у застройщиков в домах, введенных в эксплуатацию не ранее 2 лет, предшествующих текущему году, или в строящихся домах, в случае, если их строительная готовность составляет не менее 60%»</t>
  </si>
  <si>
    <t>Основное мероприятие «Выплата возмещений за жилые помещения в рамках соглашений, заключенных с собственниками изымаемых жилых помещений»</t>
  </si>
  <si>
    <t>Основное мероприятие «Предоставление молодым семьям социальных выплат в виде субсидий»</t>
  </si>
  <si>
    <t xml:space="preserve">Основное мероприятие «Работы и мероприятия по землеустройству, подготовке и предоставлению земельных участков» </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</si>
  <si>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</si>
  <si>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Основное мероприятие «Обеспечение деятельности муниципального бюджетного учреждения газета «Знамя»</t>
  </si>
  <si>
    <t>Подпрограмма I «Модернизация и развитие учреждений в сфере культуры»</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</si>
  <si>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</si>
  <si>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 xml:space="preserve">2022 год </t>
  </si>
  <si>
    <t xml:space="preserve">          Ответственный исполнитель муниципальной программы – Управление образования и молодежной политики администрации города Урай.</t>
  </si>
  <si>
    <t>сумма, тыс.рублей</t>
  </si>
  <si>
    <t>% в общем объеме расходов</t>
  </si>
  <si>
    <t>Наименование подпрограммы (мероприятия программы)</t>
  </si>
  <si>
    <t>х</t>
  </si>
  <si>
    <t>Расходы</t>
  </si>
  <si>
    <t xml:space="preserve">          Муниципальная программа состоит из 7 подпрограмм. Объемы бюджетных ассигнований распределены следующим образом:</t>
  </si>
  <si>
    <t>Таблица 1</t>
  </si>
  <si>
    <t>Таблица 2</t>
  </si>
  <si>
    <t>Таблица 3</t>
  </si>
  <si>
    <t>2. Национальный проект «Образование»</t>
  </si>
  <si>
    <t>1. Национальный проект «Культура»</t>
  </si>
  <si>
    <t>3. Национальный проект «Жилье и городская среда»</t>
  </si>
  <si>
    <t>4. Национальный проект «Малое и среднее предпринимательство и поддержка индивидуальной предпринимательской инициативы»</t>
  </si>
  <si>
    <t>Муниципальные программы</t>
  </si>
  <si>
    <t xml:space="preserve">на 2021 год - </t>
  </si>
  <si>
    <t>0300000000 «Развитие физической культуры, спорта и туризма в городе Урай» на 2019-2030 годы</t>
  </si>
  <si>
    <t xml:space="preserve">          Муниципальная программа состоит из 2 подпрограмм. Объемы бюджетных ассигнований распределены следующим образом:</t>
  </si>
  <si>
    <t>Таблица 4</t>
  </si>
  <si>
    <t>Таблица 5</t>
  </si>
  <si>
    <t xml:space="preserve">          Ответственный исполнитель муниципальной программы – Управление по физической культуре, спорту и туризму администрации города Урай.</t>
  </si>
  <si>
    <t>Подпрограмма II «Создание условий для развития туризма в городе Урай»</t>
  </si>
  <si>
    <t xml:space="preserve">          Реализация мероприятий второй подпрограммы не требует выделения финансовых ресурсов.</t>
  </si>
  <si>
    <t xml:space="preserve">          Ответственный исполнитель муниципальной программы – Управление по культуре и социальным вопросам администрации города Урай.</t>
  </si>
  <si>
    <t>Таблица 6</t>
  </si>
  <si>
    <t xml:space="preserve">          Муниципальная программа состоит из 3 подпрограмм. Объемы бюджетных ассигнований распределены следующим образом:</t>
  </si>
  <si>
    <t>Подпрограмма III «Обеспечение муниципальной поддержки учреждений культуры и организации дополнительного образования в области искусств»</t>
  </si>
  <si>
    <t xml:space="preserve">          Муниципальная программа не содержит подпрограмм. Объемы бюджетных ассигнований распределены следующим образом:</t>
  </si>
  <si>
    <t>Таблица 7</t>
  </si>
  <si>
    <t xml:space="preserve">          Муниципальная программа не содержит подпрограмм. Объем бюджетных ассигнований распределен следующим образом:</t>
  </si>
  <si>
    <t xml:space="preserve">          Ответственный исполнитель муниципальной программы – Управление по учету и распределению муниципального жилого фонда администрации города Урай.</t>
  </si>
  <si>
    <t>Таблица 8</t>
  </si>
  <si>
    <t>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t>
  </si>
  <si>
    <t>0700000000 Муниципальная программа «Поддержка социально ориентированных некоммерческих  организаций в городе Урай» на 2018 - 2030 годы</t>
  </si>
  <si>
    <t>0800000000 Муниципальная программа «Улучшение жилищных условий жителей, проживающих на территории муниципального образования город Урай» на 2019-2030 годы</t>
  </si>
  <si>
    <t>Таблица 9</t>
  </si>
  <si>
    <t xml:space="preserve">          Ответственный исполнитель муниципальной программы – Отдел гражданской защиты населения администрации города Урай.</t>
  </si>
  <si>
    <t xml:space="preserve">          Цели муниципальной программы - повышение безопасности населения и территории города Урай в особый период и в случаях чрезвычайных ситуаций; повышение уровня пожарной безопасности на территории города Урай.
    </t>
  </si>
  <si>
    <t xml:space="preserve">          Программа направлена на проведение на территории города Урай комплекса мероприятий в области защиты населения и территорий от чрезвычайных ситуаций природного и техногенного характера, гражданской обороны, обеспечения первичных мер пожарной безопасности в соответствии с требованиями действующего законодательства.</t>
  </si>
  <si>
    <t>Таблица 11</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</si>
  <si>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</si>
  <si>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Ответственный исполнитель муниципальной программы – Отдел содействия малому и среднему предпринимательству администрации города Урай.</t>
  </si>
  <si>
    <t>Таблица 12</t>
  </si>
  <si>
    <t>Подпрограмма II «Развитие потребительского рынка»</t>
  </si>
  <si>
    <t>в том числе Региональный проект "Культурная среда"</t>
  </si>
  <si>
    <t>Подпрограмма III «Формирование законопослушного поведения участников дорожного движения»</t>
  </si>
  <si>
    <t>2200000000 Муниципальная программа «Профилактика правонарушений на территории города Урай» на 2018-2030 годы</t>
  </si>
  <si>
    <t>Таблица 13</t>
  </si>
  <si>
    <t>Таблица 14</t>
  </si>
  <si>
    <t xml:space="preserve">          На осуществление муниципальным образованием переданных  государственных полномочий в программе предусмотрены средства субвенций окружного бюджета:</t>
  </si>
  <si>
    <t xml:space="preserve">          Цели муниципальной программы - обеспечение общественной безопасности, правопорядка и привлечение общественности к осуществлению мероприятий по профилактике правонарушений; совершенствование системы профилактики немедицинского потребления наркотиков; профилактика терроризма на территории муниципального образования город Урай; профилактика экстремизма на территории муниципального образования город Урай; укрепление единства народов Российской Федерации, проживающих на территории муниципального образования город Урай.
    </t>
  </si>
  <si>
    <t xml:space="preserve">          Ответственный исполнитель муниципальной программы – Отдел дорожного хозяйства и транспорта администрации города Урай.</t>
  </si>
  <si>
    <t>2. Муниципальная программа «Развитие физической культуры, спорта и туризма в городе Урай» на 2019-2030 годы</t>
  </si>
  <si>
    <t>3. Муниципальная программа «Культура города Урай» на 2017-2021 годы</t>
  </si>
  <si>
    <t>Таблица 15</t>
  </si>
  <si>
    <t>2400000000 Муниципальная программа «Информационное общество – Урай» на 2019-2030 годы</t>
  </si>
  <si>
    <t xml:space="preserve">          Цель муниципальной программы -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улучшения условий деятельности организаций города Урай и обеспечения условий для реализации эффективной системы управления в органах местного самоуправления города.
    </t>
  </si>
  <si>
    <t xml:space="preserve">2500000000 Муниципальная программа «Формирование современной городской среды муниципального образования город Урай» на 2018-2022 годы» </t>
  </si>
  <si>
    <t>Таблица 16</t>
  </si>
  <si>
    <t xml:space="preserve">2900000000 Муниципальная программа «Совершенствование и развитие муниципального управления в городе Урай» на 2018-2030 годы» </t>
  </si>
  <si>
    <t xml:space="preserve">2600000000 Муниципальная программа «Обеспечение градостроительной деятельности на территории города Урай» на  2018-2030 годы                                   </t>
  </si>
  <si>
    <t>Основное мероприятие «Стимулирование культурного разнообразия в городе Урай»</t>
  </si>
  <si>
    <t>Основное мероприятие «Организация содержания объектов благоустройства»</t>
  </si>
  <si>
    <t>Таблица 17</t>
  </si>
  <si>
    <t>Основное мероприятие «Региональный проект «Формирование комфортной городской среды»</t>
  </si>
  <si>
    <t>Региональный проект «Культурная среда»</t>
  </si>
  <si>
    <t>Региональный проект «Формирование комфортной городской среды»</t>
  </si>
  <si>
    <t>1. Муниципальная программа «Культура города Урай» на 2017-2021 годы»</t>
  </si>
  <si>
    <t xml:space="preserve">          Цели муниципальной программы - создание условий для устойчивого развития территорий города, рационального использования природных ресурсов на основе документов градорегулирования, способствующих дальнейшему развитию жилищной, инженерной, транспортной и социальной инфраструктур города, с учетом интересов граждан, организаций и предпринимателей по созданию благоприятных условий жизнедеятельности; вовлечение в оборот земель, находящихся в муниципальной собственности; мониторинг и обновление электронной базы градостроительных данных, обеспечение информационного и электронного взаимодействия.
    </t>
  </si>
  <si>
    <t>Таблица 18</t>
  </si>
  <si>
    <t>Основное мероприятие «Обеспечение МКУ «УГЗиП г.Урай» реализации функций и полномочий администрации города Урай в сфере градостроительства»</t>
  </si>
  <si>
    <t>Таблица 19</t>
  </si>
  <si>
    <t>Таблица 20</t>
  </si>
  <si>
    <t xml:space="preserve">          Ответственные исполнители муниципальной программы – Отдел по учету и отчетности администрации  города Урай, Сводно-аналитический отдел администрации города Урай. </t>
  </si>
  <si>
    <t xml:space="preserve">          Цели муниципальной программы - совершенствование муниципального управления,  повышение его эффективности; совершенствование организации муниципальной службы, повышение ее эффективности.
    </t>
  </si>
  <si>
    <t xml:space="preserve">          На осуществление муниципальным образованием переданных  государственных полномочий в программе предусмотрены средства субвенций окружного и федерального бюджетов, в том числе:</t>
  </si>
  <si>
    <t xml:space="preserve">          Цели муниципальной программы - формирование благоприятных и комфортных условий для проживания населения на территории города Урай, повышение надежности и качества предоставления жилищно-коммунальных услуг; повышение энергосбережения и энергетической эффективности.
    </t>
  </si>
  <si>
    <t>Таблица 21</t>
  </si>
  <si>
    <t>Подпрограмма II «Создание условий для развития энергосбережения, повышение энергетической эффективности в городе Урай»</t>
  </si>
  <si>
    <t>Таблица 23</t>
  </si>
  <si>
    <t xml:space="preserve">          Объем бюджетных ассигнований распределен следующим образом:</t>
  </si>
  <si>
    <t>Таблица 24</t>
  </si>
  <si>
    <t>Непрограммные направления деятельности</t>
  </si>
  <si>
    <t>Всего по непрограммным направлениям деятельности:</t>
  </si>
  <si>
    <t>На организацию и проведение мероприятий по развитию художественного образования, реализации библиотечных проектов, на выставочную деятельность, организацию конкурсов музыкального, художественного и хореографического направлений, реализацию социокультурных проектов, проведение общегородских праздничных мероприятий</t>
  </si>
  <si>
    <t>На развитие сферы культуры в муниципальных образованиях Ханты-Мансийского автономного округа – Югры (средства субсидии окружного бюджета с софинансированием из местного бюджета (15%))</t>
  </si>
  <si>
    <t xml:space="preserve">          Цель муниципальной программы - обеспечение доступности качественного образования, соответствующего требованиям инновационного развития экономики и современным потребностям общества, а также всестороннего развития и самореализации подростков и молодежи.</t>
  </si>
  <si>
    <t xml:space="preserve">          Цели муниципальной программы - создание условий для обеспечения жителей возможностью систематически заниматься физической культурой и спортом, массовым спортом, в том числе повышения уровня обеспеченности населения объектами спорта, а также создание условий для развития детско-юношеского спорта, системы отбора и подготовки спортивного резерва; создание условий для развития внутреннего и въездного туризма на территории города Урай.
    </t>
  </si>
  <si>
    <t xml:space="preserve">          Цель муниципальной программы - укрепление единого культурного пространства, создание комфортных условий и равных возможностей доступа населения к культурным ценностям, цифровым ресурсам,  самореализации и раскрытия таланта каждого жителя города Урай.
    </t>
  </si>
  <si>
    <t xml:space="preserve">          Цель муниципальной программы - создание условий для участия некоммерческих организаций в предоставлении гражданам услуг (работ) в социальной сфере.
    </t>
  </si>
  <si>
    <t xml:space="preserve">          Цель муниципальной программы - создание условий, способствующих улучшению жилищных условий и качества жилищного обеспечения жителей, проживающих на территории муниципального образования город Урай.
    </t>
  </si>
  <si>
    <t>Наименование программы (подпрограммы, мероприятия)</t>
  </si>
  <si>
    <r>
      <t xml:space="preserve">Мероприятия в рамках непрограммных направлений деятельности </t>
    </r>
    <r>
      <rPr>
        <i/>
        <sz val="11"/>
        <color rgb="FF000000"/>
        <rFont val="Times New Roman"/>
        <family val="1"/>
        <charset val="204"/>
      </rPr>
      <t>(организация и проведение мероприятий по развитию художественного образования, реализации библиотечных проектов, на выставочную деятельность, организацию конкурсов музыкального, художественного и хореографического направлений, реализацию социокультурных проектов, проведение общегородских праздничных мероприятий)</t>
    </r>
  </si>
  <si>
    <t>2. Муниципальная программа «Развитие жилищно-коммунального комплекса и повышение энергетической эффективности в городе Урай» на 2019-2030 годы</t>
  </si>
  <si>
    <t>расходы на реализацию муниципальных программ</t>
  </si>
  <si>
    <t>расходы на непрограммную деятельность</t>
  </si>
  <si>
    <t>% в общем объеме расходов бюджета</t>
  </si>
  <si>
    <t>% в общем объеме расходов программы</t>
  </si>
  <si>
    <t>6.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</si>
  <si>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 xml:space="preserve">7. Муниципальная программа «Охрана окружающей среды в границах города Урай» </t>
  </si>
  <si>
    <t xml:space="preserve">8. Муниципальная программа «Развитие транспортной системы города Урай» </t>
  </si>
  <si>
    <t>9. Муниципальная программа «Профилактика правонарушений на территории города Урай» на 2018-2030 годы</t>
  </si>
  <si>
    <t xml:space="preserve">10.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</si>
  <si>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11. Муниципальная программа «Информационное общество – Урай» на 2019-2030 годы</t>
  </si>
  <si>
    <t>12. Муниципальная программа «Формирование современной городской среды муниципального образования город Урай» на 2018-2022 годы</t>
  </si>
  <si>
    <t>13. Муниципальная программа «Обеспечение градостроительной деятельности на территории города Урай» на  2018-2030 годы</t>
  </si>
  <si>
    <t xml:space="preserve">14. Муниципальная программа «Управление муниципальными финансами в городе Урай» </t>
  </si>
  <si>
    <t>15. Муниципальная программа «Совершенствование и развитие муниципального управления в городе Урай» на 2018-2030 годы</t>
  </si>
  <si>
    <t>16. Муниципальная программа «Развитие жилищно-коммунального комплекса и повышение энергетической эффективности в городе Урай» на 2019-2030 годы</t>
  </si>
  <si>
    <t xml:space="preserve">Расходы бюджета городского округа на реализацию муниципальных программ на 2021–2023 годы </t>
  </si>
  <si>
    <t>2021 год</t>
  </si>
  <si>
    <t xml:space="preserve">2023 год </t>
  </si>
  <si>
    <t>Региональный проект «Успех каждого ребенка»</t>
  </si>
  <si>
    <t>Характеристика муниципальных программ городского округа и их ресурсного обеспечения на 2021-2023 годы:</t>
  </si>
  <si>
    <t xml:space="preserve">          Средства субвенции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планируются на 2021-2023 годы ежегодно в сумме 29 232,0 тыс.рублей.</t>
  </si>
  <si>
    <t xml:space="preserve">          На организацию и проведение городских физкультурных, спортивно-массовых информационных мероприятий, пропагандирующих здоровый образ жизни, а также направленных на популяризацию физической культуры и массового спорта, в том числе ежегодного конкурса "Спортивная элита", предусмотрены бюджетные ассигнования на 2021-2023 годы в сумме 583,3 тыс.рублей ежегодно. </t>
  </si>
  <si>
    <t>в том числе Региональный проект "Успех каждого ребенка"</t>
  </si>
  <si>
    <t xml:space="preserve">          В связи с окончанием срока действия в 2021 году муниципальной программы, ее мероприятия в 2022-2023 годах формируются по непрограммным направлениям деятельности (Таблица 24). </t>
  </si>
  <si>
    <t>Расходы бюджета городского округа на реализацию региональных (национальных) проектов на 2021-2023 годы</t>
  </si>
  <si>
    <t xml:space="preserve">          «Базовые» объемы бюджетных ассигнований на 2021-2023 годы уточнены с учетом:</t>
  </si>
  <si>
    <t>Основное мероприятие «Проведение конкурсов проектов среди социально ориентированных некоммерческих организаций города Урай»</t>
  </si>
  <si>
    <t>на организацию работы с детьми и молодежью города Урай – 2 187,9 тыс.рублей ежегодно;</t>
  </si>
  <si>
    <t>на физическую культуру и спорт, пропаганду здорового образа жизни - 2 247,0 тыс.рублей ежегодно.</t>
  </si>
  <si>
    <t xml:space="preserve">          Мероприятие муниципальной программы «Проведение конкурсов проектов среди социально ориентированных некоммерческих организаций города Урай» предусматривает предоставление грантов в форме субсидий победителям конкурсов проектов среди социально ориентированных некоммерческих организаций города Урая на 2021  год  в сумме 1 802,0 тыс.руб.
</t>
  </si>
  <si>
    <t xml:space="preserve">          На исполнение отдельных государственных полномочий по социальной поддержке детей-сирот и детей, оставшихся без попечения родителей, в форме субвенции окружного бюджета предусмотрены средства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2021 году в сумме 33 705,3 тыс.рублей (18 чел.), в 2022 году - 35 577,9 тыс.рублей (19 чел.), в 2023 году – 31 832,8 тыс.рублей (17 чел.). </t>
  </si>
  <si>
    <t>Обеспечение деятельности Думы города Урай, Контрольно-счетной палаты города Урай</t>
  </si>
  <si>
    <t xml:space="preserve">          В 2021-2022 годах заканчивается срок действия 2-х муниципальных программ: </t>
  </si>
  <si>
    <t xml:space="preserve">          1) муниципальная программа «Культура города Урай» на 2017-2021 годы»;</t>
  </si>
  <si>
    <t xml:space="preserve">          2) муниципальная программа «Формирование современной городской среды муниципального образования город Урай» на 2018-2022 годы».</t>
  </si>
  <si>
    <t xml:space="preserve">          В результате, мероприятия этих программ на 2022-2023 годы сформированы по «Непрограммным направлениям деятельности планового периода»:</t>
  </si>
  <si>
    <t xml:space="preserve">9000000000 «Непрограммные направления деятельности планового периода» </t>
  </si>
  <si>
    <t>На оказание муниципальных услуг (выполнение работ) МБУ ДО "ДШИ"</t>
  </si>
  <si>
    <t xml:space="preserve">На оказание муниципальных услуг (выполнение работ) МАУ "Культура" </t>
  </si>
  <si>
    <t xml:space="preserve">          На осуществление отдельных государственных полномочий по организации осуществления мероприятий по проведению дезинсекции и дератизации на 2021-2023 годы в программе предусмотрены средства субвенции окружного бюджета в сумме 828,5 тыс.рублей ежегодно. </t>
  </si>
  <si>
    <t xml:space="preserve">          На реализацию прочих мероприятий программы (проведение ежегодного смотра-конкурса санитарных постов, создание, замену резерва средств индивидуальной защиты, хранение материальных ресурсов для ликвидации последствий ЧС, совершенствование гражданской обороны, ведение противопожарной пропаганды среди населения о соблюдении правил пожарной безопасности, мероприятий, направленных на прокладку и содержание минерализованных полос, ежемесячное обслуживание системы противопожарной защиты в муниципальных квартирах) планируются бюджетные ассигнования на 2021-2023 годы в сумме 1 151,5 тыс.рублей ежегодно. </t>
  </si>
  <si>
    <t xml:space="preserve">1500000000 Муниципальная программа «Охрана окружающей среды в границах города Урай»  </t>
  </si>
  <si>
    <t xml:space="preserve">          Муниципальная программа утверждена постановлением администрации города Урай от 30.09.2020 №2358.  </t>
  </si>
  <si>
    <t xml:space="preserve">          Цели муниципальной программы - повышение уровня благоприятной окружающей среды для жителей города Урай
</t>
  </si>
  <si>
    <t>Основное мероприятие «Санитарная очистка и ликвидация мест несанкционированного размещения отходов на территории города Урай»</t>
  </si>
  <si>
    <t xml:space="preserve">          Средства в сумме 100,0 тыс.рублей ежегодно будут направлены на санитарную очистку и ликвидацию несанкционированных свалок на территории города. Кроме того, на 2021 год планируются средства в сумме 650,0 тыс.рублей на на ликвидацию несанкционированных свалок на территории мкр.Солнечный (150 куб.м.), в рамках городских субботников (500 куб.м.).</t>
  </si>
  <si>
    <t>Резервный фонд администрации города Урай</t>
  </si>
  <si>
    <t xml:space="preserve">          Объем бюджетных ассигнований на оказание муниципальных услуг (выполнение работ) для 8-и дошкольных образовательных организаций планируется с учетом средств субвенции окружного бюджета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в общей сумме на 2021 год - 678 508,2 тыс.рублей, на 2022-2023 годы ежегодно в сумме 677 573,2 тыс.рублей. Планируемое среднегодовое количество воспитанников: 2021 год - 2 671 чел., 2022 год - 2 652 чел., 2023 год - 2 632 чел. </t>
  </si>
  <si>
    <t xml:space="preserve">          Объем бюджетных ассигнований на оказание муниципальных услуг (выполнению работ) для 6-и общеобразовательных организаций планируется с учетом средств субвенции окружного бюджета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в общей сумме на 2021 год - 675 394,8 тыс.рублей, на 2022-2023 годы ежегодно в сумме 675 392,4 тыс.рублей. Планируемое среднегодовое количество учащихся: 2021 год - 5 433 чел., 2022 год - 5 526 чел., 2023 год - 5 624 чел. </t>
  </si>
  <si>
    <t xml:space="preserve">          На 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Регионального проекта «Успех каждого ребенка» на 2021 год планируются средства местного бюджета в сумме 477,0 тыс.рублей (на 880 новых мест, планируемых к созданию в дошкольных образовательных учреждениях).</t>
  </si>
  <si>
    <t xml:space="preserve">          Объем бюджетных ассигнований на оказание муниципальных услуг (выполнение работ) МАУ "Городской методический центр" предусмотрен на 2021 год в сумме 18 361,2 тыс.рублей, на 2022-2023 годы по 18 202,6 тыс.рублей ежегодно. </t>
  </si>
  <si>
    <t xml:space="preserve">          На 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Регионального проекта «Успех каждого ребенка» на 2021 год планируются средства местного бюджета в сумме 54,2 тыс.рублей (создание новых 100 мест для реализации дополнительных общеразвивающих программ в сфере физической культуры и спорта).  </t>
  </si>
  <si>
    <t xml:space="preserve">          На 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Регионального проекта «Успех каждого ребенка» на 2021 год планируются средства местного бюджета в сумме 10,8 тыс.рублей  (создание новых 20 мест для реализации дополнительных общеразвивающих программ в сфере культуры).</t>
  </si>
  <si>
    <t xml:space="preserve">          На выплату возмещений за жилые помещения в рамках соглашений, заключенных с собственниками изымаемых жилых помещений, планируются бюджетные ассигнования на 2021 год в сумме 29 500,0 тыс.рублей (расчетно 17 квартир - 510 кв.м). </t>
  </si>
  <si>
    <t xml:space="preserve">          На реализацию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планируются средства субсидии окружного бюджета с софинансированием из местного бюджета (8%) на 2021-2023 годы в общей сумме 2 934,9 тыс.рублей ежегодно. </t>
  </si>
  <si>
    <t xml:space="preserve">2300000000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</si>
  <si>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 xml:space="preserve">          Муниципальная программа утверждена постановлением администрации города Урай от  30.09.2020 №2366.  </t>
  </si>
  <si>
    <t xml:space="preserve">          Расходы на проведение информационно-рекламных мероприятий (услуги ТРК "Спектр") предусмотрены в муниципальной программе на 2021-2023 годы в сумме 1 400,0 тыс.рублей ежегодно.</t>
  </si>
  <si>
    <t xml:space="preserve">          Формирование и исполнение бюджета городского округа осуществляется в соответствии с требованиями и нормами бюджетного законодательства с применением специализированного программного обеспечения. На оплату услуг по сопровождению автоматизированной системы планирования, бухгалтерского учета и анализа исполнения бюджета «Бюджет» планируется направить в 2021-2023 годах 2 433,6 тыс.рублей ежегодно. </t>
  </si>
  <si>
    <t xml:space="preserve">          На исполнение обязательств по обслуживанию муниципального долга на 2021-2023 годы планируются бюджетные ассигнования в сумме 2 401,8 тыс.рублей ежегодно (соблюдение норм статьи 111 Бюджетного кодекса РФ).</t>
  </si>
  <si>
    <t xml:space="preserve">          В рамках мероприятий, направленных на пополнение доходной части бюджета города за счет налоговых и неналоговых поступлений, в бюджете на 2021-2023 годы предусмотрены средства на изготовление информационных листов с целью повышения собираемости налогов (полиграфические услуги), за услуги по трансляции объявлений в бегущей строке, сопровождение программного комплекса "Муниципальные образования", программного модуля "Колибри-Финансы" в сумме 111,2 тыс.рублей ежегодно. </t>
  </si>
  <si>
    <t xml:space="preserve">          На обеспечение деятельности Комитета по финансам администрации города Урай на 2021-2023 годы планируются бюджетные ассигнования в сумме 31 407,5 тыс.рублей ежегодно. </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</si>
  <si>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</si>
  <si>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 xml:space="preserve">Основное мероприятие «Соблюдение норм Бюджетного кодекса Российской Федерации (статьи 111, 184.1)» </t>
  </si>
  <si>
    <t xml:space="preserve">Основное мероприятие «Обеспечение деятельности Комитета по финансам администрации города Урай» </t>
  </si>
  <si>
    <t xml:space="preserve">Основное мероприятие «Реализация мер, направленных на увеличение налоговых и неналоговых доходов бюджета городского округа» </t>
  </si>
  <si>
    <t xml:space="preserve">2800000000 Муниципальная программа «Управление муниципальными финансами в городе Урай» </t>
  </si>
  <si>
    <t xml:space="preserve">          Муниципальная программа утверждена постановлением администрации города Урай от 30.09.2020 №2367.  
</t>
  </si>
  <si>
    <t xml:space="preserve">          Ответственный исполнитель муниципальной программы – Комитет по финансам администрации города Урай.</t>
  </si>
  <si>
    <t xml:space="preserve">          Цели муниципальной программы - повышение качества управления муниципальными финансами муниципального образования.
    </t>
  </si>
  <si>
    <t xml:space="preserve">          Муниципальная программа утверждена постановлением администрации города Урай от  29.09.2020 №2341.  
</t>
  </si>
  <si>
    <t xml:space="preserve">1800000000 Муниципальная программа «Развитие транспортной системы города Урай» </t>
  </si>
  <si>
    <t xml:space="preserve">          Цели муниципальной программы - совершенствование сети автомобильных дорог общего пользования местного значения, повышение пропускной способности транспортных потоков на улично-дорожной сети; обеспечение доступности и повышение качества транспортных услуг населению города Урай; повышение безопасности дорожного движения в городе Урай.
.
    </t>
  </si>
  <si>
    <t xml:space="preserve">          На организацию транспортного обслуживания населения, направленную на выполнение работ, связанных с осуществлением  регулярных перевозок пассажиров и багажа автомобильным транспортом на территории города Урай на сезонных (дачных) автобусных маршрутах (№5, №6, №7, №8, №9) и городских  автобусных маршрутах круглогодичного действия (№2, №11, №17) в программе предусмотрены бюджетные ассигнования на 2021-2023 годы в сумме 5 570,0 тыс.рублей ежегодно. </t>
  </si>
  <si>
    <t xml:space="preserve">          На предоставление субсидий из средств местного бюджета на частичное возмещение затрат по транспортному обслуживанию населения и юридических лиц при переправлении через грузовую и пассажирскую переправы, организованные через реку Конда в летний и зимний периоды, в программе предусмотрены бюджетные ассигнования на 2021-2023 годы в сумме 8 000,0 тыс.рублей ежегодно. </t>
  </si>
  <si>
    <t xml:space="preserve">          Средства субсидии окружного бюджета с софинансированием из местного бюджета (30%) на создание условий для деятельности народных дружин планируются в программе на 2021 год в общей сумме 154,3 тыс.рублей, на 2022 год - 153,9 тыс.рублей, на 2023 год - 162,6 тыс.рублей.</t>
  </si>
  <si>
    <t xml:space="preserve">          На содержание камер видеонаблюдения, оказание услуг по предоставлению облачного видеонаблюдения планируются бюджетные ассигнования на 2021-2023 годы в сумме 1 438,8 тыс.рублей ежегодно.</t>
  </si>
  <si>
    <t xml:space="preserve">          На осуществление муниципальным образованием переданных  государственных полномочий в программе планируются средства субвенций окружного бюджета:</t>
  </si>
  <si>
    <t xml:space="preserve">          на осуществление полномочий по созданию и осуществлению деятельности муниципальных комиссий по делам несовершеннолетних и защите их прав на 2021 год в сумме 6 011,6 тыс.рублей, на 2022-2023 годы в сумме 5 667,5 тыс.рублей ежегодно. </t>
  </si>
  <si>
    <t xml:space="preserve">          На программное обеспечение для мониторинга социальных сетей, микроблогов, форумов, сайтов информагенств и др. интернет-площадок с целью предотвращения экстримизма на 2021 год в программе предусмотрены средства в сумме 1 380,2 тыс.рублей.</t>
  </si>
  <si>
    <t xml:space="preserve">          На реализацию мероприятий по землеустройству, подготовке и предоставлению земельных участков (оказание услуг по определению размера ежегодной арендной платы на земельные участки для строительства жилых домов, расположенных в мкр.1А, мкр.1Д, ул.Бажова, ул.Гоголя, ул.Пионеров, ул.Толстого (8 участков); определение границ земельных участков для строительства в мкр.1А, мкр.1Д, мкр.Солнечный, ул.Толстого, определение границ  земельных участков многоквартирных жилых домов, расположенных в мкр.Западный, мкр.1А, мкр.1Д, мкр.2, мкр.3 (7участков)) планируются бюджетные ассигнования на 2021 год в сумме 303,1 тыс.рублей, на 2022-2023 годы на аналогичные мероприятия - 172,9 тыс.рублей ежегодно. </t>
  </si>
  <si>
    <t xml:space="preserve">         изменения тарифов на коммунальные услуги.</t>
  </si>
  <si>
    <t xml:space="preserve">          Бюджетные ассигнования на разработку дизайн-проекта по благоустройству общественных территорий города, изготовление банера, бюллетеней планируются на 2021 год в сумме 118,9 тыс.рублей.</t>
  </si>
  <si>
    <t xml:space="preserve">          Бюджетные ассигнования на обслуживание снежных городков, монтаж и демонтаж новогодней иллюминации на 2021 год планируются в сумме 3 113,5 тыс.рублей.</t>
  </si>
  <si>
    <t xml:space="preserve">          Муниципальная программа состоит из 4 подпрограмм. Объемы бюджетных ассигнований распределены следующим образом:</t>
  </si>
  <si>
    <t>Подпрограмма IV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t>
  </si>
  <si>
    <t xml:space="preserve">          На обеспечение исполнения гарантий, предоставляемых  муниципальным служащим по выплате пенсии за выслугу лет, будет направлено в 2021-2023 годах 4 847,3 тыс.рублей ежегодно.</t>
  </si>
  <si>
    <t xml:space="preserve">          В связи с переходом к централизованной системе организации многофункциональных центров предоставления государственных и муниципальных услуг в ХМАО - Югре с 01.01.2021 года, на 2021 год бюджетом предусмотрены средства на выплаты по сокращению в связи с ликвидацией МАУ "Многофункциональный центр предоставления государственных и муниципальных услуг" в сумме 450,0 тыс.рублей. </t>
  </si>
  <si>
    <t xml:space="preserve">          В целях повышения эффективности деятельности органов местного самоуправления города Урай, муниципальных бюджетных учреждений города, повышения прозрачности и подотчетности, улучшения финансовой дисциплины, исключения избыточных и дублирующих функций органов местного самоуправления города, с 01.11.2020 года создано муниципальное казенное учреждение «Центр бухгалтерского учета города Урай». Основные виды деятельности учреждения - централизованный бухгалтерский (бюджетный), налоговый, статистический учет, планирование финансово-хозяйственной деятельности и составление отчетности в органах местного самоуправления и муниципальных учреждениях города. На обеспечение выполнения функций учреждения на 2021-2023 годы планируются бюджетные ассигнования сумме 32 805,0 тыс.рублей ежегодно. </t>
  </si>
  <si>
    <t xml:space="preserve">          На проведение муниципальных выборов в 2021 году планируются бюджетные ассигнования на 2021 год в сумме 4 729,5 тыс.рублей.</t>
  </si>
  <si>
    <t xml:space="preserve">          На проведение мероприятий программы по охране труда запланированы бюджетные ассигнования на 2021-2023 годы в сумме 33,0 тыс.рублей ежегодно.</t>
  </si>
  <si>
    <t xml:space="preserve">          на осуществление отдельных государственных полномочий в сфере трудовых отношений и государственного управления охраной труда на 2021-2023 годы в сумме 1 533,4 тыс.рублей ежегодно;</t>
  </si>
  <si>
    <t xml:space="preserve">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на 2021-2023 годы в сумме 120,9 тыс.рублей ежегодно;</t>
  </si>
  <si>
    <t xml:space="preserve">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на 2021 год в сумме 322,5 тыс.рублей, на 2022 год -  348,4 тыс.рублей, на 2023 год - 374,4 тыс.рублей;</t>
  </si>
  <si>
    <t xml:space="preserve">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на 2021-2023 годы по 10,1 тыс.рублей ежегодно;</t>
  </si>
  <si>
    <t xml:space="preserve">          на осуществление деятельности по опеке и попечительству (в т.ч.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на 2021-2023 годы  ежегодно по 18 336,2 тыс.рублей;</t>
  </si>
  <si>
    <t xml:space="preserve">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на 2021 год в сумме 71 811,1 тыс.рублей, на 2022-2023 годы - 71 063,0 тыс.рублей ежегодно.</t>
  </si>
  <si>
    <t xml:space="preserve">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на 2021 год в сумме 2 187,3 тыс.рублей, на 2022-2023 годы - 2 252,9 тыс.рублей ежегодно. </t>
  </si>
  <si>
    <t xml:space="preserve">          Средства субсидии из бюджета автономного округа на возмещение расходов организации за доставку населению сжиженного газа для бытовых нужд 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с софинансированием из местного бюджета (40%) предусмотрены на 2021 год в общей сумме 260,0 тыс.рублей, на 2022 год - 270,0 тыс.рублей, на 2023 год - 281,7 тыс.рублей. </t>
  </si>
  <si>
    <t xml:space="preserve">          На обеспечение выполнения функций казенного учреждения МКУ "Управление жилищно-коммунального хозяйства города Урай" планируются бюджетные ассигнования на 2021 год в сумме 19 583,6 тыс.рублей, на 2022-2023 годы - 19 564,3 тыс.рублей ежегодно. </t>
  </si>
  <si>
    <t xml:space="preserve">          С 2021 года для 6 муниципальных казённых учреждений бюджет городского округа сформирован в соответствии с показателями бюджетной сметы, для 3 муниципальных автономных и 17 бюджетных учреждений – в рамках предоставления субсидий на выполнение муниципальных заданий, субсидий на иные цели и финансового обеспечения осуществления муниципальными бюджетными учреждениями полномочий администрации города Урай по исполнению публичных нормативных обязательств перед физическим лицом, подлежащих исполнению в денежной форме. </t>
  </si>
  <si>
    <t xml:space="preserve">          В связи с окончанием срока действия в 2022 году муниципальной программы, ее мероприятия в 2023 году формируются по непрограммным направлениям деятельности (Таблица 24). </t>
  </si>
  <si>
    <t>Всего на реализацию региональных (национальных) проектов:</t>
  </si>
  <si>
    <t xml:space="preserve">Наименование проекта </t>
  </si>
  <si>
    <t xml:space="preserve">          На выполнение работ по актуализации Программы комплексного развития систем коммунальной инфраструктуры города Урай в 2021 году планируется направить бюджетные ассигнования в сумме 600,0 тыс.рублей. </t>
  </si>
  <si>
    <t xml:space="preserve">          Объем финансового обеспечения сертификатов дополнительного образования по дополнительным общеразвивающим программам на 2021 год запланирован в сумме 45 515,4 тыс.рублей (в целом 1 610 сертификатов по стоимости 28 270,44 руб.).</t>
  </si>
  <si>
    <t xml:space="preserve">          В 2021 году в резервном фонде администрации города Урай закреплены финансовые средства в сумме 2 110,5 тыс.рублей для создания резерва материальных ресурсов для ликвидации чрезвычайных ситуаций и в целях гражданской обороны муниципального образования городской округ город Урай (распоряжение администрации города Урай от 10.08.2020 №390-р "О закреплении финансовых средств в резервном фонде администрации города Урай").</t>
  </si>
  <si>
    <t xml:space="preserve">          В целях повышения безопасности дорожного движения и информирования владельцев транспортных средств на 2021-2023 годы планируются бюджетные ассигнования на обслуживание видеокамер, фиксирующих нарушения правил дорожного движения, в сумме 455,0 тыс.рублей ежегодно.</t>
  </si>
  <si>
    <t xml:space="preserve">на 2022 год - </t>
  </si>
  <si>
    <t xml:space="preserve">на 2023 год -  </t>
  </si>
  <si>
    <t xml:space="preserve">          На предоставление субсидий в целях возмещения затрат сельскохозяйственным товаропроизводителям за счет средств бюджета планируются бюджетные ассигнования на 2021-2023 годы в сумме 40,0 тыс.рублей ежегодно.</t>
  </si>
  <si>
    <t xml:space="preserve">          В качестве «базовых» объемов бюджетных ассигнований по расходам текущего характера бюджета городского округа на 2021-2022 годы приняты бюджетные ассигнования, утвержденные на 2020-2022 годы решением Думы города Урай от 12.12.2019 года №93 «О бюджете городского округа город Урай на 2020 год и на плановый период 2021 и 2022 годов». Бюджетные проектировки на 2023 год сформированы исходя из проектировок на 2022 год.</t>
  </si>
  <si>
    <t xml:space="preserve">          На обеспечение деятельности Управления образования администрации города Урай (в т.ч. за счет средств  субвенции на администрирование выплаты компенсации части родительской платы) предусмотрены бюджетные ассигнования на 2021-2023 годы - 32 126,0 тыс.рублей ежегодно.  </t>
  </si>
  <si>
    <t xml:space="preserve">          Средства субсидии окружного бюджета на развитие сферы культуры в муниципальных образованиях Ханты-Мансийского автономного округа – Югры с софинансированием из местного бюджета (15%) планируются на 2021 год в сумме 456,7 тыс.рублей. Средства будут направлены на модернизацию общедоступных муниципальных библиотек.</t>
  </si>
  <si>
    <t xml:space="preserve">          Мероприятие муниципальной программы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 способствует привлечению социально ориентированных некоммерческих организаций города Урай к реализации услуг (работ) в социальной сфере. Муниципальной программой предусмотрена поддержка социально ориентированных некоммерческих организаций в виде субсидий, деятельность которых направлена в 2021-2023 годах:
</t>
  </si>
  <si>
    <t xml:space="preserve">          на осуществление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ХМАО – Югры от 11 июня 2010 года №102-оз «Об административных правонарушениях» в 2021-2023 годах в сумме 1 741,3 тыс.рублей ежегодно;</t>
  </si>
  <si>
    <t xml:space="preserve">          Условно утвержденные расходы на первый и второй годы планового периода (соответственно 2,5% и 5% к общему объему расходов бюджета городского округа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предусмотрены в бюджете на 2022 год в сумме 36 741,8 тыс.рублей, на 2023 год в сумме 75 241,6 тыс.рублей (соблюдение норм статьи 184.1 БК РФ).</t>
  </si>
  <si>
    <t xml:space="preserve">          Средства субвенции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планируются в бюджете на 2021 год в сумме 85 934,4 тыс.рублей, на 2022 год в сумме 60 031,2 тыс.рублей, на 2023 год в сумме 85 935,4 тыс.рублей. Планируемое количество получателей: 2021 год - 1 604 чел., 2022 год - 1 336 чел., на 2023 год - 1 604 чел. обучающихся льготной категории.</t>
  </si>
  <si>
    <t xml:space="preserve">          На реализацию иных  мероприятий муниципальной программы, направленных на гражданско-патриотическое воспитание молодежи, организацию и проведение городских мероприятий, организацию участия во всероссийских, окружных молодежных мероприятиях мероприятиях, конференции, форумы, походы,  соревнования, информатизация системы образования, повышение квалификации специалистов, обеспечение информирования обучающихся о неблагоприятных погодных условиях, Бал выпускников и др. предусмотрены средства местного бюджета на 2021-2023 годы в сумме 2 511,7 тыс.рублей ежегодно. </t>
  </si>
  <si>
    <t xml:space="preserve">          В связи с необходимостью проведения мероприятий по проверке и приведению в соответствие данных технических паспортов автомобильных дорог местного значения города Урай, в программе на  2021 год планируются средства в сумме 1 520,0 тыс.рублей на комплекс мероприятий по актуализации технических паспортов и данных проектов организации дорожного движения (ПОДД) автомобильных дорог города Урай.  </t>
  </si>
  <si>
    <t xml:space="preserve">          На реализацию мероприятий программы в области информатизации, информационной безопасности планируются бюджетные ассигнования на 2021-2023 годы в сумме 2 383,8 тыс.рублей ежегодно. </t>
  </si>
  <si>
    <t xml:space="preserve">          Иные межбюджетные трансферты на реализацию мероприятий по содействию трудоустройству граждан (не занятых трудовой деятельностью и безработных граждан, граждан с инвалидностью) с учетом средств местного бюджета планируются на 2021 год в сумме 9 778,9 тыс.рублей, на 2022 год - 9 240,7 тыс.рублей, на 2023 год - 8 701,7 тыс.рублей.</t>
  </si>
  <si>
    <t xml:space="preserve">          Муниципальная программа состоит из 5 подпрограмм. Объемы бюджетных ассигнований распределены следующим образом:</t>
  </si>
  <si>
    <t xml:space="preserve">          Ответственный исполнитель муниципальной программы – Управление по развитию местного самоуправления администрации города Урай.</t>
  </si>
  <si>
    <t xml:space="preserve">          Средства субсидии из бюджета автономного округа на реализацию полномочий в сфере жилищно-коммунального комплекса  (ОЗП) с софинансированием из местного бюджета (10%) предусмотрены на 2021 год в общей сумме 30 366,4 тыс.рублей, на 2022 год - 17 188,4 тыс.рублей, на 2023 год - 10 962,8 тыс.рублей. </t>
  </si>
  <si>
    <t>Региональный проект «Формирование комфортной городской среды» (средства субсидии окружного и федерального бюджета с софинансированием из местного бюджета (10%)) объект "Набережная реки Конда имени Александра Петрова" (2 этап)</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</si>
  <si>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</si>
  <si>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 xml:space="preserve">          На реализацию мероприятий по обеспечению жильем отдельных категорий граждан, установленных Федеральным законом от 12 января 1995 года №5-ФЗ «О ветеранах», за счет средств субвенции федерального бюджета будет направлено в 2021-2023 годах 945,0 тыс.рублей ежегодно.</t>
  </si>
  <si>
    <t xml:space="preserve">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(федеральный бюджет) на 2021 год в сумме 10,3 тыс.рублей, на 2022 год - 6,1 тыс.рублей, на 2023 год - 10,7 тыс.рублей;</t>
  </si>
  <si>
    <t xml:space="preserve">          На проведение Всероссийской переписи населения 2020 года за счет средств федерального бюджета на 2021 год планируются бюджетные ассигнования в сумме 619,9 тыс.рублей.</t>
  </si>
  <si>
    <t>в том числе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</si>
  <si>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</si>
  <si>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 xml:space="preserve">          На осуществление муниципальным образованием переданных  государственных полномочий в программе предусмотрены средства субвенции окружного бюджета на поддержку и развитие животноводства на 2021-2023 годы в сумме 19 055,7 тыс.рублей ежегодно и средства субвенции на поддержку и развитие малых форм хозяйствования на 2021 год в сумме 4 787,0 тыс.рублей, на 2022 год в сумме 5 000,0 тыс.рублей, на 2023 год в сумме 4 000,0 тыс.рублей. </t>
  </si>
  <si>
    <t xml:space="preserve">          на осуществление переданных полномочий Российской Федерации на государственную регистрацию актов гражданского состояния (федеральный и окружной бюджет) на 2021 год в сумме 6 334,0 тыс.рублей, на 2022 год - 6 364,9 тыс.рублей, на 2023 год - 6 468,9 тыс.рублей;</t>
  </si>
  <si>
    <t xml:space="preserve">          На приобретение жилья в целях переселения граждан из жилых домов, признанных аварийными, предусмотрены средства субсидии из бюджета автономного округа для реализации полномочий в области градостроительной деятельности, строительства и жилищных отношений с софинансированием из местного бюджета (5%) на 2021 год в общей сумме 38 359,5 тыс.рублей (расчетно 11 квартир), на 2022 год - 34 600,5 тыс.рублей (расчетно 10 квартир), на 2023 год - 18 687,7 тыс.рублей (расчетно 5 квартир). </t>
  </si>
  <si>
    <t xml:space="preserve">          повышения оплаты труда работников муниципальных учреждений в результате установления с 1 января 2021 года минимального размера оплаты труда (МРОТ) в сумме 28 142,40 рублей в месяц;</t>
  </si>
  <si>
    <t xml:space="preserve">          Доля софинансирования расходных обязательств, осуществляемых за счет субсидий из бюджета автономного округа, установленная в рамках государственных программ, за счет средств местного бюджета обеспечена в бюджете городского округа в полном объеме и составила в 2021 году - 14 064,4 тыс.рублей, в 2022 году - 11 705,8 тыс.рублей, в 2023 году - 10 313,4 тыс.рублей.</t>
  </si>
  <si>
    <t xml:space="preserve">          На реализацию мероприятий регионального проекта "Культурная среда" в муниципальной программе на 2021 год планируются средства субсидии окружного бюджета (в т.ч. за счет средств федерального бюджета) на Государственную поддержку отрасли культуры с софинансированием из местного бюджета (2%) в общей сумме 17 056,2 тыс.рублей. Средства будут направлены на обновление материально-технической базы Детской школы искусств (приобретение музыкальных инструментов, оборудования и учебных материалов). </t>
  </si>
  <si>
    <t xml:space="preserve">          В расходах бюджета городского округа на 2021-2023 годы предусмотрены межбюджетные трансферты (субвенции, субсидии, иные межбюджетные трансферты), получаемые из бюжета автономного округа, в том числе за счет средств федерального бюджета, которые на 2021 год составили 1 720 565,2 тыс.рублей, на 2022 год - 1 592 790,9 тыс.рублей, на 2023 год - 1 593 561,4 тыс.рублей.</t>
  </si>
  <si>
    <t xml:space="preserve">          В связи с окончанием срока действия в 2021 году муниципальной программы «Культура города Урай» на 2017-2021 годы и в 2022 году муниципальной программы «Формирование современной городской среды муниципального образования город Урай» на 2018-2022 годы в бюджете городского округа мероприятия этих программ формируются на 2022-2023 годы по непрограммным направлениям деятельности (Таблица 24). </t>
  </si>
  <si>
    <t xml:space="preserve">          участия в национальных проектах (программах) в соответствии с Указом Президента Российской Федерации от 21 июля 2020 года №474 "О национальных целях развития Российской Федерации на период до 2030 года" (далее - Указ №474);</t>
  </si>
  <si>
    <t xml:space="preserve">          В 5 муниципальных программах муниципального образования на 2021-2023 годы предусмотрены средства на реализацию 4 региональных проектов в рамках 4 национальных проектов, определенных в Указе №474:</t>
  </si>
  <si>
    <t>Всего на реализацию мероприятий через инициативные проекты:</t>
  </si>
  <si>
    <t xml:space="preserve">          Планирование расходов на 2021-2023 годы осуществлялось с учетом реорганизации муниципального автономного учреждения дополнительного образования "Детско-юношеская спортивная школа "Старт" и муниципального автономного учреждения дополнительного образования "Детско-юношеская спортивная школа "Звезды Югры" путем присоединения МАУДО "Детско-юношеская спортивная школа "Звезды Югры" к МАУДО "Детско-юношеская спортивная школа "Старт" (постановление администрации города Урай от 09.04.2020 №941).</t>
  </si>
  <si>
    <t>в том числе реализация мероприятий через инициативные проекты</t>
  </si>
  <si>
    <t xml:space="preserve">          На организацию и проведение мероприятий муниципальной программы (стимулирование культурного разнообразия, реализация социокультурных проектов, проведение общегородских праздничных мероприятий) планируются бюджетные ассигнования на 2021 год в сумме 1 500,0 тыс.рублей, в том числе на проведение мероприятий, реализуемых через инициативные проекты, планируется 50,0 тыс.рублей. </t>
  </si>
  <si>
    <t xml:space="preserve">          В 2021 году на устройство проездов в мкр.Солнечный  (строительство дороги протяженностью 145,5 м. шириной 6 м.) планируются бюджетные ассигнования в сумме 1 377,7 тыс.рублей. </t>
  </si>
  <si>
    <t xml:space="preserve">          На реализацию прочих мероприятий программы (профилактические мероприятия для несовершеннолетних и молодежи, изготовление и распространение средств наглядной и печатной агитации, курсы повышения квалификации, семинары) на 2021-2023 годы планируются бюджетные ассигнования в сумме 818,0 тыс.рублей ежегодно. </t>
  </si>
  <si>
    <t xml:space="preserve">          На содержание объекта «Реконструкция объездной автомобильной дороги г.Урай. Искусственные сооружения. Наружные инженерные сети» на 2021 год планируются бюджетные ассигнования в сумме 2 745,6 тыс.рублей. Средства предусмотрены на содержание автодороги в зимний и летний периоды в соответствии с требованиями по содержанию автомобильных дорог и на продолжение работ по ремонту моста на объекте по представлению прокуратуры. </t>
  </si>
  <si>
    <t xml:space="preserve">          В 2022 году средства субсидии с софинансированием из местного бюджета на реализацию програм формирования современной городской среды в рамках регионального проекта "Формирование комфортной городской среды" в сумме 16 290,4 тыс.рублей планируется направить на благоустроительные работы на объекте "Территория микрорайона 1 вдоль улицы Ленина "Бульвар Содружества" (2 этап).</t>
  </si>
  <si>
    <t xml:space="preserve">          Реализация отдельных мероприятий по благоустройству (проведение конкурсов) будет осуществляться через инициативные проекты. На данные цели планируется направить в 2021 году 300,0 тыс.рублей, в 2022-2023 годах  по 275,0 тыс.рублей ежегодно. </t>
  </si>
  <si>
    <t xml:space="preserve">          На 2021 год предусмотрены средства бюджета городского округа на реализацию мероприятий программы по созданию благоприятных условий для развития органов территориального общественного самоуправления (ТОС), реализации социально значимых инициатив населения. На 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 предоставление субсидий ТОС и некоммерческим организациям, оказывающим поддержку деятельности ТОС, планируется 6 000,0 тыс.рублей. Реализация мероприятий будет осуществляться через инициативные проекты. </t>
  </si>
  <si>
    <t>3. Муниципальная программа «Совершенствование и развитие муниципального управления в городе Урай» на 2018-2030 годы»</t>
  </si>
  <si>
    <t>Основное мероприятие «Предоставление субсидий ТОС и некоммерческим организациям, оказывающим поддержку деятельности ТОС»</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</si>
  <si>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t>
  </si>
  <si>
    <t xml:space="preserve">          Организация работы лагерей с дневным пребыванием детей предусматривает открытие смен в период весенних и осенних каникул, в летний период. Планируется охватить каникулярным отдыхом в черте города Урай 2 300 детей, обеспечить путевками в загородные лагеря 327 детей. Планируется обеспечить трудоустройство подростков в городе по системе круглогодичной работы (с января по декабрь) с приемом в муниципальные учреждения города.</t>
  </si>
  <si>
    <t>Расходы бюджета городского округа на проведение мероприятий, реализация которых будет осуществляться в 2021-2023 годах через инициативные проекты</t>
  </si>
  <si>
    <t xml:space="preserve">          сохранения достигнутого в 2020 году уровня целевых показателей средней заработной платы по отдельным категориям работников в соответствии с Указами Президента Российской Федерации от 2012 года (работники муниципальных учреждений культуры - 64 124,3 рублей, работники муниципальных учреждений дополнительного образования детей - 64 313,0 рублей);</t>
  </si>
  <si>
    <t xml:space="preserve">          В соответствии с  постановлением администрации города Урай от 29.07.2020 №1750 "Об утверждении плана мероприятий по переходу муниципального учреждения дополнительного образования в сфере физической культуры и спорта в учреждение спортивной подготовки, реализующее программы спортивной подготовки", в 2021 году планируется переход муниципальной детско-юношеской спортивной школы в организацию спортивной подготовки. </t>
  </si>
  <si>
    <t>на деятельность в области культуры - 5 869,3 тыс.рублей ежегодно;</t>
  </si>
  <si>
    <t xml:space="preserve">          Объем бюджетных ассигнований на оказание муниципальных услуг (выполнение работ) МБУ "Центр молодежи и дополнительного образования" предусмотрен на 2021 год в сумме 31 057,9 тыс.рублей, на 2022-2023 годы - 37 234,3 тыс.рублей ежегодно. </t>
  </si>
  <si>
    <t xml:space="preserve">          Объем бюджетных ассигнований на оказание муниципальных услуг (выполнение работ) для муниципального автономного учреждения физической культуры и спорта  запланирован на 2021 год в сумме 150 844,8 тыс.рублей, на 2022-2023 годы по 149 174,6 тыс.рублей ежегодно. В бюджетных ассигнованиях планируются расходы (ежегодно в сумме 29 870,5 тыс.рублей) введенного в эксплуатацию в марте 2020 года объекта "Крытый каток в городе Урай" ("УРАЙ-АРЕНА") как структурного подразделения в составе МАУ ДЮСШ "Старт". </t>
  </si>
  <si>
    <t xml:space="preserve">          Объем бюджетных ассигнований на оказание муниципальных услуг (выполнение работ) для учреждения дополнительного образования в сфере культуры МБУ ДО "ДШИ" запланирован на 2021 год в сумме 71 376,1 тыс.рублей. </t>
  </si>
  <si>
    <t xml:space="preserve">          Объем бюджетных ассигнований на оказание муниципальных услуг (выполнение работ) МАУ "Культура" предусмотрен на 2021 год в сумме 164 518,9 тыс.рублей. </t>
  </si>
  <si>
    <t xml:space="preserve">          На реализацию мероприятий по организации электроснабжения уличного освещения, техническое обслуживание сетей уличного освещения на 2021-2023 годы планируются бюджетные ассигнования в сумме 39 674,7 тыс.рублей ежегодно. </t>
  </si>
  <si>
    <t xml:space="preserve">          На обеспечение выполнения функций казенного учреждения МКУ "Единая дежурно-диспетчерская служба города Урай" планируется направить в 2021 году бюджетные ассигнования в сумме 25 255,9 тыс.рублей, в 2022-2023 годах по 24 676,3 тыс.рублей ежегодно . </t>
  </si>
  <si>
    <t xml:space="preserve">          На ремонт автомобильных дорог общего пользования и искусственных сооружений на них ежегодно планируется направить бюджетные ассигнования в сумме 16 860,0 тыс.рублей (расходы муниципального дорожного фонда города Урай). </t>
  </si>
  <si>
    <t xml:space="preserve">          Расходы муниципального дорожного фонда города Урай, созданного в соответствии с решением Думы города Урай от 27.09.2012 №80 (в ред. от 09.10.2019) "О муниципальном дорожном фонде города Урай", планируются в бюджете на 2021 год в сумме 31 584,0 тыс.рублей, на 2022 год в сумме 31 586,0 тыс.рублей, на 2023 год в сумме 31 589,0 тыс.рублей. Бюджетные ассигнования будут направлены на ремонт и содержание автомобильных дорог общего пользования и искусственных сооружений на них. </t>
  </si>
  <si>
    <t xml:space="preserve">          На софинансирование расходов муниципальных образований по развитию сети спортивных объектов шаговой доступности, начиная с 2021 года, в бюджете муниципального образования планируются средства сусидии окружного бюджета с софинансированием из местного бюджета (5%) на 2021 год в сумме 1 432,6 тыс.рублей, на 2022 год - 158,9 тыс.рублей, на 2023 год - 583,6 тыс.рублей. Средства будут направлены на приобретение комплектов спортивного оборудования, площадки для ГТО, на мероприятия по обеспечению комплексной безопасности.</t>
  </si>
  <si>
    <t xml:space="preserve">Расходы бюджета городского округа Урай на 2021–2023 годы </t>
  </si>
  <si>
    <t xml:space="preserve">          Формирование расходных обязательств бюджета городского округа Урай (далее – городского округа) на 2021 год и на плановый период 2022 и 2023 годов основано на следующих подходах:</t>
  </si>
  <si>
    <t xml:space="preserve">          Объем бюджетных ассигнований на оказание муниципальных услуг (выполнение работ) МБУ "Газета "Знамя" планируется на 2021 год в сумме 11 822,4 тыс.рублей, на 2022-2023 годы в сумме 11 781,1  тыс.рублей ежегодно. </t>
  </si>
  <si>
    <t xml:space="preserve">          Более подробная информация в разрезе мероприятий муниципальных программ отражена в приложениях 8 и 9 к проекту решения Думы города Урай «О бюджете городского округа Урай на 2021 год и на плановый период 2022 и 2023 годов». </t>
  </si>
  <si>
    <t xml:space="preserve">          На обеспечение выполнения функций казенных учреждений МКУ "Управление градостроительства, землепользования и природопользования города Урай" и МКУ "Управление капитального строительства администрации города Урай" планируются средства на 2021-2023 годы в сумме 45 608,7 тыс.рублей ежегодно. </t>
  </si>
  <si>
    <t xml:space="preserve">          На обеспечение выполнения функций казенного учреждения МКУ "Управление материально-технического обеспечения города Урай" планируются бюджетные ассигнования на 2021 год в сумме 85 208,2 тыс.рублей, на 2022-2023 годы в сумме 84 382,6 тыс.рублей ежегодно. </t>
  </si>
  <si>
    <t xml:space="preserve">          На организацию повышения профессионального уровня работников органов местного самоуправления планируется направить в 2021-2023 годах 575,3 тыс.рублей ежегодно.</t>
  </si>
  <si>
    <t xml:space="preserve">          Средства субсидии окружного бюджета (в т.ч. средства федерального бюджета) на реализацию програм формирования современной городской среды в рамках регионального проекта "Формирование комфортной городской среды" с софинансированием из местного бюджета (10%), а также средства городского бюджета планируется направить в 2021 году на благоустроительные работы на объекте "Набережная  реки Конда имени Александра Петрова" (1 этап) в общей сумме 26 471,8 тыс.рублей. В 2020 году данный проект признан победителем Всероссийского конкурса лучших проектов создания комфортной городской среды. На реализацию проекта на 2021 год муниципальному образованию из федерального бюджета доведены межбюджетные трансферты в сумме 70 000,0 тыс.рублей.</t>
  </si>
  <si>
    <t xml:space="preserve">          На реализацию мероприятий по обеспечению жильем молодых семей за счет средств субсидии окружного и федерального бюджетов с софинансированием из местного бюджета (5%) планируется направить в 2021 году в общей сумме 25 597,3 тыс.рублей, в 2022 году - 26 074,4 тыс.рублей, в 2023 году - 26 015,2 тыс.рублей (расчетно 21 семья в год).</t>
  </si>
  <si>
    <t xml:space="preserve">          на организацию мероприятий при осуществлении деятельности по обращению с животными без владельцев на 2021 год в сумме 1 173,2 тыс.рублей, на 2022 год - 1 201,8 тыс.рублей, на 2023 год - 1 223,3 тыс.рублей.</t>
  </si>
  <si>
    <t xml:space="preserve">          Согласно пункту 3 статьи 184.1 Бюджетного кодекса Российской Федерации, в составе расходов бюджета городского округа учтены публичные нормативные обязательства, подлежащие исполнению в 2021 году в сумме 101 043,1 тыс.рублей, в 2022 году - 100 295,0 тыс.рублей, в 2023 году - 100 295,0 тыс.рублей. Перечень публичных нормативных обязательств, подлежащих исполнению за счет средств бюджета городского округа на 2020-2022 годы с нормативно правовым обоснованием отражен в приложении 5 к настоящей пояснительной записке.</t>
  </si>
  <si>
    <t xml:space="preserve">          В приложении 4 к пояснительной записке представлена информация об объёмах бюджетных ассигнований, направляемых на государственную поддержку семьи и детей. Указанная информация предусматривает комплексное отражение расходов, направляемых на поддержку семьи и детей (включая развитие социальной инфраструктуры для детей) в разрезе муниципальных программ и источников финансирования. На эти цели за счет средств местного бюджета, средств бюджета автономного округа, федерального бюджета планируется направить в 2021 году - 2 020 254,9 тыс.рублей, в 2022 году - 1 927 135,5 тыс.рублей, в 2023 году - 1 949 660,1 тыс.рублей.</t>
  </si>
  <si>
    <t xml:space="preserve">          Расходы на содержание органов местного самоуправления в 2021-2023 годах планируются не превышая установленный муниципальному образованию норматив формирования расходов (380 692,3 тыс.рублей согласно распоряжению Правительства Ханты-Мансийского автономного округа - Югры от 14.08.2020 №464-рп «О размерах нормативов формирования расходов на содержание органов местного самоуправления муниципальных образований Ханты-Мансийского автономного округа – Югры на 2021 год») и составили на 2021 год в сумме 290 743,5 тыс.рублей, на 2022 год - 290 076,8 тыс.рублей, на 2023 год - 290 464,5 тыс.рублей. </t>
  </si>
  <si>
    <t xml:space="preserve">          В 2021 году основная доля расходов бюджета планируется в рамках реализации 16 муниципальных программ. Тексты муниципальных программ размещены на официальном сайте органов местного самоуправления города Урай в информационно-телекоммуникационной сети «Интернет» по электронному адресу: http://uray.ru/municipalnye-programmy/.</t>
  </si>
  <si>
    <t xml:space="preserve">          На обеспечение безопасных и комфортных условий обучения, выполнение мероприятий в рамках антитеррористической деятельности и безопасности на объектах образования на 2021 год планируются бюджетные ассигнования в сумме 9 185,0 тыс.рублей.</t>
  </si>
  <si>
    <t xml:space="preserve">          На организацию питания обучающихся с 1-4 классы на 2021-2023 годы планируются средства бюджета автономного округа в виде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 софинансированием из местного бюджета (10%) из расчета 134 рубля в день  в общей сумме 32 524,5 тыс.рублей ежегодно.</t>
  </si>
  <si>
    <t xml:space="preserve">          Средства местного бюджета на финансирование оплаты питания не льготной категории обучающихся 5 - 11 классов из расчета 91,6 рублей (средства родителей - 42,40 рубля) в день и двухразового питания обучающихся, находящихся в образовательном учреждении 8 часов и более, на условиях софинансирования из местного бюджета, планируются в бюджете на 2021-2023 годы в сумме 22 086,7 тыс.рублей ежегодно (постановление администрации города Урай от 28.01.2019 №150 «Об обеспечении питанием обучающихся муниципальных образовательных организаций города Урай и установлении размеров расходов на его предоставление»).</t>
  </si>
  <si>
    <t xml:space="preserve">          В расходах бюджета на 2021 год учтены рекомендации депутатов Думы города Урай (вывоз и утилизация старых "разрушенных" гаражей, сараев (20 ед.)), дополнительно запланированы расходы на ремонт внутриквартальных проездов (540 м2), приобретение биотуалетов (6 шт.), скамеек (14 шт.), МАФов (37 шт.). </t>
  </si>
  <si>
    <t xml:space="preserve">          В расходах бюджета на 2021 год планируются бюджетные ассигнования из средств местного бюджета на водоотведение на месте парковки возле магазина "Монетка" (напротив ТЦ "Сибирь"), в районе дома №12 мкр.Западный в сумме 1 780,0 тыс.рублей.</t>
  </si>
  <si>
    <t xml:space="preserve">          На содержание имущества казны за исключением объектов муниципального жилого фонда, страхование муниципального имущества предусмотрены бюджетные ассигнования на 2021 год в сумме 10 244,2 тыс.рублей, на 2022-2023 годы в сумме 7 073,7 тыс.рублей ежегодно.
</t>
  </si>
  <si>
    <t xml:space="preserve">          На обеспечение деятельности исполнительно-распорядительного органа (администрация города Урай) предусмотрены бюджетные ассигнования на 2021-2023 годы в сумме 200 706,4 тыс.рублей ежегодно.</t>
  </si>
  <si>
    <t xml:space="preserve">          На реализацию мероприятий по организации содержания мест массового отдыха населения, мест захоронения (перевозка невостребованных), ремонта муниципального жилищного фонда, снос аварийных многоквартирных домов, признанных непригодными для проживания, содержания объектов благоустройства, в том числе площадей, набережных, улиц, детских городков, парков, иных общественных и дворовых территорий, прилегающих к многоквартирным домам, обслуживание «Мемориала памяти», на оплату взносов на капитальный ремонт за муниципальное имущество в многоквартирных домах, на услуги по приему поверхностных сточных вод планируются бюджетные ассигнования на 2021 год в общей сумме 74 242,4 тыс.рублей, на 2022 год - 68 697,4 тыс.рублей, на 2023 год - 66 718,3 тыс.рублей. </t>
  </si>
  <si>
    <t xml:space="preserve">          На реализацию мероприятий программы по организации содержания дорожного хозяйства в муниципальной программе на 2021 год планируются в сумме 91 196,6 тыс.рублей, на 2022-2023 годы в сумме 90 768,0 тыс.рублей ежегодно (в том числе расходы муниципального дорожного фонда города Урай на содержание автомобильных дорог на 2021 год - 14 724,0 тыс.рублей, на 2022 год - 14 726,0 тыс.рублей, на 2023 год - 14 729,0 тыс.рублей). </t>
  </si>
</sst>
</file>

<file path=xl/styles.xml><?xml version="1.0" encoding="utf-8"?>
<styleSheet xmlns="http://schemas.openxmlformats.org/spreadsheetml/2006/main">
  <numFmts count="5">
    <numFmt numFmtId="164" formatCode="_-* #,##0.00_р_._-;\-* #,##0.00_р_._-;_-* &quot;-&quot;??_р_._-;_-@_-"/>
    <numFmt numFmtId="165" formatCode="_-* #,##0.0_р_._-;\-* #,##0.0_р_._-;_-* &quot;-&quot;??_р_._-;_-@_-"/>
    <numFmt numFmtId="166" formatCode="_-* #,##0.0\ _₽_-;\-* #,##0.0\ _₽_-;_-* &quot;-&quot;?\ _₽_-;_-@_-"/>
    <numFmt numFmtId="167" formatCode="#,##0.0;[Red]\-#,##0.0;0.0"/>
    <numFmt numFmtId="168" formatCode="0.0"/>
  </numFmts>
  <fonts count="45">
    <font>
      <sz val="11"/>
      <color theme="1"/>
      <name val="Calibri"/>
      <family val="2"/>
      <charset val="204"/>
      <scheme val="minor"/>
    </font>
    <font>
      <sz val="11"/>
      <color theme="1"/>
      <name val="Calibri"/>
      <family val="2"/>
      <charset val="204"/>
      <scheme val="minor"/>
    </font>
    <font>
      <sz val="11"/>
      <name val="Times New Roman"/>
      <family val="1"/>
      <charset val="204"/>
    </font>
    <font>
      <i/>
      <sz val="10"/>
      <name val="Times New Roman"/>
      <family val="1"/>
      <charset val="204"/>
    </font>
    <font>
      <sz val="10"/>
      <name val="Arial"/>
      <family val="2"/>
      <charset val="204"/>
    </font>
    <font>
      <sz val="10"/>
      <name val="Times New Roman"/>
      <family val="1"/>
      <charset val="204"/>
    </font>
    <font>
      <sz val="12"/>
      <name val="Times New Roman"/>
      <family val="1"/>
      <charset val="204"/>
    </font>
    <font>
      <i/>
      <sz val="11"/>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i/>
      <sz val="11"/>
      <name val="Calibri"/>
      <family val="2"/>
      <charset val="204"/>
      <scheme val="minor"/>
    </font>
    <font>
      <i/>
      <sz val="11"/>
      <name val="Calibri"/>
      <family val="2"/>
      <charset val="204"/>
      <scheme val="minor"/>
    </font>
    <font>
      <i/>
      <sz val="10"/>
      <name val="Calibri"/>
      <family val="2"/>
      <charset val="204"/>
      <scheme val="minor"/>
    </font>
    <font>
      <b/>
      <sz val="12"/>
      <name val="Times New Roman"/>
      <family val="1"/>
      <charset val="204"/>
    </font>
    <font>
      <b/>
      <sz val="11"/>
      <name val="Calibri"/>
      <family val="2"/>
      <charset val="204"/>
      <scheme val="minor"/>
    </font>
    <font>
      <sz val="9"/>
      <name val="Times New Roman"/>
      <family val="1"/>
      <charset val="204"/>
    </font>
    <font>
      <sz val="11"/>
      <color theme="1"/>
      <name val="Times New Roman"/>
      <family val="1"/>
      <charset val="204"/>
    </font>
    <font>
      <sz val="11"/>
      <color rgb="FF000000"/>
      <name val="Times New Roman"/>
      <family val="1"/>
      <charset val="204"/>
    </font>
    <font>
      <sz val="8"/>
      <color rgb="FF000000"/>
      <name val="Times New Roman"/>
      <family val="1"/>
      <charset val="204"/>
    </font>
    <font>
      <sz val="8"/>
      <name val="Times New Roman"/>
      <family val="1"/>
      <charset val="204"/>
    </font>
    <font>
      <sz val="9"/>
      <name val="Calibri"/>
      <family val="2"/>
      <charset val="204"/>
      <scheme val="minor"/>
    </font>
    <font>
      <i/>
      <sz val="9"/>
      <name val="Times New Roman"/>
      <family val="1"/>
      <charset val="204"/>
    </font>
    <font>
      <b/>
      <sz val="9"/>
      <name val="Calibri"/>
      <family val="2"/>
      <charset val="204"/>
      <scheme val="minor"/>
    </font>
    <font>
      <b/>
      <sz val="11"/>
      <color rgb="FF000000"/>
      <name val="Times New Roman"/>
      <family val="1"/>
      <charset val="204"/>
    </font>
    <font>
      <sz val="9"/>
      <color rgb="FFFF0000"/>
      <name val="Times New Roman"/>
      <family val="1"/>
      <charset val="204"/>
    </font>
    <font>
      <sz val="10"/>
      <color rgb="FF000000"/>
      <name val="Times New Roman"/>
      <family val="1"/>
      <charset val="204"/>
    </font>
    <font>
      <b/>
      <sz val="10"/>
      <name val="Times New Roman"/>
      <family val="1"/>
      <charset val="204"/>
    </font>
    <font>
      <sz val="12"/>
      <color rgb="FFFF0000"/>
      <name val="Times New Roman"/>
      <family val="1"/>
      <charset val="204"/>
    </font>
    <font>
      <b/>
      <sz val="9"/>
      <name val="Times New Roman"/>
      <family val="1"/>
      <charset val="204"/>
    </font>
    <font>
      <i/>
      <sz val="9"/>
      <name val="Calibri"/>
      <family val="2"/>
      <charset val="204"/>
      <scheme val="minor"/>
    </font>
    <font>
      <sz val="9"/>
      <color rgb="FFFF0000"/>
      <name val="Calibri"/>
      <family val="2"/>
      <charset val="204"/>
      <scheme val="minor"/>
    </font>
    <font>
      <b/>
      <sz val="10"/>
      <color rgb="FF000000"/>
      <name val="Times New Roman"/>
      <family val="1"/>
      <charset val="204"/>
    </font>
    <font>
      <b/>
      <sz val="12"/>
      <color theme="1"/>
      <name val="Times New Roman"/>
      <family val="1"/>
      <charset val="204"/>
    </font>
    <font>
      <i/>
      <sz val="10"/>
      <color rgb="FF000000"/>
      <name val="Times New Roman"/>
      <family val="1"/>
      <charset val="204"/>
    </font>
    <font>
      <sz val="9"/>
      <color rgb="FFC00000"/>
      <name val="Calibri"/>
      <family val="2"/>
      <charset val="204"/>
      <scheme val="minor"/>
    </font>
    <font>
      <i/>
      <sz val="11"/>
      <color rgb="FF000000"/>
      <name val="Times New Roman"/>
      <family val="1"/>
      <charset val="204"/>
    </font>
    <font>
      <sz val="9"/>
      <color rgb="FF0070C0"/>
      <name val="Calibri"/>
      <family val="2"/>
      <charset val="204"/>
      <scheme val="minor"/>
    </font>
    <font>
      <b/>
      <sz val="10"/>
      <name val="Calibri"/>
      <family val="2"/>
      <charset val="204"/>
      <scheme val="minor"/>
    </font>
    <font>
      <sz val="10"/>
      <color rgb="FFC00000"/>
      <name val="Calibri"/>
      <family val="2"/>
      <charset val="204"/>
      <scheme val="minor"/>
    </font>
    <font>
      <b/>
      <sz val="8"/>
      <name val="Calibri"/>
      <family val="2"/>
      <charset val="204"/>
      <scheme val="minor"/>
    </font>
    <font>
      <sz val="9"/>
      <color rgb="FFC00000"/>
      <name val="Times New Roman"/>
      <family val="1"/>
      <charset val="204"/>
    </font>
    <font>
      <sz val="11"/>
      <color rgb="FFC00000"/>
      <name val="Calibri"/>
      <family val="2"/>
      <charset val="204"/>
      <scheme val="minor"/>
    </font>
    <font>
      <sz val="12"/>
      <color rgb="FFC00000"/>
      <name val="Times New Roman"/>
      <family val="1"/>
      <charset val="204"/>
    </font>
    <font>
      <sz val="12"/>
      <color rgb="FFC00000"/>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281">
    <xf numFmtId="0" fontId="0" fillId="0" borderId="0" xfId="0"/>
    <xf numFmtId="0" fontId="9" fillId="2" borderId="0" xfId="0" applyFont="1" applyFill="1" applyAlignment="1"/>
    <xf numFmtId="0" fontId="2" fillId="0" borderId="1" xfId="0" applyFont="1" applyFill="1" applyBorder="1" applyAlignment="1">
      <alignment horizontal="left" vertical="center" wrapText="1"/>
    </xf>
    <xf numFmtId="165" fontId="2" fillId="2" borderId="1" xfId="1" applyNumberFormat="1" applyFont="1" applyFill="1" applyBorder="1" applyAlignment="1">
      <alignment horizontal="center" wrapText="1"/>
    </xf>
    <xf numFmtId="167" fontId="2" fillId="0" borderId="1" xfId="2" applyNumberFormat="1" applyFont="1" applyFill="1" applyBorder="1" applyAlignment="1" applyProtection="1">
      <alignment horizontal="left" vertical="center" wrapText="1"/>
      <protection hidden="1"/>
    </xf>
    <xf numFmtId="49" fontId="2" fillId="2" borderId="1" xfId="0" applyNumberFormat="1" applyFont="1" applyFill="1" applyBorder="1" applyAlignment="1">
      <alignment vertical="center" wrapText="1"/>
    </xf>
    <xf numFmtId="0" fontId="2" fillId="0" borderId="1" xfId="0" applyFont="1" applyFill="1" applyBorder="1" applyAlignment="1">
      <alignment horizontal="left" wrapText="1"/>
    </xf>
    <xf numFmtId="165" fontId="2" fillId="0" borderId="1" xfId="1" applyNumberFormat="1" applyFont="1" applyFill="1" applyBorder="1" applyAlignment="1">
      <alignment horizontal="center" wrapText="1"/>
    </xf>
    <xf numFmtId="0" fontId="2" fillId="0" borderId="1" xfId="0" applyFont="1" applyFill="1" applyBorder="1" applyAlignment="1">
      <alignment wrapText="1"/>
    </xf>
    <xf numFmtId="165" fontId="2" fillId="0" borderId="2" xfId="1" applyNumberFormat="1" applyFont="1" applyFill="1" applyBorder="1" applyAlignment="1" applyProtection="1">
      <alignment wrapText="1"/>
      <protection hidden="1"/>
    </xf>
    <xf numFmtId="165" fontId="9" fillId="2" borderId="0" xfId="1" applyNumberFormat="1" applyFont="1" applyFill="1" applyAlignment="1"/>
    <xf numFmtId="0" fontId="9" fillId="2" borderId="0" xfId="0" applyFont="1" applyFill="1"/>
    <xf numFmtId="0" fontId="9" fillId="0" borderId="0" xfId="0" applyFont="1" applyFill="1"/>
    <xf numFmtId="0" fontId="2" fillId="2" borderId="0" xfId="0" applyFont="1" applyFill="1" applyBorder="1" applyAlignment="1">
      <alignment horizontal="center" wrapText="1"/>
    </xf>
    <xf numFmtId="165" fontId="2" fillId="2" borderId="0" xfId="1" applyNumberFormat="1" applyFont="1" applyFill="1" applyBorder="1" applyAlignment="1">
      <alignment horizontal="center" wrapText="1"/>
    </xf>
    <xf numFmtId="165" fontId="2" fillId="0" borderId="0" xfId="1" applyNumberFormat="1" applyFont="1" applyFill="1" applyBorder="1" applyAlignment="1">
      <alignment horizontal="center" wrapText="1"/>
    </xf>
    <xf numFmtId="165" fontId="5" fillId="0" borderId="2" xfId="1" applyNumberFormat="1" applyFont="1" applyFill="1" applyBorder="1" applyAlignment="1">
      <alignment wrapText="1"/>
    </xf>
    <xf numFmtId="0" fontId="2" fillId="0" borderId="1" xfId="0" applyFont="1" applyBorder="1" applyAlignment="1">
      <alignment horizontal="left" wrapText="1"/>
    </xf>
    <xf numFmtId="0" fontId="2" fillId="0" borderId="0" xfId="0" applyNumberFormat="1" applyFont="1" applyFill="1" applyBorder="1" applyAlignment="1">
      <alignment horizontal="left" wrapText="1"/>
    </xf>
    <xf numFmtId="165" fontId="7" fillId="0" borderId="0" xfId="1" applyNumberFormat="1" applyFont="1" applyFill="1" applyBorder="1" applyAlignment="1">
      <alignment wrapText="1"/>
    </xf>
    <xf numFmtId="165" fontId="7" fillId="2" borderId="0" xfId="1" applyNumberFormat="1" applyFont="1" applyFill="1" applyBorder="1" applyAlignment="1">
      <alignment horizontal="center" wrapText="1"/>
    </xf>
    <xf numFmtId="0" fontId="6" fillId="2" borderId="0" xfId="0" applyFont="1" applyFill="1"/>
    <xf numFmtId="0" fontId="9" fillId="2" borderId="0" xfId="0" applyFont="1" applyFill="1" applyAlignment="1">
      <alignment vertical="center"/>
    </xf>
    <xf numFmtId="166" fontId="9" fillId="2" borderId="0" xfId="0" applyNumberFormat="1" applyFont="1" applyFill="1"/>
    <xf numFmtId="0" fontId="15" fillId="2" borderId="0" xfId="0" applyFont="1" applyFill="1"/>
    <xf numFmtId="165" fontId="2" fillId="0" borderId="1" xfId="1" applyNumberFormat="1" applyFont="1" applyBorder="1" applyAlignment="1">
      <alignment wrapText="1"/>
    </xf>
    <xf numFmtId="165" fontId="2" fillId="0" borderId="1" xfId="1" applyNumberFormat="1" applyFont="1" applyBorder="1" applyAlignment="1"/>
    <xf numFmtId="0" fontId="12" fillId="2" borderId="0" xfId="0" applyFont="1" applyFill="1"/>
    <xf numFmtId="0" fontId="2" fillId="2" borderId="0" xfId="0" applyFont="1" applyFill="1" applyBorder="1" applyAlignment="1">
      <alignment horizontal="center" vertical="center" wrapText="1"/>
    </xf>
    <xf numFmtId="0" fontId="6" fillId="2" borderId="0" xfId="0" applyFont="1" applyFill="1" applyAlignment="1">
      <alignment vertical="center"/>
    </xf>
    <xf numFmtId="0" fontId="6" fillId="2" borderId="0" xfId="0" applyFont="1" applyFill="1" applyAlignment="1">
      <alignment horizontal="justify" vertical="center"/>
    </xf>
    <xf numFmtId="0" fontId="6" fillId="2" borderId="0" xfId="0" applyFont="1" applyFill="1" applyBorder="1" applyAlignment="1">
      <alignment horizontal="center" vertical="center" wrapText="1"/>
    </xf>
    <xf numFmtId="165" fontId="2" fillId="0" borderId="2" xfId="1" applyNumberFormat="1" applyFont="1" applyBorder="1" applyAlignment="1"/>
    <xf numFmtId="0" fontId="5" fillId="2" borderId="0" xfId="0" applyFont="1" applyFill="1"/>
    <xf numFmtId="0" fontId="9" fillId="2" borderId="0" xfId="0" applyFont="1" applyFill="1" applyBorder="1" applyAlignment="1">
      <alignment vertical="center"/>
    </xf>
    <xf numFmtId="0" fontId="2" fillId="2" borderId="0" xfId="2" applyNumberFormat="1" applyFont="1" applyFill="1" applyBorder="1" applyAlignment="1" applyProtection="1">
      <alignment vertical="center" wrapText="1"/>
      <protection hidden="1"/>
    </xf>
    <xf numFmtId="0" fontId="6" fillId="2" borderId="0" xfId="0" applyFont="1" applyFill="1" applyBorder="1" applyAlignment="1">
      <alignment horizontal="justify" vertical="center"/>
    </xf>
    <xf numFmtId="0" fontId="11" fillId="2" borderId="0" xfId="0" applyFont="1" applyFill="1"/>
    <xf numFmtId="0" fontId="9" fillId="2" borderId="0" xfId="0" applyFont="1" applyFill="1" applyAlignment="1">
      <alignment horizontal="right"/>
    </xf>
    <xf numFmtId="165" fontId="9" fillId="2" borderId="0" xfId="0" applyNumberFormat="1" applyFont="1" applyFill="1"/>
    <xf numFmtId="165" fontId="9" fillId="2" borderId="0" xfId="1" applyNumberFormat="1" applyFont="1" applyFill="1"/>
    <xf numFmtId="0" fontId="6" fillId="2" borderId="0" xfId="0" applyFont="1" applyFill="1" applyBorder="1" applyAlignment="1">
      <alignment horizontal="justify" vertical="center" wrapText="1"/>
    </xf>
    <xf numFmtId="0" fontId="6" fillId="2" borderId="0" xfId="0" applyFont="1" applyFill="1" applyBorder="1" applyAlignment="1">
      <alignment horizontal="justify" vertical="center"/>
    </xf>
    <xf numFmtId="0" fontId="6" fillId="2" borderId="0" xfId="0" applyFont="1" applyFill="1" applyAlignment="1">
      <alignment horizontal="justify" wrapText="1"/>
    </xf>
    <xf numFmtId="166" fontId="2" fillId="0" borderId="1" xfId="0" applyNumberFormat="1" applyFont="1" applyFill="1" applyBorder="1" applyAlignment="1">
      <alignment wrapText="1"/>
    </xf>
    <xf numFmtId="0" fontId="2" fillId="2" borderId="0" xfId="0" applyFont="1" applyFill="1" applyBorder="1" applyAlignment="1">
      <alignment horizontal="center" vertical="center" wrapText="1"/>
    </xf>
    <xf numFmtId="165" fontId="2" fillId="0" borderId="2" xfId="1" applyNumberFormat="1" applyFont="1" applyBorder="1" applyAlignment="1">
      <alignment wrapText="1"/>
    </xf>
    <xf numFmtId="0" fontId="2" fillId="0" borderId="1" xfId="0" applyFont="1" applyBorder="1" applyAlignment="1">
      <alignment vertical="center" wrapText="1"/>
    </xf>
    <xf numFmtId="49" fontId="2" fillId="2" borderId="3" xfId="0" applyNumberFormat="1" applyFont="1" applyFill="1" applyBorder="1" applyAlignment="1">
      <alignment wrapText="1"/>
    </xf>
    <xf numFmtId="0" fontId="2" fillId="2" borderId="0" xfId="0" applyFont="1" applyFill="1" applyBorder="1" applyAlignment="1">
      <alignment horizontal="justify" vertical="center" wrapText="1"/>
    </xf>
    <xf numFmtId="0" fontId="2" fillId="2" borderId="0" xfId="0" applyFont="1" applyFill="1" applyBorder="1" applyAlignment="1">
      <alignment horizontal="justify" wrapText="1"/>
    </xf>
    <xf numFmtId="165" fontId="2" fillId="2" borderId="2" xfId="0" applyNumberFormat="1" applyFont="1" applyFill="1" applyBorder="1" applyAlignment="1">
      <alignment horizontal="justify" vertical="center" wrapText="1"/>
    </xf>
    <xf numFmtId="165" fontId="2" fillId="2" borderId="2" xfId="1" applyNumberFormat="1" applyFont="1" applyFill="1" applyBorder="1" applyAlignment="1">
      <alignment horizontal="right" wrapText="1"/>
    </xf>
    <xf numFmtId="165" fontId="2" fillId="2" borderId="1" xfId="1" applyNumberFormat="1" applyFont="1" applyFill="1" applyBorder="1" applyAlignment="1">
      <alignment horizontal="right" wrapText="1"/>
    </xf>
    <xf numFmtId="0" fontId="2" fillId="0" borderId="1" xfId="2" applyNumberFormat="1" applyFont="1" applyFill="1" applyBorder="1" applyAlignment="1" applyProtection="1">
      <alignment vertical="center" wrapText="1"/>
      <protection hidden="1"/>
    </xf>
    <xf numFmtId="0" fontId="2" fillId="0" borderId="0" xfId="2" applyNumberFormat="1" applyFont="1" applyFill="1" applyBorder="1" applyAlignment="1" applyProtection="1">
      <alignment vertical="center" wrapText="1"/>
      <protection hidden="1"/>
    </xf>
    <xf numFmtId="0" fontId="2" fillId="0" borderId="0" xfId="0" applyFont="1" applyFill="1" applyBorder="1" applyAlignment="1">
      <alignment horizontal="left" vertical="center" wrapText="1"/>
    </xf>
    <xf numFmtId="0" fontId="2" fillId="2" borderId="3" xfId="0" applyFont="1" applyFill="1" applyBorder="1" applyAlignment="1">
      <alignment wrapText="1"/>
    </xf>
    <xf numFmtId="49" fontId="2" fillId="2" borderId="0" xfId="0" applyNumberFormat="1" applyFont="1" applyFill="1" applyBorder="1" applyAlignment="1">
      <alignment wrapText="1"/>
    </xf>
    <xf numFmtId="165" fontId="5" fillId="2" borderId="0" xfId="1" applyNumberFormat="1" applyFont="1" applyFill="1" applyBorder="1" applyAlignment="1">
      <alignment horizontal="right" wrapText="1"/>
    </xf>
    <xf numFmtId="0" fontId="2" fillId="0" borderId="0" xfId="0" applyFont="1" applyFill="1" applyBorder="1" applyAlignment="1">
      <alignment wrapText="1"/>
    </xf>
    <xf numFmtId="165" fontId="5" fillId="0" borderId="0" xfId="1" applyNumberFormat="1" applyFont="1" applyFill="1" applyBorder="1" applyAlignment="1">
      <alignment horizontal="center" wrapText="1"/>
    </xf>
    <xf numFmtId="0" fontId="18" fillId="0" borderId="1" xfId="0" applyFont="1" applyBorder="1" applyAlignment="1">
      <alignment horizontal="justify" wrapText="1"/>
    </xf>
    <xf numFmtId="0" fontId="18" fillId="0" borderId="1" xfId="0" applyFont="1" applyBorder="1" applyAlignment="1">
      <alignment horizontal="justify"/>
    </xf>
    <xf numFmtId="0" fontId="15" fillId="2" borderId="0" xfId="0" applyFont="1" applyFill="1" applyAlignment="1">
      <alignment vertical="center"/>
    </xf>
    <xf numFmtId="165" fontId="19" fillId="0" borderId="0" xfId="1" applyNumberFormat="1" applyFont="1"/>
    <xf numFmtId="165" fontId="20" fillId="2" borderId="0" xfId="1" applyNumberFormat="1" applyFont="1" applyFill="1" applyBorder="1" applyAlignment="1">
      <alignment horizontal="center" wrapText="1"/>
    </xf>
    <xf numFmtId="0" fontId="6" fillId="2" borderId="0" xfId="0" applyFont="1" applyFill="1" applyAlignment="1">
      <alignment wrapText="1"/>
    </xf>
    <xf numFmtId="0" fontId="8" fillId="2" borderId="1" xfId="0" applyFont="1" applyFill="1" applyBorder="1" applyAlignment="1">
      <alignment horizontal="left" wrapText="1"/>
    </xf>
    <xf numFmtId="0" fontId="2" fillId="2" borderId="0" xfId="0" applyFont="1" applyFill="1" applyBorder="1" applyAlignment="1">
      <alignment horizontal="left" vertical="center" wrapText="1"/>
    </xf>
    <xf numFmtId="165" fontId="19" fillId="0" borderId="0" xfId="1" applyNumberFormat="1" applyFont="1" applyBorder="1"/>
    <xf numFmtId="0" fontId="14" fillId="2" borderId="0" xfId="0" applyFont="1" applyFill="1" applyAlignment="1">
      <alignment wrapText="1"/>
    </xf>
    <xf numFmtId="0" fontId="14" fillId="2" borderId="0" xfId="0" applyFont="1" applyFill="1" applyAlignment="1">
      <alignment horizontal="right" wrapText="1"/>
    </xf>
    <xf numFmtId="0" fontId="8" fillId="2" borderId="1" xfId="0" applyFont="1" applyFill="1" applyBorder="1" applyAlignment="1">
      <alignment horizontal="left" vertical="center" wrapText="1"/>
    </xf>
    <xf numFmtId="165" fontId="24" fillId="0" borderId="1" xfId="1" applyNumberFormat="1" applyFont="1" applyBorder="1"/>
    <xf numFmtId="165" fontId="20" fillId="2" borderId="0" xfId="1" applyNumberFormat="1" applyFont="1" applyFill="1" applyAlignment="1">
      <alignment horizontal="justify" wrapText="1"/>
    </xf>
    <xf numFmtId="165" fontId="21" fillId="2" borderId="0" xfId="1" applyNumberFormat="1" applyFont="1" applyFill="1" applyBorder="1" applyAlignment="1">
      <alignment vertical="center"/>
    </xf>
    <xf numFmtId="165" fontId="21" fillId="2" borderId="0" xfId="1" applyNumberFormat="1" applyFont="1" applyFill="1"/>
    <xf numFmtId="165" fontId="14" fillId="2" borderId="0" xfId="1" applyNumberFormat="1" applyFont="1" applyFill="1" applyAlignment="1">
      <alignment wrapText="1"/>
    </xf>
    <xf numFmtId="165" fontId="6" fillId="2" borderId="0" xfId="1" applyNumberFormat="1" applyFont="1" applyFill="1" applyAlignment="1">
      <alignment horizontal="justify" wrapText="1"/>
    </xf>
    <xf numFmtId="165" fontId="16" fillId="2" borderId="0" xfId="1" applyNumberFormat="1" applyFont="1" applyFill="1" applyBorder="1" applyAlignment="1">
      <alignment horizontal="center" wrapText="1"/>
    </xf>
    <xf numFmtId="165" fontId="21" fillId="2" borderId="0" xfId="1" applyNumberFormat="1" applyFont="1" applyFill="1" applyAlignment="1">
      <alignment vertical="center"/>
    </xf>
    <xf numFmtId="165" fontId="21" fillId="0" borderId="0" xfId="1" applyNumberFormat="1" applyFont="1" applyFill="1"/>
    <xf numFmtId="165" fontId="22" fillId="2" borderId="0" xfId="1" applyNumberFormat="1" applyFont="1" applyFill="1" applyAlignment="1">
      <alignment horizontal="left"/>
    </xf>
    <xf numFmtId="165" fontId="13" fillId="2" borderId="0" xfId="1" applyNumberFormat="1" applyFont="1" applyFill="1"/>
    <xf numFmtId="165" fontId="23" fillId="2" borderId="0" xfId="1" applyNumberFormat="1" applyFont="1" applyFill="1" applyAlignment="1">
      <alignment vertical="center"/>
    </xf>
    <xf numFmtId="165" fontId="21" fillId="2" borderId="0" xfId="1" applyNumberFormat="1" applyFont="1" applyFill="1" applyAlignment="1"/>
    <xf numFmtId="165" fontId="16" fillId="2" borderId="0" xfId="1" applyNumberFormat="1" applyFont="1" applyFill="1" applyAlignment="1">
      <alignment vertical="center"/>
    </xf>
    <xf numFmtId="165" fontId="16" fillId="2" borderId="0" xfId="1" applyNumberFormat="1" applyFont="1" applyFill="1" applyAlignment="1">
      <alignment horizontal="justify" vertical="center"/>
    </xf>
    <xf numFmtId="165" fontId="16" fillId="2" borderId="0" xfId="1" applyNumberFormat="1" applyFont="1" applyFill="1"/>
    <xf numFmtId="0" fontId="10" fillId="2" borderId="0" xfId="0" applyFont="1" applyFill="1"/>
    <xf numFmtId="165" fontId="2" fillId="0" borderId="2" xfId="1" applyNumberFormat="1" applyFont="1" applyFill="1" applyBorder="1" applyAlignment="1">
      <alignment wrapText="1"/>
    </xf>
    <xf numFmtId="165" fontId="2" fillId="0" borderId="1" xfId="1" applyNumberFormat="1" applyFont="1" applyFill="1" applyBorder="1" applyAlignment="1">
      <alignment wrapText="1"/>
    </xf>
    <xf numFmtId="165" fontId="2" fillId="2" borderId="1" xfId="1" applyNumberFormat="1" applyFont="1" applyFill="1" applyBorder="1" applyAlignment="1">
      <alignment wrapText="1"/>
    </xf>
    <xf numFmtId="165" fontId="2" fillId="0" borderId="2" xfId="1" applyNumberFormat="1" applyFont="1" applyFill="1" applyBorder="1" applyAlignment="1">
      <alignment horizontal="center" wrapText="1"/>
    </xf>
    <xf numFmtId="0" fontId="2" fillId="2" borderId="0" xfId="0" applyFont="1" applyFill="1" applyAlignment="1">
      <alignment horizontal="justify" vertical="center"/>
    </xf>
    <xf numFmtId="0" fontId="9" fillId="2" borderId="0" xfId="0" applyFont="1" applyFill="1" applyBorder="1" applyAlignment="1">
      <alignment horizontal="justify" vertical="center"/>
    </xf>
    <xf numFmtId="165" fontId="21" fillId="2" borderId="0" xfId="1" applyNumberFormat="1" applyFont="1" applyFill="1" applyBorder="1" applyAlignment="1">
      <alignment horizontal="justify" vertical="center"/>
    </xf>
    <xf numFmtId="0" fontId="5" fillId="2" borderId="0" xfId="0" applyNumberFormat="1" applyFont="1" applyFill="1" applyBorder="1" applyAlignment="1">
      <alignment horizontal="right" wrapText="1"/>
    </xf>
    <xf numFmtId="0" fontId="5" fillId="2" borderId="0" xfId="0" applyFont="1" applyFill="1" applyAlignment="1">
      <alignment horizontal="right"/>
    </xf>
    <xf numFmtId="0" fontId="6" fillId="2" borderId="0" xfId="0" applyFont="1" applyFill="1" applyAlignment="1">
      <alignment horizontal="right"/>
    </xf>
    <xf numFmtId="166" fontId="5" fillId="2" borderId="0" xfId="0" applyNumberFormat="1" applyFont="1" applyFill="1"/>
    <xf numFmtId="166" fontId="5" fillId="2" borderId="0" xfId="0" applyNumberFormat="1" applyFont="1" applyFill="1" applyBorder="1" applyAlignment="1">
      <alignment horizontal="justify" vertical="center" wrapText="1"/>
    </xf>
    <xf numFmtId="165" fontId="2" fillId="0" borderId="0" xfId="1" applyNumberFormat="1" applyFont="1" applyBorder="1" applyAlignment="1"/>
    <xf numFmtId="165" fontId="25" fillId="2" borderId="0" xfId="1" applyNumberFormat="1" applyFont="1" applyFill="1"/>
    <xf numFmtId="165" fontId="2" fillId="0" borderId="2" xfId="1" applyNumberFormat="1" applyFont="1" applyFill="1" applyBorder="1" applyAlignment="1">
      <alignment horizontal="right" wrapText="1"/>
    </xf>
    <xf numFmtId="165" fontId="2" fillId="0" borderId="1" xfId="1" applyNumberFormat="1" applyFont="1" applyFill="1" applyBorder="1" applyAlignment="1">
      <alignment horizontal="right" wrapText="1"/>
    </xf>
    <xf numFmtId="165" fontId="21" fillId="0" borderId="0" xfId="1" applyNumberFormat="1" applyFont="1" applyFill="1" applyBorder="1" applyAlignment="1">
      <alignment vertical="center"/>
    </xf>
    <xf numFmtId="0" fontId="9" fillId="0" borderId="0" xfId="0" applyFont="1" applyFill="1" applyBorder="1" applyAlignment="1">
      <alignment vertical="center"/>
    </xf>
    <xf numFmtId="165" fontId="16" fillId="0" borderId="0" xfId="1" applyNumberFormat="1" applyFont="1" applyFill="1" applyAlignment="1">
      <alignment horizontal="justify" vertical="center"/>
    </xf>
    <xf numFmtId="0" fontId="6" fillId="0" borderId="0" xfId="0" applyFont="1" applyFill="1" applyAlignment="1">
      <alignment horizontal="justify" vertical="center"/>
    </xf>
    <xf numFmtId="0" fontId="8" fillId="3" borderId="3" xfId="0" applyFont="1" applyFill="1" applyBorder="1" applyAlignment="1">
      <alignment wrapText="1"/>
    </xf>
    <xf numFmtId="166" fontId="8" fillId="3" borderId="1" xfId="0" applyNumberFormat="1" applyFont="1" applyFill="1" applyBorder="1" applyAlignment="1">
      <alignment wrapText="1"/>
    </xf>
    <xf numFmtId="0" fontId="7" fillId="3" borderId="3" xfId="0" applyFont="1" applyFill="1" applyBorder="1" applyAlignment="1">
      <alignment wrapText="1"/>
    </xf>
    <xf numFmtId="166" fontId="7" fillId="3" borderId="1" xfId="0" applyNumberFormat="1" applyFont="1" applyFill="1" applyBorder="1" applyAlignment="1">
      <alignment wrapText="1"/>
    </xf>
    <xf numFmtId="0" fontId="6" fillId="2" borderId="0" xfId="0" applyFont="1" applyFill="1" applyBorder="1" applyAlignment="1">
      <alignment horizontal="justify" vertical="center" wrapText="1"/>
    </xf>
    <xf numFmtId="0" fontId="6" fillId="2" borderId="0" xfId="0" applyFont="1" applyFill="1" applyBorder="1" applyAlignment="1">
      <alignment horizontal="justify" vertical="center"/>
    </xf>
    <xf numFmtId="0" fontId="14" fillId="2" borderId="0" xfId="0" applyFont="1" applyFill="1" applyBorder="1" applyAlignment="1">
      <alignment horizontal="center" vertical="center" wrapText="1"/>
    </xf>
    <xf numFmtId="0" fontId="17" fillId="0" borderId="0" xfId="0" applyFont="1" applyBorder="1" applyAlignment="1">
      <alignment horizontal="right"/>
    </xf>
    <xf numFmtId="0" fontId="6" fillId="0" borderId="0" xfId="0" applyFont="1" applyFill="1" applyBorder="1" applyAlignment="1">
      <alignment horizontal="justify" vertical="center" wrapText="1"/>
    </xf>
    <xf numFmtId="0" fontId="6" fillId="2" borderId="0" xfId="0" applyFont="1" applyFill="1" applyAlignment="1">
      <alignment horizontal="justify" wrapText="1"/>
    </xf>
    <xf numFmtId="0" fontId="6" fillId="2" borderId="0" xfId="0" applyFont="1" applyFill="1" applyBorder="1" applyAlignment="1">
      <alignment horizontal="justify" vertical="center" wrapText="1"/>
    </xf>
    <xf numFmtId="0" fontId="26" fillId="0" borderId="1" xfId="0" applyFont="1" applyBorder="1" applyAlignment="1">
      <alignment horizontal="center" vertical="center" wrapText="1"/>
    </xf>
    <xf numFmtId="166" fontId="2" fillId="3" borderId="1" xfId="0" applyNumberFormat="1" applyFont="1" applyFill="1" applyBorder="1" applyAlignment="1">
      <alignment horizontal="center" wrapText="1"/>
    </xf>
    <xf numFmtId="166" fontId="27" fillId="3" borderId="1" xfId="0" applyNumberFormat="1" applyFont="1" applyFill="1" applyBorder="1" applyAlignment="1">
      <alignment wrapText="1"/>
    </xf>
    <xf numFmtId="166" fontId="5" fillId="3" borderId="1" xfId="0" applyNumberFormat="1" applyFont="1" applyFill="1" applyBorder="1" applyAlignment="1">
      <alignment horizontal="center" wrapText="1"/>
    </xf>
    <xf numFmtId="165" fontId="5" fillId="0" borderId="2" xfId="1" applyNumberFormat="1" applyFont="1" applyBorder="1" applyAlignment="1">
      <alignment wrapText="1"/>
    </xf>
    <xf numFmtId="165" fontId="29" fillId="2" borderId="0" xfId="1" applyNumberFormat="1" applyFont="1" applyFill="1" applyAlignment="1">
      <alignment wrapText="1"/>
    </xf>
    <xf numFmtId="165" fontId="16" fillId="2" borderId="0" xfId="1" applyNumberFormat="1" applyFont="1" applyFill="1" applyAlignment="1">
      <alignment horizontal="justify" wrapText="1"/>
    </xf>
    <xf numFmtId="0" fontId="16" fillId="2" borderId="0" xfId="0" applyFont="1" applyFill="1" applyAlignment="1">
      <alignment horizontal="justify" wrapText="1"/>
    </xf>
    <xf numFmtId="165" fontId="30" fillId="2" borderId="0" xfId="1" applyNumberFormat="1" applyFont="1" applyFill="1"/>
    <xf numFmtId="165" fontId="23" fillId="2" borderId="0" xfId="1" applyNumberFormat="1" applyFont="1" applyFill="1"/>
    <xf numFmtId="165" fontId="31" fillId="2" borderId="0" xfId="1" applyNumberFormat="1" applyFont="1" applyFill="1" applyBorder="1" applyAlignment="1">
      <alignment vertical="center"/>
    </xf>
    <xf numFmtId="165" fontId="32" fillId="0" borderId="1" xfId="1" applyNumberFormat="1" applyFont="1" applyBorder="1"/>
    <xf numFmtId="165" fontId="5" fillId="0" borderId="2" xfId="1" applyNumberFormat="1" applyFont="1" applyBorder="1" applyAlignment="1">
      <alignment horizontal="center" wrapText="1"/>
    </xf>
    <xf numFmtId="0" fontId="13" fillId="2" borderId="0" xfId="0" applyFont="1" applyFill="1"/>
    <xf numFmtId="49" fontId="3" fillId="2" borderId="1" xfId="0" applyNumberFormat="1" applyFont="1" applyFill="1" applyBorder="1" applyAlignment="1">
      <alignment vertical="center" wrapText="1"/>
    </xf>
    <xf numFmtId="165" fontId="3" fillId="0" borderId="2" xfId="1" applyNumberFormat="1" applyFont="1" applyFill="1" applyBorder="1" applyAlignment="1" applyProtection="1">
      <alignment wrapText="1"/>
      <protection hidden="1"/>
    </xf>
    <xf numFmtId="0" fontId="32" fillId="0" borderId="1" xfId="0" applyFont="1" applyBorder="1" applyAlignment="1">
      <alignment wrapText="1"/>
    </xf>
    <xf numFmtId="0" fontId="15" fillId="2" borderId="0" xfId="0" applyFont="1" applyFill="1" applyAlignment="1"/>
    <xf numFmtId="0" fontId="8" fillId="2" borderId="5" xfId="0" applyFont="1" applyFill="1" applyBorder="1" applyAlignment="1">
      <alignment vertical="center" wrapText="1"/>
    </xf>
    <xf numFmtId="165" fontId="23" fillId="2" borderId="0" xfId="1" applyNumberFormat="1" applyFont="1" applyFill="1" applyAlignment="1"/>
    <xf numFmtId="0" fontId="28" fillId="2" borderId="0" xfId="0" applyFont="1" applyFill="1" applyAlignment="1">
      <alignment horizontal="justify" wrapText="1"/>
    </xf>
    <xf numFmtId="0" fontId="28" fillId="2" borderId="0" xfId="0" applyFont="1" applyFill="1" applyAlignment="1">
      <alignment horizontal="justify" wrapText="1"/>
    </xf>
    <xf numFmtId="165" fontId="25" fillId="2" borderId="0" xfId="1" applyNumberFormat="1" applyFont="1" applyFill="1" applyAlignment="1">
      <alignment horizontal="justify" wrapText="1"/>
    </xf>
    <xf numFmtId="0" fontId="28" fillId="0" borderId="0" xfId="0" applyFont="1" applyFill="1" applyAlignment="1">
      <alignment horizontal="justify" wrapText="1"/>
    </xf>
    <xf numFmtId="165" fontId="25" fillId="0" borderId="0" xfId="1" applyNumberFormat="1" applyFont="1" applyFill="1" applyAlignment="1">
      <alignment horizontal="justify" wrapText="1"/>
    </xf>
    <xf numFmtId="166" fontId="27" fillId="3" borderId="1" xfId="0" applyNumberFormat="1" applyFont="1" applyFill="1" applyBorder="1" applyAlignment="1">
      <alignment horizontal="center" wrapText="1"/>
    </xf>
    <xf numFmtId="165" fontId="5" fillId="0" borderId="2" xfId="1" applyNumberFormat="1" applyFont="1" applyFill="1" applyBorder="1" applyAlignment="1" applyProtection="1">
      <alignment horizontal="center" wrapText="1"/>
      <protection hidden="1"/>
    </xf>
    <xf numFmtId="165" fontId="5" fillId="0" borderId="0" xfId="1" applyNumberFormat="1" applyFont="1" applyBorder="1" applyAlignment="1">
      <alignment horizontal="center" wrapText="1"/>
    </xf>
    <xf numFmtId="0" fontId="9" fillId="0" borderId="0" xfId="0" applyFont="1" applyFill="1" applyAlignment="1">
      <alignment vertical="center"/>
    </xf>
    <xf numFmtId="165" fontId="21" fillId="0" borderId="0" xfId="1" applyNumberFormat="1" applyFont="1" applyFill="1" applyAlignment="1">
      <alignment vertical="center"/>
    </xf>
    <xf numFmtId="0" fontId="26" fillId="0" borderId="1" xfId="0" applyFont="1" applyFill="1" applyBorder="1" applyAlignment="1">
      <alignment horizontal="center" vertical="center" wrapText="1"/>
    </xf>
    <xf numFmtId="0" fontId="9" fillId="0" borderId="0" xfId="0" applyFont="1" applyFill="1" applyAlignment="1">
      <alignment horizontal="justify" vertical="center"/>
    </xf>
    <xf numFmtId="165" fontId="21" fillId="0" borderId="0" xfId="1" applyNumberFormat="1" applyFont="1" applyFill="1" applyAlignment="1">
      <alignment horizontal="justify" vertical="center"/>
    </xf>
    <xf numFmtId="165" fontId="5" fillId="0" borderId="1" xfId="1" applyNumberFormat="1" applyFont="1" applyBorder="1" applyAlignment="1">
      <alignment horizontal="center" wrapText="1"/>
    </xf>
    <xf numFmtId="165" fontId="5" fillId="0" borderId="2" xfId="1" applyNumberFormat="1" applyFont="1" applyFill="1" applyBorder="1" applyAlignment="1">
      <alignment horizontal="center" wrapText="1"/>
    </xf>
    <xf numFmtId="165" fontId="5" fillId="2" borderId="1" xfId="1" applyNumberFormat="1" applyFont="1" applyFill="1" applyBorder="1" applyAlignment="1">
      <alignment wrapText="1"/>
    </xf>
    <xf numFmtId="166" fontId="5" fillId="0" borderId="1" xfId="0" applyNumberFormat="1" applyFont="1" applyFill="1" applyBorder="1" applyAlignment="1">
      <alignment wrapText="1"/>
    </xf>
    <xf numFmtId="165" fontId="5" fillId="0" borderId="1" xfId="1" applyNumberFormat="1" applyFont="1" applyFill="1" applyBorder="1" applyAlignment="1">
      <alignment horizontal="center" wrapText="1"/>
    </xf>
    <xf numFmtId="0" fontId="14" fillId="0" borderId="0" xfId="0" applyFont="1" applyFill="1" applyBorder="1" applyAlignment="1">
      <alignment horizontal="center" vertical="center" wrapText="1"/>
    </xf>
    <xf numFmtId="0" fontId="18" fillId="0" borderId="1" xfId="0" applyFont="1" applyBorder="1" applyAlignment="1">
      <alignment wrapText="1"/>
    </xf>
    <xf numFmtId="165" fontId="9" fillId="2" borderId="0" xfId="1" applyNumberFormat="1" applyFont="1" applyFill="1" applyAlignment="1">
      <alignment vertical="center"/>
    </xf>
    <xf numFmtId="0" fontId="24" fillId="0" borderId="1" xfId="0" applyFont="1" applyBorder="1" applyAlignment="1">
      <alignment wrapText="1"/>
    </xf>
    <xf numFmtId="165" fontId="15" fillId="2" borderId="0" xfId="1" applyNumberFormat="1" applyFont="1" applyFill="1" applyAlignment="1">
      <alignment vertical="center"/>
    </xf>
    <xf numFmtId="165" fontId="30" fillId="2" borderId="0" xfId="1" applyNumberFormat="1" applyFont="1" applyFill="1" applyAlignment="1">
      <alignment vertical="center"/>
    </xf>
    <xf numFmtId="0" fontId="12" fillId="2" borderId="0" xfId="0" applyFont="1" applyFill="1" applyAlignment="1">
      <alignment vertical="center"/>
    </xf>
    <xf numFmtId="166" fontId="8" fillId="3" borderId="2" xfId="0" applyNumberFormat="1" applyFont="1" applyFill="1" applyBorder="1" applyAlignment="1">
      <alignment wrapText="1"/>
    </xf>
    <xf numFmtId="0" fontId="15" fillId="0" borderId="0" xfId="0" applyFont="1" applyFill="1" applyAlignment="1">
      <alignment vertical="center"/>
    </xf>
    <xf numFmtId="165" fontId="23" fillId="0" borderId="0" xfId="1" applyNumberFormat="1" applyFont="1" applyFill="1" applyAlignment="1">
      <alignment vertical="center"/>
    </xf>
    <xf numFmtId="166" fontId="2" fillId="0" borderId="1" xfId="0" applyNumberFormat="1" applyFont="1" applyFill="1" applyBorder="1" applyAlignment="1">
      <alignment horizontal="center" wrapText="1"/>
    </xf>
    <xf numFmtId="0" fontId="13" fillId="0" borderId="0" xfId="0" applyFont="1" applyFill="1"/>
    <xf numFmtId="165" fontId="13" fillId="0" borderId="0" xfId="1" applyNumberFormat="1" applyFont="1" applyFill="1"/>
    <xf numFmtId="165" fontId="35" fillId="4" borderId="0" xfId="1" applyNumberFormat="1" applyFont="1" applyFill="1" applyAlignment="1">
      <alignment vertical="center"/>
    </xf>
    <xf numFmtId="49" fontId="3" fillId="0" borderId="0" xfId="0" applyNumberFormat="1" applyFont="1" applyFill="1" applyBorder="1" applyAlignment="1">
      <alignment vertical="center" wrapText="1"/>
    </xf>
    <xf numFmtId="165" fontId="3" fillId="0" borderId="0" xfId="1" applyNumberFormat="1" applyFont="1" applyFill="1" applyBorder="1" applyAlignment="1" applyProtection="1">
      <alignment wrapText="1"/>
      <protection hidden="1"/>
    </xf>
    <xf numFmtId="165" fontId="37" fillId="5" borderId="0" xfId="1" applyNumberFormat="1" applyFont="1" applyFill="1"/>
    <xf numFmtId="165" fontId="37" fillId="2" borderId="0" xfId="1" applyNumberFormat="1" applyFont="1" applyFill="1" applyAlignment="1">
      <alignment vertical="center"/>
    </xf>
    <xf numFmtId="165" fontId="5" fillId="0" borderId="1" xfId="0" applyNumberFormat="1" applyFont="1" applyFill="1" applyBorder="1" applyAlignment="1">
      <alignment wrapText="1"/>
    </xf>
    <xf numFmtId="0" fontId="9" fillId="2" borderId="0" xfId="0" applyFont="1" applyFill="1" applyBorder="1" applyAlignment="1"/>
    <xf numFmtId="165" fontId="21" fillId="2" borderId="0" xfId="1" applyNumberFormat="1" applyFont="1" applyFill="1" applyBorder="1" applyAlignment="1"/>
    <xf numFmtId="0" fontId="6" fillId="2" borderId="0" xfId="0" applyFont="1" applyFill="1" applyBorder="1" applyAlignment="1">
      <alignment horizontal="justify" vertical="center" wrapText="1"/>
    </xf>
    <xf numFmtId="0" fontId="2" fillId="2" borderId="1" xfId="0" applyFont="1" applyFill="1" applyBorder="1" applyAlignment="1">
      <alignment horizontal="center" vertical="center" wrapText="1"/>
    </xf>
    <xf numFmtId="166" fontId="18" fillId="0" borderId="3" xfId="0" applyNumberFormat="1" applyFont="1" applyBorder="1" applyAlignment="1">
      <alignment wrapText="1"/>
    </xf>
    <xf numFmtId="165" fontId="8" fillId="2" borderId="3" xfId="1" applyNumberFormat="1" applyFont="1" applyFill="1" applyBorder="1" applyAlignment="1">
      <alignment wrapText="1"/>
    </xf>
    <xf numFmtId="166" fontId="18" fillId="0" borderId="3" xfId="0" applyNumberFormat="1" applyFont="1" applyBorder="1" applyAlignment="1"/>
    <xf numFmtId="0" fontId="27" fillId="2" borderId="1" xfId="0" applyFont="1" applyFill="1" applyBorder="1" applyAlignment="1">
      <alignment horizontal="left" vertical="center" wrapText="1"/>
    </xf>
    <xf numFmtId="165" fontId="38" fillId="2" borderId="0" xfId="1" applyNumberFormat="1" applyFont="1" applyFill="1" applyAlignment="1">
      <alignment vertical="center"/>
    </xf>
    <xf numFmtId="0" fontId="38" fillId="2" borderId="0" xfId="0" applyFont="1" applyFill="1" applyAlignment="1">
      <alignment vertical="center"/>
    </xf>
    <xf numFmtId="0" fontId="34" fillId="0" borderId="1" xfId="0" applyFont="1" applyBorder="1" applyAlignment="1">
      <alignment vertical="center" wrapText="1"/>
    </xf>
    <xf numFmtId="0" fontId="2" fillId="0" borderId="1" xfId="0" applyFont="1" applyFill="1" applyBorder="1" applyAlignment="1">
      <alignment horizontal="justify" vertical="center" wrapText="1"/>
    </xf>
    <xf numFmtId="166" fontId="18" fillId="0" borderId="1" xfId="0" applyNumberFormat="1" applyFont="1" applyBorder="1" applyAlignment="1">
      <alignment wrapText="1"/>
    </xf>
    <xf numFmtId="166" fontId="18" fillId="0" borderId="1" xfId="0" applyNumberFormat="1" applyFont="1" applyBorder="1" applyAlignment="1"/>
    <xf numFmtId="165" fontId="8" fillId="2" borderId="1" xfId="1" applyNumberFormat="1" applyFont="1" applyFill="1" applyBorder="1" applyAlignment="1">
      <alignment wrapText="1"/>
    </xf>
    <xf numFmtId="0" fontId="3" fillId="3" borderId="3" xfId="0" applyFont="1" applyFill="1" applyBorder="1" applyAlignment="1">
      <alignment wrapText="1"/>
    </xf>
    <xf numFmtId="166" fontId="3" fillId="3" borderId="1" xfId="0" applyNumberFormat="1" applyFont="1" applyFill="1" applyBorder="1" applyAlignment="1">
      <alignment wrapText="1"/>
    </xf>
    <xf numFmtId="0" fontId="8" fillId="3" borderId="1" xfId="0" applyFont="1" applyFill="1" applyBorder="1" applyAlignment="1">
      <alignment horizontal="left" vertical="center" wrapText="1"/>
    </xf>
    <xf numFmtId="165" fontId="24" fillId="3" borderId="1" xfId="1" applyNumberFormat="1" applyFont="1" applyFill="1" applyBorder="1"/>
    <xf numFmtId="165" fontId="32" fillId="3" borderId="1" xfId="1" applyNumberFormat="1" applyFont="1" applyFill="1" applyBorder="1"/>
    <xf numFmtId="0" fontId="6" fillId="2" borderId="0" xfId="0" applyFont="1" applyFill="1" applyAlignment="1">
      <alignment horizontal="justify" wrapText="1"/>
    </xf>
    <xf numFmtId="0" fontId="6" fillId="0" borderId="0" xfId="0" applyFont="1" applyFill="1" applyAlignment="1">
      <alignment horizontal="justify" wrapText="1"/>
    </xf>
    <xf numFmtId="0" fontId="6" fillId="0" borderId="0" xfId="0" applyFont="1" applyFill="1" applyBorder="1" applyAlignment="1">
      <alignment horizontal="justify" vertical="center" wrapText="1"/>
    </xf>
    <xf numFmtId="165" fontId="16" fillId="0" borderId="0" xfId="1" applyNumberFormat="1" applyFont="1" applyFill="1" applyAlignment="1">
      <alignment horizontal="justify" wrapText="1"/>
    </xf>
    <xf numFmtId="165" fontId="35" fillId="2" borderId="0" xfId="1" applyNumberFormat="1" applyFont="1" applyFill="1" applyAlignment="1">
      <alignment vertical="center"/>
    </xf>
    <xf numFmtId="165" fontId="35" fillId="2" borderId="0" xfId="1" applyNumberFormat="1" applyFont="1" applyFill="1"/>
    <xf numFmtId="165" fontId="35" fillId="2" borderId="0" xfId="1" applyNumberFormat="1" applyFont="1" applyFill="1" applyBorder="1" applyAlignment="1">
      <alignment vertical="center"/>
    </xf>
    <xf numFmtId="0" fontId="2" fillId="0" borderId="1" xfId="0" applyFont="1" applyFill="1" applyBorder="1" applyAlignment="1">
      <alignment horizontal="justify" wrapText="1"/>
    </xf>
    <xf numFmtId="165" fontId="39" fillId="2" borderId="0" xfId="1" applyNumberFormat="1" applyFont="1" applyFill="1" applyAlignment="1">
      <alignment vertical="center"/>
    </xf>
    <xf numFmtId="0" fontId="2" fillId="2" borderId="1" xfId="0" applyFont="1" applyFill="1" applyBorder="1" applyAlignment="1">
      <alignment horizontal="center" vertical="center" wrapText="1"/>
    </xf>
    <xf numFmtId="0" fontId="6" fillId="0" borderId="0" xfId="0" applyFont="1" applyFill="1" applyBorder="1" applyAlignment="1">
      <alignment horizontal="justify" vertical="center" wrapText="1"/>
    </xf>
    <xf numFmtId="165" fontId="40" fillId="2" borderId="0" xfId="1" applyNumberFormat="1" applyFont="1" applyFill="1" applyAlignment="1">
      <alignment horizontal="center" vertical="center"/>
    </xf>
    <xf numFmtId="165" fontId="40" fillId="2" borderId="0" xfId="1" applyNumberFormat="1" applyFont="1" applyFill="1" applyAlignment="1">
      <alignment horizontal="left" vertical="center"/>
    </xf>
    <xf numFmtId="165" fontId="10" fillId="2" borderId="0" xfId="1" applyNumberFormat="1" applyFont="1" applyFill="1"/>
    <xf numFmtId="164" fontId="37" fillId="5" borderId="0" xfId="1" applyFont="1" applyFill="1"/>
    <xf numFmtId="165" fontId="41" fillId="2" borderId="0" xfId="1" applyNumberFormat="1" applyFont="1" applyFill="1" applyAlignment="1">
      <alignment horizontal="justify" vertical="center"/>
    </xf>
    <xf numFmtId="165" fontId="25" fillId="6" borderId="0" xfId="1" applyNumberFormat="1" applyFont="1" applyFill="1" applyAlignment="1">
      <alignment horizontal="justify" vertical="center"/>
    </xf>
    <xf numFmtId="165" fontId="31" fillId="6" borderId="0" xfId="1" applyNumberFormat="1" applyFont="1" applyFill="1" applyBorder="1" applyAlignment="1">
      <alignment vertical="center"/>
    </xf>
    <xf numFmtId="166"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165" fontId="16" fillId="2" borderId="0" xfId="1" applyNumberFormat="1" applyFont="1" applyFill="1" applyAlignment="1">
      <alignment horizontal="center" wrapText="1"/>
    </xf>
    <xf numFmtId="164" fontId="16" fillId="2" borderId="0" xfId="1" applyFont="1" applyFill="1" applyAlignment="1">
      <alignment horizontal="justify" wrapText="1"/>
    </xf>
    <xf numFmtId="165" fontId="42" fillId="2" borderId="0" xfId="1" applyNumberFormat="1" applyFont="1" applyFill="1" applyAlignment="1">
      <alignment vertical="center"/>
    </xf>
    <xf numFmtId="165" fontId="37" fillId="2" borderId="0" xfId="1" applyNumberFormat="1" applyFont="1" applyFill="1" applyAlignment="1"/>
    <xf numFmtId="0" fontId="6" fillId="2" borderId="0" xfId="0" applyFont="1" applyFill="1" applyBorder="1" applyAlignment="1">
      <alignment horizontal="justify" vertical="center" wrapText="1"/>
    </xf>
    <xf numFmtId="0" fontId="2" fillId="2" borderId="1" xfId="0" applyFont="1" applyFill="1" applyBorder="1" applyAlignment="1">
      <alignment horizontal="left" vertical="center" wrapText="1"/>
    </xf>
    <xf numFmtId="166" fontId="2" fillId="2" borderId="1" xfId="0" applyNumberFormat="1" applyFont="1" applyFill="1" applyBorder="1" applyAlignment="1">
      <alignment horizontal="center" wrapText="1"/>
    </xf>
    <xf numFmtId="168" fontId="2" fillId="2" borderId="1" xfId="0" applyNumberFormat="1" applyFont="1" applyFill="1" applyBorder="1" applyAlignment="1">
      <alignment horizontal="center" wrapText="1"/>
    </xf>
    <xf numFmtId="164" fontId="16" fillId="2" borderId="0" xfId="1" applyNumberFormat="1" applyFont="1" applyFill="1" applyAlignment="1">
      <alignment horizontal="justify" wrapText="1"/>
    </xf>
    <xf numFmtId="0" fontId="32" fillId="0" borderId="1" xfId="0" applyFont="1" applyBorder="1" applyAlignment="1">
      <alignment vertical="center" wrapText="1"/>
    </xf>
    <xf numFmtId="164" fontId="5" fillId="0" borderId="2" xfId="1" applyNumberFormat="1" applyFont="1" applyBorder="1" applyAlignment="1">
      <alignment wrapText="1"/>
    </xf>
    <xf numFmtId="0" fontId="6" fillId="2" borderId="0" xfId="0" applyFont="1" applyFill="1" applyBorder="1" applyAlignment="1">
      <alignment horizontal="justify" vertical="center" wrapText="1"/>
    </xf>
    <xf numFmtId="0" fontId="6" fillId="2" borderId="0" xfId="0" applyFont="1" applyFill="1" applyAlignment="1">
      <alignment horizontal="justify" wrapText="1"/>
    </xf>
    <xf numFmtId="0" fontId="6" fillId="2" borderId="0" xfId="0" applyFont="1" applyFill="1" applyAlignment="1">
      <alignment horizontal="justify" vertical="center" wrapText="1"/>
    </xf>
    <xf numFmtId="0" fontId="25" fillId="0" borderId="0" xfId="0" applyFont="1" applyFill="1" applyAlignment="1">
      <alignment horizontal="justify" wrapText="1"/>
    </xf>
    <xf numFmtId="165" fontId="8" fillId="2" borderId="0" xfId="0" applyNumberFormat="1" applyFont="1" applyFill="1" applyAlignment="1">
      <alignment horizontal="right" wrapText="1"/>
    </xf>
    <xf numFmtId="165" fontId="43" fillId="0" borderId="0" xfId="1" applyNumberFormat="1" applyFont="1" applyFill="1" applyAlignment="1">
      <alignment horizontal="justify" vertical="center"/>
    </xf>
    <xf numFmtId="165" fontId="44" fillId="2" borderId="0" xfId="1" applyNumberFormat="1" applyFont="1" applyFill="1"/>
    <xf numFmtId="0" fontId="2"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6" fillId="0" borderId="0" xfId="2" applyNumberFormat="1" applyFont="1" applyFill="1" applyBorder="1" applyAlignment="1" applyProtection="1">
      <alignment horizontal="justify" vertical="center" wrapText="1"/>
      <protection hidden="1"/>
    </xf>
    <xf numFmtId="0" fontId="6" fillId="0" borderId="0" xfId="0" applyFont="1" applyFill="1" applyBorder="1" applyAlignment="1">
      <alignment horizontal="justify" vertical="center" wrapText="1"/>
    </xf>
    <xf numFmtId="0" fontId="6" fillId="0" borderId="0" xfId="0" applyFont="1" applyFill="1" applyAlignment="1">
      <alignment horizontal="justify" wrapText="1"/>
    </xf>
    <xf numFmtId="0" fontId="6" fillId="2" borderId="0" xfId="0" applyFont="1" applyFill="1" applyBorder="1" applyAlignment="1">
      <alignment horizontal="justify" vertical="center" wrapText="1"/>
    </xf>
    <xf numFmtId="0" fontId="6" fillId="0" borderId="0" xfId="0" applyFont="1" applyFill="1" applyBorder="1" applyAlignment="1">
      <alignment horizontal="justify" wrapText="1"/>
    </xf>
    <xf numFmtId="0" fontId="6" fillId="2" borderId="0" xfId="2" applyNumberFormat="1" applyFont="1" applyFill="1" applyBorder="1" applyAlignment="1" applyProtection="1">
      <alignment horizontal="justify" vertical="center" wrapText="1"/>
      <protection hidden="1"/>
    </xf>
    <xf numFmtId="165" fontId="32" fillId="0" borderId="1" xfId="0" applyNumberFormat="1" applyFont="1" applyBorder="1" applyAlignment="1">
      <alignment horizontal="center" wrapText="1"/>
    </xf>
    <xf numFmtId="165" fontId="26" fillId="0" borderId="1" xfId="0" applyNumberFormat="1" applyFont="1" applyBorder="1" applyAlignment="1">
      <alignment horizontal="center" wrapText="1"/>
    </xf>
    <xf numFmtId="165" fontId="34" fillId="0" borderId="3" xfId="0" applyNumberFormat="1" applyFont="1" applyBorder="1" applyAlignment="1">
      <alignment wrapText="1"/>
    </xf>
    <xf numFmtId="0" fontId="34" fillId="0" borderId="2" xfId="0" applyFont="1" applyBorder="1" applyAlignment="1">
      <alignment wrapText="1"/>
    </xf>
    <xf numFmtId="0" fontId="2" fillId="2" borderId="0" xfId="0" applyFont="1" applyFill="1" applyBorder="1" applyAlignment="1">
      <alignment horizontal="right" wrapText="1"/>
    </xf>
    <xf numFmtId="0" fontId="14" fillId="0" borderId="0" xfId="0" applyFont="1" applyFill="1" applyBorder="1" applyAlignment="1">
      <alignment horizontal="center" vertical="center" wrapText="1"/>
    </xf>
    <xf numFmtId="0" fontId="6" fillId="2" borderId="0" xfId="0" applyNumberFormat="1" applyFont="1" applyFill="1" applyBorder="1" applyAlignment="1">
      <alignment horizontal="justify" wrapText="1"/>
    </xf>
    <xf numFmtId="0" fontId="6" fillId="0" borderId="0" xfId="0" applyNumberFormat="1" applyFont="1" applyFill="1" applyBorder="1" applyAlignment="1">
      <alignment horizontal="justify" wrapText="1"/>
    </xf>
    <xf numFmtId="0" fontId="14" fillId="2" borderId="0" xfId="0" applyFont="1" applyFill="1" applyBorder="1" applyAlignment="1">
      <alignment horizontal="center" vertical="center" wrapText="1"/>
    </xf>
    <xf numFmtId="0" fontId="2" fillId="0" borderId="0" xfId="0" applyFont="1" applyFill="1" applyBorder="1" applyAlignment="1">
      <alignment horizontal="right" wrapText="1"/>
    </xf>
    <xf numFmtId="165" fontId="32" fillId="0" borderId="3" xfId="0" applyNumberFormat="1" applyFont="1" applyBorder="1" applyAlignment="1">
      <alignment wrapText="1"/>
    </xf>
    <xf numFmtId="0" fontId="32" fillId="0" borderId="2" xfId="0" applyFont="1" applyBorder="1" applyAlignment="1">
      <alignment wrapText="1"/>
    </xf>
    <xf numFmtId="165" fontId="26" fillId="0" borderId="3" xfId="0" applyNumberFormat="1" applyFont="1" applyBorder="1" applyAlignment="1">
      <alignment wrapText="1"/>
    </xf>
    <xf numFmtId="0" fontId="26" fillId="0" borderId="2" xfId="0" applyFont="1" applyBorder="1" applyAlignment="1">
      <alignment wrapText="1"/>
    </xf>
    <xf numFmtId="0" fontId="14" fillId="2" borderId="0" xfId="0" applyFont="1" applyFill="1" applyAlignment="1">
      <alignment horizontal="center" wrapText="1"/>
    </xf>
    <xf numFmtId="0" fontId="6" fillId="2" borderId="0" xfId="0" applyFont="1" applyFill="1" applyAlignment="1">
      <alignment horizontal="justify" wrapText="1"/>
    </xf>
    <xf numFmtId="165" fontId="32" fillId="0" borderId="3" xfId="1" applyNumberFormat="1" applyFont="1" applyBorder="1" applyAlignment="1">
      <alignment wrapText="1"/>
    </xf>
    <xf numFmtId="165" fontId="32" fillId="0" borderId="2" xfId="1" applyNumberFormat="1" applyFont="1" applyBorder="1" applyAlignment="1">
      <alignment wrapText="1"/>
    </xf>
    <xf numFmtId="0" fontId="14" fillId="0" borderId="0" xfId="0" applyFont="1" applyFill="1" applyBorder="1" applyAlignment="1">
      <alignment horizontal="justify" wrapText="1"/>
    </xf>
    <xf numFmtId="165" fontId="24" fillId="0" borderId="3" xfId="0" applyNumberFormat="1" applyFont="1" applyBorder="1" applyAlignment="1">
      <alignment wrapText="1"/>
    </xf>
    <xf numFmtId="0" fontId="24" fillId="0" borderId="2" xfId="0" applyFont="1" applyBorder="1" applyAlignment="1">
      <alignment wrapText="1"/>
    </xf>
    <xf numFmtId="165" fontId="34" fillId="3" borderId="3" xfId="0" applyNumberFormat="1" applyFont="1" applyFill="1" applyBorder="1" applyAlignment="1">
      <alignment horizontal="center" wrapText="1"/>
    </xf>
    <xf numFmtId="165" fontId="34" fillId="3" borderId="2" xfId="0" applyNumberFormat="1" applyFont="1" applyFill="1" applyBorder="1" applyAlignment="1">
      <alignment horizontal="center" wrapText="1"/>
    </xf>
    <xf numFmtId="0" fontId="17" fillId="0" borderId="0" xfId="0" applyFont="1" applyBorder="1" applyAlignment="1">
      <alignment horizontal="right"/>
    </xf>
    <xf numFmtId="0" fontId="33" fillId="0" borderId="0" xfId="0" applyFont="1" applyBorder="1" applyAlignment="1">
      <alignment horizontal="center"/>
    </xf>
    <xf numFmtId="0" fontId="6" fillId="2" borderId="0" xfId="0" applyFont="1" applyFill="1" applyAlignment="1">
      <alignment horizontal="justify" vertical="center" wrapText="1"/>
    </xf>
    <xf numFmtId="166" fontId="32" fillId="0" borderId="3" xfId="0" applyNumberFormat="1" applyFont="1" applyBorder="1" applyAlignment="1">
      <alignment wrapText="1"/>
    </xf>
    <xf numFmtId="165" fontId="24" fillId="0" borderId="3" xfId="1" applyNumberFormat="1" applyFont="1" applyBorder="1" applyAlignment="1">
      <alignment wrapText="1"/>
    </xf>
    <xf numFmtId="165" fontId="24" fillId="0" borderId="2" xfId="1" applyNumberFormat="1" applyFont="1" applyBorder="1" applyAlignment="1">
      <alignment wrapText="1"/>
    </xf>
    <xf numFmtId="10" fontId="6" fillId="0" borderId="0" xfId="0" applyNumberFormat="1" applyFont="1" applyFill="1" applyAlignment="1">
      <alignment horizontal="justify" wrapText="1"/>
    </xf>
    <xf numFmtId="0" fontId="33" fillId="0" borderId="0" xfId="0" applyFont="1" applyAlignment="1">
      <alignment horizontal="center" vertical="center"/>
    </xf>
  </cellXfs>
  <cellStyles count="3">
    <cellStyle name="Обычный" xfId="0" builtinId="0"/>
    <cellStyle name="Обычный 2"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590"/>
  <sheetViews>
    <sheetView tabSelected="1" view="pageBreakPreview" topLeftCell="A495" zoomScaleNormal="100" zoomScaleSheetLayoutView="100" zoomScalePageLayoutView="90" workbookViewId="0">
      <selection activeCell="I505" sqref="I505"/>
    </sheetView>
  </sheetViews>
  <sheetFormatPr defaultColWidth="9.140625" defaultRowHeight="15"/>
  <cols>
    <col min="1" max="1" width="68.5703125" style="11" customWidth="1"/>
    <col min="2" max="2" width="15.28515625" style="11" customWidth="1"/>
    <col min="3" max="3" width="8.140625" style="11" customWidth="1"/>
    <col min="4" max="4" width="14.85546875" style="11" customWidth="1"/>
    <col min="5" max="5" width="8.28515625" style="11" customWidth="1"/>
    <col min="6" max="6" width="15.140625" style="1" customWidth="1"/>
    <col min="7" max="7" width="8.28515625" style="77" customWidth="1"/>
    <col min="8" max="8" width="11.7109375" style="77" customWidth="1"/>
    <col min="9" max="10" width="10.7109375" style="77" customWidth="1"/>
    <col min="11" max="16384" width="9.140625" style="11"/>
  </cols>
  <sheetData>
    <row r="1" spans="1:10" s="71" customFormat="1" ht="22.9" customHeight="1">
      <c r="A1" s="264" t="s">
        <v>341</v>
      </c>
      <c r="B1" s="264"/>
      <c r="C1" s="264"/>
      <c r="D1" s="264"/>
      <c r="E1" s="264"/>
      <c r="F1" s="264"/>
      <c r="G1" s="78"/>
      <c r="H1" s="127"/>
      <c r="I1" s="127"/>
      <c r="J1" s="127"/>
    </row>
    <row r="2" spans="1:10" s="43" customFormat="1" ht="37.15" customHeight="1">
      <c r="A2" s="265" t="s">
        <v>342</v>
      </c>
      <c r="B2" s="265"/>
      <c r="C2" s="265"/>
      <c r="D2" s="265"/>
      <c r="E2" s="265"/>
      <c r="F2" s="265"/>
      <c r="G2" s="265"/>
      <c r="H2" s="128"/>
      <c r="I2" s="128"/>
      <c r="J2" s="128"/>
    </row>
    <row r="3" spans="1:10" s="142" customFormat="1" ht="61.9" customHeight="1">
      <c r="A3" s="265" t="s">
        <v>283</v>
      </c>
      <c r="B3" s="265"/>
      <c r="C3" s="265"/>
      <c r="D3" s="265"/>
      <c r="E3" s="265"/>
      <c r="F3" s="265"/>
      <c r="G3" s="265"/>
      <c r="H3" s="144"/>
      <c r="I3" s="144"/>
      <c r="J3" s="144"/>
    </row>
    <row r="4" spans="1:10" s="120" customFormat="1" ht="17.45" customHeight="1">
      <c r="A4" s="265" t="s">
        <v>197</v>
      </c>
      <c r="B4" s="265"/>
      <c r="C4" s="265"/>
      <c r="D4" s="265"/>
      <c r="E4" s="265"/>
      <c r="F4" s="265"/>
      <c r="G4" s="265"/>
      <c r="H4" s="128"/>
      <c r="I4" s="128"/>
      <c r="J4" s="128"/>
    </row>
    <row r="5" spans="1:10" s="145" customFormat="1" ht="30.6" customHeight="1">
      <c r="A5" s="246" t="s">
        <v>312</v>
      </c>
      <c r="B5" s="246"/>
      <c r="C5" s="246"/>
      <c r="D5" s="246"/>
      <c r="E5" s="246"/>
      <c r="F5" s="246"/>
      <c r="G5" s="246"/>
      <c r="H5" s="146"/>
      <c r="I5" s="146"/>
      <c r="J5" s="146"/>
    </row>
    <row r="6" spans="1:10" s="200" customFormat="1" ht="31.15" customHeight="1">
      <c r="A6" s="246" t="s">
        <v>307</v>
      </c>
      <c r="B6" s="246"/>
      <c r="C6" s="246"/>
      <c r="D6" s="246"/>
      <c r="E6" s="246"/>
      <c r="F6" s="246"/>
      <c r="G6" s="246"/>
      <c r="H6" s="202"/>
      <c r="I6" s="202"/>
      <c r="J6" s="202"/>
    </row>
    <row r="7" spans="1:10" s="200" customFormat="1" ht="46.15" customHeight="1">
      <c r="A7" s="279" t="s">
        <v>329</v>
      </c>
      <c r="B7" s="279"/>
      <c r="C7" s="279"/>
      <c r="D7" s="279"/>
      <c r="E7" s="279"/>
      <c r="F7" s="279"/>
      <c r="G7" s="279"/>
      <c r="H7" s="202"/>
      <c r="I7" s="202"/>
      <c r="J7" s="202"/>
    </row>
    <row r="8" spans="1:10" s="120" customFormat="1" ht="30.6" customHeight="1">
      <c r="A8" s="265" t="s">
        <v>50</v>
      </c>
      <c r="B8" s="265"/>
      <c r="C8" s="265"/>
      <c r="D8" s="265"/>
      <c r="E8" s="265"/>
      <c r="F8" s="265"/>
      <c r="G8" s="265"/>
      <c r="H8" s="128"/>
      <c r="I8" s="128"/>
      <c r="J8" s="128"/>
    </row>
    <row r="9" spans="1:10" s="199" customFormat="1" ht="15.75">
      <c r="A9" s="265" t="s">
        <v>253</v>
      </c>
      <c r="B9" s="265"/>
      <c r="C9" s="265"/>
      <c r="D9" s="265"/>
      <c r="E9" s="265"/>
      <c r="F9" s="265"/>
      <c r="G9" s="265"/>
      <c r="H9" s="128"/>
      <c r="I9" s="128"/>
      <c r="J9" s="128"/>
    </row>
    <row r="10" spans="1:10" s="142" customFormat="1" ht="49.9" customHeight="1">
      <c r="A10" s="246" t="s">
        <v>308</v>
      </c>
      <c r="B10" s="246"/>
      <c r="C10" s="246"/>
      <c r="D10" s="246"/>
      <c r="E10" s="246"/>
      <c r="F10" s="246"/>
      <c r="G10" s="246"/>
      <c r="H10" s="219"/>
      <c r="I10" s="128"/>
      <c r="J10" s="128"/>
    </row>
    <row r="11" spans="1:10" s="34" customFormat="1" ht="61.15" customHeight="1">
      <c r="A11" s="246" t="s">
        <v>339</v>
      </c>
      <c r="B11" s="246"/>
      <c r="C11" s="246"/>
      <c r="D11" s="246"/>
      <c r="E11" s="246"/>
      <c r="F11" s="246"/>
      <c r="G11" s="246"/>
      <c r="H11" s="76"/>
      <c r="I11" s="76"/>
      <c r="J11" s="76"/>
    </row>
    <row r="12" spans="1:10" s="142" customFormat="1" ht="78" customHeight="1">
      <c r="A12" s="265" t="s">
        <v>272</v>
      </c>
      <c r="B12" s="265"/>
      <c r="C12" s="265"/>
      <c r="D12" s="265"/>
      <c r="E12" s="265"/>
      <c r="F12" s="265"/>
      <c r="G12" s="265"/>
      <c r="H12" s="144"/>
      <c r="I12" s="144"/>
      <c r="J12" s="144"/>
    </row>
    <row r="13" spans="1:10" s="142" customFormat="1" ht="76.150000000000006" customHeight="1">
      <c r="A13" s="246" t="s">
        <v>353</v>
      </c>
      <c r="B13" s="246"/>
      <c r="C13" s="246"/>
      <c r="D13" s="246"/>
      <c r="E13" s="246"/>
      <c r="F13" s="246"/>
      <c r="G13" s="246"/>
      <c r="H13" s="128"/>
      <c r="I13" s="128"/>
      <c r="J13" s="128"/>
    </row>
    <row r="14" spans="1:10" s="143" customFormat="1" ht="46.9" customHeight="1">
      <c r="A14" s="246" t="s">
        <v>310</v>
      </c>
      <c r="B14" s="246"/>
      <c r="C14" s="246"/>
      <c r="D14" s="246"/>
      <c r="E14" s="246"/>
      <c r="F14" s="246"/>
      <c r="G14" s="246"/>
      <c r="H14" s="128"/>
      <c r="I14" s="128"/>
      <c r="J14" s="128"/>
    </row>
    <row r="15" spans="1:10" s="120" customFormat="1" ht="38.450000000000003" customHeight="1">
      <c r="A15" s="265" t="s">
        <v>49</v>
      </c>
      <c r="B15" s="265"/>
      <c r="C15" s="265"/>
      <c r="D15" s="265"/>
      <c r="E15" s="265"/>
      <c r="F15" s="265"/>
      <c r="G15" s="265"/>
      <c r="H15" s="128"/>
      <c r="I15" s="128"/>
      <c r="J15" s="128"/>
    </row>
    <row r="16" spans="1:10" s="120" customFormat="1" ht="16.899999999999999" customHeight="1">
      <c r="A16" s="72" t="s">
        <v>93</v>
      </c>
      <c r="B16" s="234">
        <f>B54</f>
        <v>3290869.2</v>
      </c>
      <c r="C16" s="264" t="s">
        <v>0</v>
      </c>
      <c r="D16" s="264"/>
      <c r="E16" s="72"/>
      <c r="F16" s="67"/>
      <c r="G16" s="75"/>
      <c r="H16" s="227"/>
      <c r="I16" s="128"/>
      <c r="J16" s="128"/>
    </row>
    <row r="17" spans="1:10" s="120" customFormat="1" ht="16.899999999999999" customHeight="1">
      <c r="A17" s="72" t="s">
        <v>280</v>
      </c>
      <c r="B17" s="234">
        <f>D54</f>
        <v>3062462.0000000005</v>
      </c>
      <c r="C17" s="264" t="s">
        <v>0</v>
      </c>
      <c r="D17" s="264"/>
      <c r="E17" s="72"/>
      <c r="F17" s="67"/>
      <c r="G17" s="75"/>
      <c r="H17" s="227"/>
      <c r="I17" s="128"/>
      <c r="J17" s="128"/>
    </row>
    <row r="18" spans="1:10" s="120" customFormat="1" ht="16.899999999999999" customHeight="1">
      <c r="A18" s="72" t="s">
        <v>281</v>
      </c>
      <c r="B18" s="234">
        <f>F54</f>
        <v>3098394.1</v>
      </c>
      <c r="C18" s="264" t="s">
        <v>0</v>
      </c>
      <c r="D18" s="264"/>
      <c r="E18" s="72"/>
      <c r="F18" s="67"/>
      <c r="G18" s="75"/>
      <c r="H18" s="227"/>
      <c r="I18" s="220"/>
      <c r="J18" s="128"/>
    </row>
    <row r="19" spans="1:10" s="120" customFormat="1" ht="9.6" customHeight="1">
      <c r="A19" s="265"/>
      <c r="B19" s="265"/>
      <c r="C19" s="265"/>
      <c r="D19" s="265"/>
      <c r="E19" s="265"/>
      <c r="F19" s="265"/>
      <c r="G19" s="79"/>
      <c r="H19" s="128"/>
      <c r="I19" s="128"/>
      <c r="J19" s="128"/>
    </row>
    <row r="20" spans="1:10" s="145" customFormat="1" ht="75.599999999999994" customHeight="1">
      <c r="A20" s="246" t="s">
        <v>352</v>
      </c>
      <c r="B20" s="246"/>
      <c r="C20" s="246"/>
      <c r="D20" s="246"/>
      <c r="E20" s="246"/>
      <c r="F20" s="246"/>
      <c r="G20" s="246"/>
      <c r="H20" s="202"/>
      <c r="I20" s="202"/>
      <c r="J20" s="202"/>
    </row>
    <row r="21" spans="1:10" s="145" customFormat="1" ht="64.150000000000006" customHeight="1">
      <c r="A21" s="246" t="s">
        <v>351</v>
      </c>
      <c r="B21" s="246"/>
      <c r="C21" s="246"/>
      <c r="D21" s="246"/>
      <c r="E21" s="246"/>
      <c r="F21" s="246"/>
      <c r="G21" s="246"/>
      <c r="H21" s="233"/>
      <c r="I21" s="233"/>
      <c r="J21" s="146"/>
    </row>
    <row r="22" spans="1:10" s="120" customFormat="1" ht="58.9" customHeight="1">
      <c r="A22" s="275" t="s">
        <v>354</v>
      </c>
      <c r="B22" s="275"/>
      <c r="C22" s="275"/>
      <c r="D22" s="275"/>
      <c r="E22" s="275"/>
      <c r="F22" s="275"/>
      <c r="G22" s="275"/>
      <c r="H22" s="129"/>
      <c r="I22" s="129"/>
      <c r="J22" s="128"/>
    </row>
    <row r="23" spans="1:10" s="231" customFormat="1" ht="77.45" customHeight="1">
      <c r="A23" s="232"/>
      <c r="B23" s="232"/>
      <c r="C23" s="232"/>
      <c r="D23" s="232"/>
      <c r="E23" s="232"/>
      <c r="F23" s="232"/>
      <c r="G23" s="232"/>
      <c r="H23" s="129"/>
      <c r="I23" s="129"/>
      <c r="J23" s="128"/>
    </row>
    <row r="24" spans="1:10" ht="16.899999999999999" customHeight="1">
      <c r="A24" s="273" t="s">
        <v>85</v>
      </c>
      <c r="B24" s="273"/>
      <c r="C24" s="273"/>
      <c r="D24" s="273"/>
      <c r="E24" s="273"/>
      <c r="F24" s="273"/>
      <c r="G24" s="273"/>
    </row>
    <row r="25" spans="1:10" ht="18" customHeight="1">
      <c r="A25" s="274" t="s">
        <v>187</v>
      </c>
      <c r="B25" s="274"/>
      <c r="C25" s="274"/>
      <c r="D25" s="274"/>
      <c r="E25" s="274"/>
      <c r="F25" s="274"/>
      <c r="G25" s="274"/>
    </row>
    <row r="26" spans="1:10" ht="10.9" customHeight="1">
      <c r="A26" s="118"/>
      <c r="B26" s="118"/>
      <c r="C26" s="118"/>
      <c r="D26" s="118"/>
      <c r="E26" s="118"/>
      <c r="F26" s="254"/>
      <c r="G26" s="254"/>
    </row>
    <row r="27" spans="1:10" ht="15.6" customHeight="1">
      <c r="A27" s="240" t="s">
        <v>92</v>
      </c>
      <c r="B27" s="242" t="s">
        <v>188</v>
      </c>
      <c r="C27" s="243"/>
      <c r="D27" s="242" t="s">
        <v>77</v>
      </c>
      <c r="E27" s="243"/>
      <c r="F27" s="242" t="s">
        <v>189</v>
      </c>
      <c r="G27" s="243"/>
    </row>
    <row r="28" spans="1:10" ht="70.150000000000006" customHeight="1">
      <c r="A28" s="241"/>
      <c r="B28" s="122" t="s">
        <v>79</v>
      </c>
      <c r="C28" s="122" t="s">
        <v>174</v>
      </c>
      <c r="D28" s="122" t="s">
        <v>79</v>
      </c>
      <c r="E28" s="122" t="s">
        <v>174</v>
      </c>
      <c r="F28" s="122" t="s">
        <v>79</v>
      </c>
      <c r="G28" s="122" t="s">
        <v>174</v>
      </c>
    </row>
    <row r="29" spans="1:10" ht="28.9" customHeight="1">
      <c r="A29" s="62" t="s">
        <v>51</v>
      </c>
      <c r="B29" s="183">
        <f>B114</f>
        <v>1689931.2999999998</v>
      </c>
      <c r="C29" s="191">
        <f>B29/B47*100</f>
        <v>51.919074596119216</v>
      </c>
      <c r="D29" s="183">
        <f>D114</f>
        <v>1613931.0999999999</v>
      </c>
      <c r="E29" s="191">
        <f>D29/D47*100</f>
        <v>57.752264627736224</v>
      </c>
      <c r="F29" s="183">
        <f>F114</f>
        <v>1639835.3</v>
      </c>
      <c r="G29" s="191">
        <f>F29/F47*100</f>
        <v>58.277694164974633</v>
      </c>
      <c r="H29" s="80"/>
      <c r="I29" s="80"/>
    </row>
    <row r="30" spans="1:10" s="21" customFormat="1" ht="30">
      <c r="A30" s="62" t="s">
        <v>130</v>
      </c>
      <c r="B30" s="185">
        <f>B150</f>
        <v>152914.9</v>
      </c>
      <c r="C30" s="192">
        <f>B30/B47*100</f>
        <v>4.6979425139697168</v>
      </c>
      <c r="D30" s="185">
        <f>D150</f>
        <v>149916.79999999999</v>
      </c>
      <c r="E30" s="192">
        <f>D30/D47*100+0.1</f>
        <v>5.4645627782644528</v>
      </c>
      <c r="F30" s="185">
        <f>F150</f>
        <v>150341.5</v>
      </c>
      <c r="G30" s="192">
        <f>F30/F47*100</f>
        <v>5.342948744488873</v>
      </c>
      <c r="H30" s="80"/>
      <c r="I30" s="80"/>
      <c r="J30" s="89"/>
    </row>
    <row r="31" spans="1:10" s="21" customFormat="1" ht="16.899999999999999" customHeight="1">
      <c r="A31" s="63" t="s">
        <v>131</v>
      </c>
      <c r="B31" s="185">
        <f>B174</f>
        <v>254918.69999999995</v>
      </c>
      <c r="C31" s="192">
        <f>B31/B47*100</f>
        <v>7.8317639310223646</v>
      </c>
      <c r="D31" s="185">
        <f>D174</f>
        <v>0</v>
      </c>
      <c r="E31" s="192">
        <f>D31/D47*100</f>
        <v>0</v>
      </c>
      <c r="F31" s="185">
        <f>F174</f>
        <v>0</v>
      </c>
      <c r="G31" s="192">
        <f>F31/F47*100</f>
        <v>0</v>
      </c>
      <c r="H31" s="80"/>
      <c r="I31" s="80"/>
      <c r="J31" s="89"/>
    </row>
    <row r="32" spans="1:10" s="21" customFormat="1" ht="30">
      <c r="A32" s="62" t="s">
        <v>52</v>
      </c>
      <c r="B32" s="183">
        <f>B203</f>
        <v>12768.699999999999</v>
      </c>
      <c r="C32" s="191">
        <f>B32/B47*100</f>
        <v>0.39228759642209565</v>
      </c>
      <c r="D32" s="183">
        <f>D203</f>
        <v>10966.699999999999</v>
      </c>
      <c r="E32" s="191">
        <f>D32/D47*100</f>
        <v>0.39242800420228274</v>
      </c>
      <c r="F32" s="183">
        <f>F203</f>
        <v>10966.699999999999</v>
      </c>
      <c r="G32" s="191">
        <f>F32/F47*100</f>
        <v>0.38974279221762531</v>
      </c>
      <c r="H32" s="80"/>
      <c r="I32" s="80"/>
      <c r="J32" s="89"/>
    </row>
    <row r="33" spans="1:10" ht="45">
      <c r="A33" s="62" t="s">
        <v>53</v>
      </c>
      <c r="B33" s="183">
        <f>B225</f>
        <v>128107.1</v>
      </c>
      <c r="C33" s="191">
        <f>B33/B47*100</f>
        <v>3.935782526302996</v>
      </c>
      <c r="D33" s="183">
        <f>D225</f>
        <v>97197.8</v>
      </c>
      <c r="E33" s="191">
        <f>D33/D47*100</f>
        <v>3.4780871790832837</v>
      </c>
      <c r="F33" s="183">
        <f>F225</f>
        <v>77480.7</v>
      </c>
      <c r="G33" s="191">
        <f>F33/F47*100</f>
        <v>2.7535671041403669</v>
      </c>
      <c r="H33" s="80"/>
      <c r="I33" s="80"/>
    </row>
    <row r="34" spans="1:10" ht="45">
      <c r="A34" s="62" t="s">
        <v>176</v>
      </c>
      <c r="B34" s="183">
        <f>B251</f>
        <v>27235.899999999998</v>
      </c>
      <c r="C34" s="191">
        <f>B34/B47*100</f>
        <v>0.83675752013850702</v>
      </c>
      <c r="D34" s="183">
        <f>D251</f>
        <v>26656.3</v>
      </c>
      <c r="E34" s="191">
        <f>D34/D47*100</f>
        <v>0.95385837201868473</v>
      </c>
      <c r="F34" s="183">
        <f>F251</f>
        <v>26656.3</v>
      </c>
      <c r="G34" s="191">
        <f>F34/F47*100</f>
        <v>0.94733153931362091</v>
      </c>
    </row>
    <row r="35" spans="1:10" ht="25.9" customHeight="1">
      <c r="A35" s="62" t="s">
        <v>177</v>
      </c>
      <c r="B35" s="183">
        <f>B271</f>
        <v>750</v>
      </c>
      <c r="C35" s="191">
        <f>B35/B47*100</f>
        <v>2.3041946111708459E-2</v>
      </c>
      <c r="D35" s="183">
        <f>D271</f>
        <v>100</v>
      </c>
      <c r="E35" s="191">
        <f>D35/D47*100</f>
        <v>3.5783599825132697E-3</v>
      </c>
      <c r="F35" s="183">
        <f>F271</f>
        <v>100</v>
      </c>
      <c r="G35" s="191">
        <f>F35/F47*100</f>
        <v>3.5538748412706224E-3</v>
      </c>
    </row>
    <row r="36" spans="1:10" ht="18" customHeight="1">
      <c r="A36" s="62" t="s">
        <v>178</v>
      </c>
      <c r="B36" s="183">
        <f>B287</f>
        <v>36528.300000000003</v>
      </c>
      <c r="C36" s="191">
        <f>B36/B47*100</f>
        <v>1.1222441602030935</v>
      </c>
      <c r="D36" s="183">
        <f>D287</f>
        <v>30885</v>
      </c>
      <c r="E36" s="191">
        <f>D36/D47*100</f>
        <v>1.1051764805992235</v>
      </c>
      <c r="F36" s="183">
        <f>F287</f>
        <v>30885</v>
      </c>
      <c r="G36" s="191">
        <f>F36/F47*100</f>
        <v>1.0976142447264317</v>
      </c>
    </row>
    <row r="37" spans="1:10" ht="30">
      <c r="A37" s="62" t="s">
        <v>179</v>
      </c>
      <c r="B37" s="183">
        <f>B312</f>
        <v>11544.2</v>
      </c>
      <c r="C37" s="191">
        <f>B37/B47*100</f>
        <v>0.35466777907037972</v>
      </c>
      <c r="D37" s="183">
        <f t="shared" ref="D37" si="0">D312</f>
        <v>9819.5</v>
      </c>
      <c r="E37" s="191">
        <f>D37/D47*100</f>
        <v>0.35137705848289058</v>
      </c>
      <c r="F37" s="183">
        <f t="shared" ref="F37" si="1">F312</f>
        <v>9828.2000000000007</v>
      </c>
      <c r="G37" s="191">
        <f>F37/F47*100</f>
        <v>0.34928192714975936</v>
      </c>
    </row>
    <row r="38" spans="1:10" ht="45">
      <c r="A38" s="62" t="s">
        <v>180</v>
      </c>
      <c r="B38" s="183">
        <f>B340</f>
        <v>26817.600000000002</v>
      </c>
      <c r="C38" s="191">
        <f>B38/B47*100</f>
        <v>0.82390625872713708</v>
      </c>
      <c r="D38" s="183">
        <f t="shared" ref="D38" si="2">D340</f>
        <v>27030.600000000002</v>
      </c>
      <c r="E38" s="191">
        <f>D38/D47*100</f>
        <v>0.967252173433232</v>
      </c>
      <c r="F38" s="183">
        <f t="shared" ref="F38" si="3">F340</f>
        <v>26030.600000000002</v>
      </c>
      <c r="G38" s="191">
        <f>F38/F47*100</f>
        <v>0.92509494443179063</v>
      </c>
    </row>
    <row r="39" spans="1:10" ht="30" customHeight="1">
      <c r="A39" s="62" t="s">
        <v>181</v>
      </c>
      <c r="B39" s="183">
        <f>B365</f>
        <v>15606.199999999999</v>
      </c>
      <c r="C39" s="191">
        <f>B39/B47*100</f>
        <v>0.4794629592113927</v>
      </c>
      <c r="D39" s="183">
        <f t="shared" ref="D39" si="4">D365</f>
        <v>15564.9</v>
      </c>
      <c r="E39" s="191">
        <f>D39/D47*100</f>
        <v>0.556968152918208</v>
      </c>
      <c r="F39" s="183">
        <f t="shared" ref="F39" si="5">F365</f>
        <v>15564.9</v>
      </c>
      <c r="G39" s="191">
        <f>F39/F47*100</f>
        <v>0.55315706516893104</v>
      </c>
    </row>
    <row r="40" spans="1:10" s="12" customFormat="1" ht="29.45" customHeight="1">
      <c r="A40" s="62" t="s">
        <v>182</v>
      </c>
      <c r="B40" s="183">
        <f>B387</f>
        <v>99704.2</v>
      </c>
      <c r="C40" s="191">
        <f>B40/B47*100+0.1</f>
        <v>3.16317173801467</v>
      </c>
      <c r="D40" s="183">
        <f>D387</f>
        <v>16290.6</v>
      </c>
      <c r="E40" s="191">
        <f>D40/D47*100</f>
        <v>0.58293631131130685</v>
      </c>
      <c r="F40" s="183">
        <f>F387</f>
        <v>0</v>
      </c>
      <c r="G40" s="191">
        <f>F40/F47*100</f>
        <v>0</v>
      </c>
      <c r="H40" s="82"/>
      <c r="I40" s="82"/>
      <c r="J40" s="82"/>
    </row>
    <row r="41" spans="1:10" ht="15.6" customHeight="1">
      <c r="A41" s="240" t="s">
        <v>92</v>
      </c>
      <c r="B41" s="242" t="s">
        <v>188</v>
      </c>
      <c r="C41" s="243"/>
      <c r="D41" s="242" t="s">
        <v>77</v>
      </c>
      <c r="E41" s="243"/>
      <c r="F41" s="242" t="s">
        <v>189</v>
      </c>
      <c r="G41" s="243"/>
    </row>
    <row r="42" spans="1:10" ht="70.150000000000006" customHeight="1">
      <c r="A42" s="241"/>
      <c r="B42" s="122" t="s">
        <v>79</v>
      </c>
      <c r="C42" s="122" t="s">
        <v>174</v>
      </c>
      <c r="D42" s="122" t="s">
        <v>79</v>
      </c>
      <c r="E42" s="122" t="s">
        <v>174</v>
      </c>
      <c r="F42" s="122" t="s">
        <v>79</v>
      </c>
      <c r="G42" s="122" t="s">
        <v>174</v>
      </c>
    </row>
    <row r="43" spans="1:10" s="27" customFormat="1" ht="30">
      <c r="A43" s="62" t="s">
        <v>183</v>
      </c>
      <c r="B43" s="183">
        <f>B408</f>
        <v>45911.799999999996</v>
      </c>
      <c r="C43" s="191">
        <f>B43/B47*100</f>
        <v>1.4105296286553817</v>
      </c>
      <c r="D43" s="183">
        <f>D408</f>
        <v>45781.599999999999</v>
      </c>
      <c r="E43" s="191">
        <f>D43/D47*100</f>
        <v>1.6382304537542951</v>
      </c>
      <c r="F43" s="183">
        <f>F408</f>
        <v>45781.599999999999</v>
      </c>
      <c r="G43" s="191">
        <f>F43/F47*100</f>
        <v>1.6270207643311514</v>
      </c>
      <c r="H43" s="130"/>
      <c r="I43" s="130"/>
      <c r="J43" s="130"/>
    </row>
    <row r="44" spans="1:10" s="12" customFormat="1" ht="29.45" customHeight="1">
      <c r="A44" s="62" t="s">
        <v>184</v>
      </c>
      <c r="B44" s="183">
        <f>B429</f>
        <v>36354.1</v>
      </c>
      <c r="C44" s="191">
        <f>B44/B47*100</f>
        <v>1.1168922841862139</v>
      </c>
      <c r="D44" s="183">
        <f>D429</f>
        <v>73095.900000000009</v>
      </c>
      <c r="E44" s="191">
        <f>D44/D47*100</f>
        <v>2.6156344344579177</v>
      </c>
      <c r="F44" s="183">
        <f>F429</f>
        <v>111595.70000000001</v>
      </c>
      <c r="G44" s="191">
        <f>F44/F47*100</f>
        <v>3.9659715062398404</v>
      </c>
      <c r="H44" s="82"/>
      <c r="I44" s="82"/>
      <c r="J44" s="82"/>
    </row>
    <row r="45" spans="1:10" ht="30">
      <c r="A45" s="62" t="s">
        <v>185</v>
      </c>
      <c r="B45" s="183">
        <f>B454</f>
        <v>454476.2</v>
      </c>
      <c r="C45" s="191">
        <f>B45/B47*100</f>
        <v>13.962688145938715</v>
      </c>
      <c r="D45" s="183">
        <f>D454</f>
        <v>437447</v>
      </c>
      <c r="E45" s="191">
        <f>D45/D47*100</f>
        <v>15.653428392704823</v>
      </c>
      <c r="F45" s="183">
        <f>F454</f>
        <v>437042.6</v>
      </c>
      <c r="G45" s="191">
        <f>F45/F47*100</f>
        <v>15.531947007035003</v>
      </c>
    </row>
    <row r="46" spans="1:10" s="27" customFormat="1" ht="30" customHeight="1">
      <c r="A46" s="62" t="s">
        <v>186</v>
      </c>
      <c r="B46" s="183">
        <f>B494</f>
        <v>261364.19999999998</v>
      </c>
      <c r="C46" s="191">
        <f>B46/B47*100</f>
        <v>8.0297864159063881</v>
      </c>
      <c r="D46" s="183">
        <f>D494</f>
        <v>239892.5</v>
      </c>
      <c r="E46" s="191">
        <f>D46/D47*100</f>
        <v>8.5842172210506469</v>
      </c>
      <c r="F46" s="183">
        <f>F494</f>
        <v>231721</v>
      </c>
      <c r="G46" s="191">
        <f>F46/F47*100</f>
        <v>8.2350743209406989</v>
      </c>
      <c r="H46" s="130"/>
      <c r="I46" s="130"/>
      <c r="J46" s="130"/>
    </row>
    <row r="47" spans="1:10" s="64" customFormat="1" ht="15.6" customHeight="1">
      <c r="A47" s="68" t="s">
        <v>41</v>
      </c>
      <c r="B47" s="184">
        <f>SUM(B29:B46)</f>
        <v>3254933.4000000004</v>
      </c>
      <c r="C47" s="193">
        <v>100</v>
      </c>
      <c r="D47" s="184">
        <f>SUM(D29:D46)</f>
        <v>2794576.3000000003</v>
      </c>
      <c r="E47" s="193">
        <v>100</v>
      </c>
      <c r="F47" s="184">
        <f>SUM(F29:F46)</f>
        <v>2813830.1</v>
      </c>
      <c r="G47" s="193">
        <v>100</v>
      </c>
      <c r="H47" s="85"/>
      <c r="I47" s="85"/>
      <c r="J47" s="85"/>
    </row>
    <row r="48" spans="1:10" s="22" customFormat="1" ht="6.6" customHeight="1">
      <c r="A48" s="45"/>
      <c r="B48" s="65"/>
      <c r="C48" s="65"/>
      <c r="D48" s="66"/>
      <c r="E48" s="66"/>
      <c r="F48" s="66"/>
      <c r="G48" s="81"/>
      <c r="H48" s="81"/>
      <c r="I48" s="81"/>
      <c r="J48" s="81"/>
    </row>
    <row r="49" spans="1:10" s="22" customFormat="1" ht="61.15" customHeight="1">
      <c r="A49" s="247" t="s">
        <v>311</v>
      </c>
      <c r="B49" s="247"/>
      <c r="C49" s="247"/>
      <c r="D49" s="247"/>
      <c r="E49" s="247"/>
      <c r="F49" s="247"/>
      <c r="G49" s="247"/>
      <c r="H49" s="81"/>
      <c r="I49" s="81"/>
      <c r="J49" s="81"/>
    </row>
    <row r="50" spans="1:10" s="22" customFormat="1" ht="13.9" customHeight="1">
      <c r="A50" s="115"/>
      <c r="B50" s="115"/>
      <c r="C50" s="115"/>
      <c r="D50" s="115"/>
      <c r="E50" s="115"/>
      <c r="F50" s="254" t="s">
        <v>86</v>
      </c>
      <c r="G50" s="254"/>
      <c r="H50" s="81"/>
      <c r="I50" s="81"/>
      <c r="J50" s="81"/>
    </row>
    <row r="51" spans="1:10" s="22" customFormat="1" ht="19.899999999999999" customHeight="1">
      <c r="A51" s="258" t="s">
        <v>56</v>
      </c>
      <c r="B51" s="258"/>
      <c r="C51" s="258"/>
      <c r="D51" s="258"/>
      <c r="E51" s="258"/>
      <c r="F51" s="258"/>
      <c r="G51" s="258"/>
      <c r="H51" s="81"/>
      <c r="I51" s="81"/>
      <c r="J51" s="81"/>
    </row>
    <row r="52" spans="1:10" s="1" customFormat="1" ht="14.45" customHeight="1">
      <c r="A52" s="237" t="s">
        <v>83</v>
      </c>
      <c r="B52" s="238" t="s">
        <v>188</v>
      </c>
      <c r="C52" s="238"/>
      <c r="D52" s="238" t="s">
        <v>77</v>
      </c>
      <c r="E52" s="238"/>
      <c r="F52" s="238" t="s">
        <v>189</v>
      </c>
      <c r="G52" s="238"/>
      <c r="H52" s="86"/>
      <c r="I52" s="86"/>
      <c r="J52" s="86"/>
    </row>
    <row r="53" spans="1:10" s="1" customFormat="1" ht="78" customHeight="1">
      <c r="A53" s="237"/>
      <c r="B53" s="122" t="s">
        <v>79</v>
      </c>
      <c r="C53" s="122" t="s">
        <v>175</v>
      </c>
      <c r="D53" s="122" t="s">
        <v>79</v>
      </c>
      <c r="E53" s="122" t="s">
        <v>175</v>
      </c>
      <c r="F53" s="122" t="s">
        <v>79</v>
      </c>
      <c r="G53" s="122" t="s">
        <v>175</v>
      </c>
      <c r="H53" s="86"/>
      <c r="I53" s="86"/>
      <c r="J53" s="86"/>
    </row>
    <row r="54" spans="1:10" s="22" customFormat="1" ht="16.899999999999999" customHeight="1">
      <c r="A54" s="196" t="s">
        <v>48</v>
      </c>
      <c r="B54" s="197">
        <f>B58+B59</f>
        <v>3290869.2</v>
      </c>
      <c r="C54" s="198">
        <v>100</v>
      </c>
      <c r="D54" s="197">
        <f>D58+D59</f>
        <v>3062462.0000000005</v>
      </c>
      <c r="E54" s="198">
        <v>100</v>
      </c>
      <c r="F54" s="197">
        <f>F58+F59</f>
        <v>3098394.1</v>
      </c>
      <c r="G54" s="198">
        <v>100</v>
      </c>
      <c r="H54" s="177"/>
      <c r="I54" s="177"/>
      <c r="J54" s="177"/>
    </row>
    <row r="55" spans="1:10" s="22" customFormat="1" ht="14.45" customHeight="1">
      <c r="A55" s="113" t="s">
        <v>2</v>
      </c>
      <c r="B55" s="114">
        <f>B115+B151+B175+B204+B226+B252+B272+B288+B315+B341+B366+B388+B409+B432+B455+B495+B524+B543</f>
        <v>1570304</v>
      </c>
      <c r="C55" s="125" t="s">
        <v>82</v>
      </c>
      <c r="D55" s="114">
        <f>D115+D151+D175+D204+D226+D252+D272+D288+D315+D341+D366+D388+D409+D432+D455+D495+D524+D543</f>
        <v>1469671.1</v>
      </c>
      <c r="E55" s="123" t="s">
        <v>82</v>
      </c>
      <c r="F55" s="114">
        <f>F115+F151+F175+F204+F226+F252+F272+F288+F315+F341+F366+F388+F409+F432+F455+F495+F524+F543</f>
        <v>1504832.7</v>
      </c>
      <c r="G55" s="123" t="s">
        <v>82</v>
      </c>
      <c r="H55" s="177"/>
      <c r="I55" s="177"/>
      <c r="J55" s="177"/>
    </row>
    <row r="56" spans="1:10" s="22" customFormat="1" ht="14.45" customHeight="1">
      <c r="A56" s="113" t="s">
        <v>3</v>
      </c>
      <c r="B56" s="114">
        <f>B116+B152+B176+B205+B227+B253+B273+B289+B316+B342+B367+B389+B410+B433+B456+B496+B527+B544</f>
        <v>1631218.0999999999</v>
      </c>
      <c r="C56" s="125" t="s">
        <v>82</v>
      </c>
      <c r="D56" s="114">
        <f>D116+D152+D176+D205+D227+D253+D273+D289+D316+D342+D367+D389+D410+D433+D456+D496+D527+D544</f>
        <v>1579843.2</v>
      </c>
      <c r="E56" s="123" t="s">
        <v>82</v>
      </c>
      <c r="F56" s="114">
        <f>F116+F152+F176+F205+F227+F253+F273+F289+F316+F342+F367+F389+F410+F433+F456+F496+F527+F544</f>
        <v>1580561.4</v>
      </c>
      <c r="G56" s="123" t="s">
        <v>82</v>
      </c>
      <c r="H56" s="81"/>
      <c r="I56" s="81"/>
      <c r="J56" s="81"/>
    </row>
    <row r="57" spans="1:10" s="22" customFormat="1" ht="14.45" customHeight="1">
      <c r="A57" s="113" t="s">
        <v>4</v>
      </c>
      <c r="B57" s="114">
        <f>B117+B153+B177+B206+B228+B254+B274+B290+B317+B343+B368+B390+B411+B434+B457+B497+B528+B545</f>
        <v>89347.1</v>
      </c>
      <c r="C57" s="125" t="s">
        <v>82</v>
      </c>
      <c r="D57" s="114">
        <f>D117+D153+D177+D206+D228+D254+D274+D290+D317+D343+D368+D390+D411+D434+D457+D497+D528+D545</f>
        <v>12947.7</v>
      </c>
      <c r="E57" s="123" t="s">
        <v>82</v>
      </c>
      <c r="F57" s="114">
        <f>F117+F153+F177+F206+F228+F254+F274+F290+F317+F343+F368+F390+F411+F434+F457+F497+F528+F545</f>
        <v>13000</v>
      </c>
      <c r="G57" s="123" t="s">
        <v>82</v>
      </c>
      <c r="H57" s="81"/>
      <c r="I57" s="81"/>
      <c r="J57" s="81"/>
    </row>
    <row r="58" spans="1:10" s="64" customFormat="1" ht="15.6" customHeight="1">
      <c r="A58" s="73" t="s">
        <v>172</v>
      </c>
      <c r="B58" s="74">
        <f>B47</f>
        <v>3254933.4000000004</v>
      </c>
      <c r="C58" s="133">
        <f>B58/B54*100</f>
        <v>98.908014940247398</v>
      </c>
      <c r="D58" s="74">
        <f>D47</f>
        <v>2794576.3000000003</v>
      </c>
      <c r="E58" s="133">
        <f>D58/D54*100</f>
        <v>91.25260329760826</v>
      </c>
      <c r="F58" s="74">
        <f>F47</f>
        <v>2813830.1</v>
      </c>
      <c r="G58" s="133">
        <f>F58/F54*100</f>
        <v>90.815758395615333</v>
      </c>
      <c r="H58" s="85"/>
      <c r="I58" s="85"/>
      <c r="J58" s="85"/>
    </row>
    <row r="59" spans="1:10" s="64" customFormat="1" ht="15.6" customHeight="1">
      <c r="A59" s="73" t="s">
        <v>173</v>
      </c>
      <c r="B59" s="74">
        <f>B523+B542</f>
        <v>35935.800000000003</v>
      </c>
      <c r="C59" s="133">
        <f>B59/B54*100</f>
        <v>1.0919850597526026</v>
      </c>
      <c r="D59" s="74">
        <f>D523+D542</f>
        <v>267885.7</v>
      </c>
      <c r="E59" s="133">
        <f>D59/D54*100</f>
        <v>8.7473967023917361</v>
      </c>
      <c r="F59" s="74">
        <f>F523+F542</f>
        <v>284564</v>
      </c>
      <c r="G59" s="133">
        <f>F59/F54*100</f>
        <v>9.1842416043846722</v>
      </c>
      <c r="H59" s="85"/>
      <c r="I59" s="85"/>
      <c r="J59" s="85"/>
    </row>
    <row r="60" spans="1:10" s="22" customFormat="1" ht="12" customHeight="1">
      <c r="A60" s="69"/>
      <c r="B60" s="70"/>
      <c r="C60" s="70"/>
      <c r="D60" s="70"/>
      <c r="E60" s="70"/>
      <c r="F60" s="70"/>
      <c r="G60" s="81"/>
      <c r="H60" s="81"/>
      <c r="I60" s="81"/>
      <c r="J60" s="81"/>
    </row>
    <row r="61" spans="1:10" s="22" customFormat="1" ht="31.9" customHeight="1">
      <c r="A61" s="247" t="s">
        <v>313</v>
      </c>
      <c r="B61" s="247"/>
      <c r="C61" s="247"/>
      <c r="D61" s="247"/>
      <c r="E61" s="247"/>
      <c r="F61" s="247"/>
      <c r="G61" s="247"/>
      <c r="H61" s="81"/>
      <c r="I61" s="81"/>
      <c r="J61" s="81"/>
    </row>
    <row r="62" spans="1:10" s="22" customFormat="1" ht="16.899999999999999" customHeight="1">
      <c r="A62" s="115"/>
      <c r="B62" s="115"/>
      <c r="C62" s="115"/>
      <c r="D62" s="115"/>
      <c r="E62" s="115"/>
      <c r="F62" s="254" t="s">
        <v>87</v>
      </c>
      <c r="G62" s="254"/>
      <c r="H62" s="81"/>
      <c r="I62" s="81"/>
      <c r="J62" s="81"/>
    </row>
    <row r="63" spans="1:10" s="22" customFormat="1" ht="16.899999999999999" customHeight="1">
      <c r="A63" s="258" t="s">
        <v>196</v>
      </c>
      <c r="B63" s="258"/>
      <c r="C63" s="258"/>
      <c r="D63" s="258"/>
      <c r="E63" s="258"/>
      <c r="F63" s="258"/>
      <c r="G63" s="258"/>
      <c r="H63" s="81"/>
      <c r="I63" s="81"/>
      <c r="J63" s="81"/>
    </row>
    <row r="64" spans="1:10" s="22" customFormat="1" ht="14.45" customHeight="1">
      <c r="A64" s="117"/>
      <c r="B64" s="117"/>
      <c r="C64" s="117"/>
      <c r="D64" s="117"/>
      <c r="E64" s="117"/>
      <c r="F64" s="254" t="s">
        <v>35</v>
      </c>
      <c r="G64" s="254"/>
      <c r="H64" s="81"/>
      <c r="I64" s="81"/>
      <c r="J64" s="81"/>
    </row>
    <row r="65" spans="1:10" s="1" customFormat="1" ht="16.149999999999999" customHeight="1">
      <c r="A65" s="208" t="s">
        <v>275</v>
      </c>
      <c r="B65" s="242" t="s">
        <v>188</v>
      </c>
      <c r="C65" s="243"/>
      <c r="D65" s="242" t="s">
        <v>77</v>
      </c>
      <c r="E65" s="243"/>
      <c r="F65" s="242" t="s">
        <v>189</v>
      </c>
      <c r="G65" s="243"/>
      <c r="H65" s="86"/>
      <c r="I65" s="86"/>
      <c r="J65" s="86"/>
    </row>
    <row r="66" spans="1:10" s="139" customFormat="1" ht="18" customHeight="1">
      <c r="A66" s="140" t="s">
        <v>274</v>
      </c>
      <c r="B66" s="266">
        <f>B67+B72+B77+B82</f>
        <v>117123.79999999999</v>
      </c>
      <c r="C66" s="267"/>
      <c r="D66" s="266">
        <f t="shared" ref="D66" si="6">D67+D72+D77+D82</f>
        <v>19225.5</v>
      </c>
      <c r="E66" s="267"/>
      <c r="F66" s="266">
        <f t="shared" ref="F66" si="7">F67+F72+F77+F82</f>
        <v>19225.5</v>
      </c>
      <c r="G66" s="267"/>
      <c r="H66" s="222"/>
      <c r="I66" s="222"/>
      <c r="J66" s="222"/>
    </row>
    <row r="67" spans="1:10" s="1" customFormat="1" ht="18" customHeight="1">
      <c r="A67" s="163" t="s">
        <v>89</v>
      </c>
      <c r="B67" s="269">
        <f>B68</f>
        <v>17056.2</v>
      </c>
      <c r="C67" s="270"/>
      <c r="D67" s="269">
        <f t="shared" ref="D67" si="8">D68</f>
        <v>0</v>
      </c>
      <c r="E67" s="270"/>
      <c r="F67" s="269">
        <f t="shared" ref="F67" si="9">F68</f>
        <v>0</v>
      </c>
      <c r="G67" s="270"/>
      <c r="H67" s="10"/>
      <c r="I67" s="10"/>
      <c r="J67" s="10"/>
    </row>
    <row r="68" spans="1:10" s="139" customFormat="1" ht="18" customHeight="1">
      <c r="A68" s="138" t="s">
        <v>143</v>
      </c>
      <c r="B68" s="260">
        <f t="shared" ref="B68:D68" si="10">B181</f>
        <v>17056.2</v>
      </c>
      <c r="C68" s="261"/>
      <c r="D68" s="260">
        <f t="shared" si="10"/>
        <v>0</v>
      </c>
      <c r="E68" s="261"/>
      <c r="F68" s="260">
        <f t="shared" ref="F68" si="11">F181</f>
        <v>0</v>
      </c>
      <c r="G68" s="261"/>
      <c r="H68" s="141"/>
      <c r="I68" s="141"/>
      <c r="J68" s="141"/>
    </row>
    <row r="69" spans="1:10" s="1" customFormat="1" ht="13.9" customHeight="1">
      <c r="A69" s="194" t="s">
        <v>2</v>
      </c>
      <c r="B69" s="271">
        <v>341.1</v>
      </c>
      <c r="C69" s="272"/>
      <c r="D69" s="271">
        <v>0</v>
      </c>
      <c r="E69" s="272"/>
      <c r="F69" s="271">
        <v>0</v>
      </c>
      <c r="G69" s="272"/>
      <c r="H69" s="86"/>
      <c r="I69" s="86"/>
      <c r="J69" s="86"/>
    </row>
    <row r="70" spans="1:10" s="1" customFormat="1" ht="13.9" customHeight="1">
      <c r="A70" s="194" t="s">
        <v>3</v>
      </c>
      <c r="B70" s="271">
        <v>10196.200000000001</v>
      </c>
      <c r="C70" s="272"/>
      <c r="D70" s="271">
        <v>0</v>
      </c>
      <c r="E70" s="272"/>
      <c r="F70" s="271">
        <v>0</v>
      </c>
      <c r="G70" s="272"/>
      <c r="H70" s="86"/>
      <c r="I70" s="86"/>
      <c r="J70" s="86"/>
    </row>
    <row r="71" spans="1:10" s="1" customFormat="1" ht="13.9" customHeight="1">
      <c r="A71" s="194" t="s">
        <v>4</v>
      </c>
      <c r="B71" s="271">
        <v>6518.9</v>
      </c>
      <c r="C71" s="272"/>
      <c r="D71" s="271">
        <v>0</v>
      </c>
      <c r="E71" s="272"/>
      <c r="F71" s="271">
        <v>0</v>
      </c>
      <c r="G71" s="272"/>
      <c r="H71" s="86"/>
      <c r="I71" s="86"/>
      <c r="J71" s="86"/>
    </row>
    <row r="72" spans="1:10" s="1" customFormat="1" ht="18" customHeight="1">
      <c r="A72" s="163" t="s">
        <v>88</v>
      </c>
      <c r="B72" s="269">
        <f>B73</f>
        <v>542</v>
      </c>
      <c r="C72" s="270"/>
      <c r="D72" s="269">
        <f t="shared" ref="D72" si="12">D73</f>
        <v>0</v>
      </c>
      <c r="E72" s="270"/>
      <c r="F72" s="269">
        <f t="shared" ref="F72" si="13">F73</f>
        <v>0</v>
      </c>
      <c r="G72" s="270"/>
      <c r="H72" s="10"/>
      <c r="I72" s="10"/>
      <c r="J72" s="10"/>
    </row>
    <row r="73" spans="1:10" s="139" customFormat="1" ht="18" customHeight="1">
      <c r="A73" s="138" t="s">
        <v>190</v>
      </c>
      <c r="B73" s="260">
        <f>B121+B155+B185</f>
        <v>542</v>
      </c>
      <c r="C73" s="261"/>
      <c r="D73" s="260">
        <f>D121+D155+D185</f>
        <v>0</v>
      </c>
      <c r="E73" s="261"/>
      <c r="F73" s="260">
        <f>F121+F155+F185</f>
        <v>0</v>
      </c>
      <c r="G73" s="261"/>
      <c r="H73" s="141"/>
      <c r="I73" s="141"/>
      <c r="J73" s="141"/>
    </row>
    <row r="74" spans="1:10" s="1" customFormat="1" ht="13.9" customHeight="1">
      <c r="A74" s="194" t="s">
        <v>2</v>
      </c>
      <c r="B74" s="271">
        <f>477+10.8+54.2</f>
        <v>542</v>
      </c>
      <c r="C74" s="272"/>
      <c r="D74" s="271">
        <v>0</v>
      </c>
      <c r="E74" s="272"/>
      <c r="F74" s="271">
        <v>0</v>
      </c>
      <c r="G74" s="272"/>
      <c r="H74" s="86"/>
      <c r="I74" s="86"/>
      <c r="J74" s="86"/>
    </row>
    <row r="75" spans="1:10" s="1" customFormat="1" ht="13.9" customHeight="1">
      <c r="A75" s="194" t="s">
        <v>3</v>
      </c>
      <c r="B75" s="271">
        <v>0</v>
      </c>
      <c r="C75" s="272"/>
      <c r="D75" s="271">
        <v>0</v>
      </c>
      <c r="E75" s="272"/>
      <c r="F75" s="271">
        <v>0</v>
      </c>
      <c r="G75" s="272"/>
      <c r="H75" s="86"/>
      <c r="I75" s="86"/>
      <c r="J75" s="86"/>
    </row>
    <row r="76" spans="1:10" s="1" customFormat="1" ht="13.9" customHeight="1">
      <c r="A76" s="194" t="s">
        <v>4</v>
      </c>
      <c r="B76" s="271">
        <v>0</v>
      </c>
      <c r="C76" s="272"/>
      <c r="D76" s="271">
        <v>0</v>
      </c>
      <c r="E76" s="272"/>
      <c r="F76" s="271">
        <v>0</v>
      </c>
      <c r="G76" s="272"/>
      <c r="H76" s="86"/>
      <c r="I76" s="86"/>
      <c r="J76" s="86"/>
    </row>
    <row r="77" spans="1:10" s="1" customFormat="1" ht="18" customHeight="1">
      <c r="A77" s="163" t="s">
        <v>90</v>
      </c>
      <c r="B77" s="269">
        <f>B78</f>
        <v>96590.7</v>
      </c>
      <c r="C77" s="270"/>
      <c r="D77" s="269">
        <f t="shared" ref="D77:F77" si="14">D78</f>
        <v>16290.6</v>
      </c>
      <c r="E77" s="270"/>
      <c r="F77" s="269">
        <f t="shared" si="14"/>
        <v>16290.6</v>
      </c>
      <c r="G77" s="270"/>
      <c r="H77" s="10"/>
      <c r="I77" s="10"/>
      <c r="J77" s="10"/>
    </row>
    <row r="78" spans="1:10" s="139" customFormat="1" ht="18" customHeight="1">
      <c r="A78" s="138" t="s">
        <v>144</v>
      </c>
      <c r="B78" s="276">
        <f>B391</f>
        <v>96590.7</v>
      </c>
      <c r="C78" s="261"/>
      <c r="D78" s="276">
        <f>D391</f>
        <v>16290.6</v>
      </c>
      <c r="E78" s="261"/>
      <c r="F78" s="276">
        <f>F553</f>
        <v>16290.6</v>
      </c>
      <c r="G78" s="261"/>
      <c r="H78" s="141"/>
      <c r="I78" s="141"/>
      <c r="J78" s="141"/>
    </row>
    <row r="79" spans="1:10" s="1" customFormat="1" ht="15" customHeight="1">
      <c r="A79" s="194" t="s">
        <v>2</v>
      </c>
      <c r="B79" s="271">
        <f>10844.2+1562.8+118.9</f>
        <v>12525.9</v>
      </c>
      <c r="C79" s="272"/>
      <c r="D79" s="271">
        <v>1629.1</v>
      </c>
      <c r="E79" s="272"/>
      <c r="F79" s="271">
        <v>1629.1</v>
      </c>
      <c r="G79" s="272"/>
      <c r="H79" s="86"/>
      <c r="I79" s="86"/>
      <c r="J79" s="86"/>
    </row>
    <row r="80" spans="1:10" s="1" customFormat="1" ht="15" customHeight="1">
      <c r="A80" s="194" t="s">
        <v>3</v>
      </c>
      <c r="B80" s="271">
        <v>8579.5</v>
      </c>
      <c r="C80" s="272"/>
      <c r="D80" s="271">
        <v>8943.5</v>
      </c>
      <c r="E80" s="272"/>
      <c r="F80" s="271">
        <v>8943.5</v>
      </c>
      <c r="G80" s="272"/>
      <c r="H80" s="86"/>
      <c r="I80" s="86"/>
      <c r="J80" s="86"/>
    </row>
    <row r="81" spans="1:10" s="1" customFormat="1" ht="15" customHeight="1">
      <c r="A81" s="194" t="s">
        <v>4</v>
      </c>
      <c r="B81" s="271">
        <f>5485.3+70000</f>
        <v>75485.3</v>
      </c>
      <c r="C81" s="272"/>
      <c r="D81" s="271">
        <v>5718</v>
      </c>
      <c r="E81" s="272"/>
      <c r="F81" s="271">
        <v>5718</v>
      </c>
      <c r="G81" s="272"/>
      <c r="H81" s="86"/>
      <c r="I81" s="86"/>
      <c r="J81" s="86"/>
    </row>
    <row r="82" spans="1:10" s="1" customFormat="1" ht="30" customHeight="1">
      <c r="A82" s="163" t="s">
        <v>91</v>
      </c>
      <c r="B82" s="277">
        <f>B83</f>
        <v>2934.9</v>
      </c>
      <c r="C82" s="278"/>
      <c r="D82" s="277">
        <f>D83</f>
        <v>2934.9</v>
      </c>
      <c r="E82" s="278"/>
      <c r="F82" s="277">
        <f t="shared" ref="F82" si="15">F83</f>
        <v>2934.9</v>
      </c>
      <c r="G82" s="278"/>
      <c r="H82" s="10"/>
      <c r="I82" s="10"/>
      <c r="J82" s="10"/>
    </row>
    <row r="83" spans="1:10" s="188" customFormat="1" ht="42" customHeight="1">
      <c r="A83" s="186" t="s">
        <v>303</v>
      </c>
      <c r="B83" s="260">
        <f>B345</f>
        <v>2934.9</v>
      </c>
      <c r="C83" s="261"/>
      <c r="D83" s="260">
        <f>D345</f>
        <v>2934.9</v>
      </c>
      <c r="E83" s="261"/>
      <c r="F83" s="260">
        <f>F345</f>
        <v>2934.9</v>
      </c>
      <c r="G83" s="261"/>
      <c r="H83" s="187"/>
      <c r="I83" s="187"/>
      <c r="J83" s="187"/>
    </row>
    <row r="84" spans="1:10" s="1" customFormat="1" ht="15" customHeight="1">
      <c r="A84" s="194" t="s">
        <v>2</v>
      </c>
      <c r="B84" s="271">
        <v>234.8</v>
      </c>
      <c r="C84" s="272"/>
      <c r="D84" s="271">
        <v>234.8</v>
      </c>
      <c r="E84" s="272"/>
      <c r="F84" s="271">
        <v>234.8</v>
      </c>
      <c r="G84" s="272"/>
      <c r="H84" s="86"/>
      <c r="I84" s="86"/>
      <c r="J84" s="86"/>
    </row>
    <row r="85" spans="1:10" s="1" customFormat="1" ht="15" customHeight="1">
      <c r="A85" s="194" t="s">
        <v>3</v>
      </c>
      <c r="B85" s="271">
        <v>2700.1</v>
      </c>
      <c r="C85" s="272"/>
      <c r="D85" s="271">
        <v>2700.1</v>
      </c>
      <c r="E85" s="272"/>
      <c r="F85" s="271">
        <v>2700.1</v>
      </c>
      <c r="G85" s="272"/>
      <c r="H85" s="86"/>
      <c r="I85" s="86"/>
      <c r="J85" s="86"/>
    </row>
    <row r="86" spans="1:10" s="1" customFormat="1" ht="15" customHeight="1">
      <c r="A86" s="194" t="s">
        <v>4</v>
      </c>
      <c r="B86" s="271">
        <v>0</v>
      </c>
      <c r="C86" s="272"/>
      <c r="D86" s="271">
        <v>0</v>
      </c>
      <c r="E86" s="272"/>
      <c r="F86" s="271">
        <v>0</v>
      </c>
      <c r="G86" s="272"/>
      <c r="H86" s="86"/>
      <c r="I86" s="86"/>
      <c r="J86" s="86"/>
    </row>
    <row r="87" spans="1:10" s="22" customFormat="1" ht="27" customHeight="1">
      <c r="A87" s="181"/>
      <c r="B87" s="181"/>
      <c r="C87" s="181"/>
      <c r="D87" s="181"/>
      <c r="E87" s="181"/>
      <c r="F87" s="181"/>
      <c r="G87" s="181"/>
      <c r="H87" s="81"/>
      <c r="I87" s="81"/>
      <c r="J87" s="81"/>
    </row>
    <row r="88" spans="1:10" s="22" customFormat="1" ht="13.9" customHeight="1">
      <c r="A88" s="121"/>
      <c r="B88" s="121"/>
      <c r="C88" s="121"/>
      <c r="D88" s="121"/>
      <c r="E88" s="121"/>
      <c r="F88" s="254" t="s">
        <v>96</v>
      </c>
      <c r="G88" s="254"/>
      <c r="H88" s="81"/>
      <c r="I88" s="81"/>
      <c r="J88" s="81"/>
    </row>
    <row r="89" spans="1:10" s="150" customFormat="1" ht="31.15" customHeight="1">
      <c r="A89" s="255" t="s">
        <v>328</v>
      </c>
      <c r="B89" s="255"/>
      <c r="C89" s="255"/>
      <c r="D89" s="255"/>
      <c r="E89" s="255"/>
      <c r="F89" s="255"/>
      <c r="G89" s="255"/>
      <c r="H89" s="151"/>
      <c r="I89" s="151"/>
      <c r="J89" s="151"/>
    </row>
    <row r="90" spans="1:10" s="150" customFormat="1" ht="12" customHeight="1">
      <c r="A90" s="160"/>
      <c r="B90" s="160"/>
      <c r="C90" s="160"/>
      <c r="D90" s="160"/>
      <c r="E90" s="160"/>
      <c r="F90" s="259" t="s">
        <v>35</v>
      </c>
      <c r="G90" s="259"/>
      <c r="H90" s="151"/>
      <c r="I90" s="151"/>
      <c r="J90" s="151"/>
    </row>
    <row r="91" spans="1:10" s="22" customFormat="1" ht="18" customHeight="1">
      <c r="A91" s="182" t="s">
        <v>169</v>
      </c>
      <c r="B91" s="242" t="s">
        <v>188</v>
      </c>
      <c r="C91" s="243"/>
      <c r="D91" s="242" t="s">
        <v>77</v>
      </c>
      <c r="E91" s="243"/>
      <c r="F91" s="242" t="s">
        <v>189</v>
      </c>
      <c r="G91" s="243"/>
      <c r="H91" s="81"/>
      <c r="I91" s="81"/>
      <c r="J91" s="81"/>
    </row>
    <row r="92" spans="1:10" s="139" customFormat="1" ht="16.149999999999999" customHeight="1">
      <c r="A92" s="140" t="s">
        <v>314</v>
      </c>
      <c r="B92" s="266">
        <f>B93+B97+B96+B100</f>
        <v>6350</v>
      </c>
      <c r="C92" s="267"/>
      <c r="D92" s="266">
        <f t="shared" ref="D92" si="16">D93+D97+D96+D100</f>
        <v>325</v>
      </c>
      <c r="E92" s="267"/>
      <c r="F92" s="266">
        <f t="shared" ref="F92" si="17">F93+F97+F96+F100</f>
        <v>325</v>
      </c>
      <c r="G92" s="267"/>
      <c r="H92" s="141"/>
      <c r="I92" s="141"/>
      <c r="J92" s="141"/>
    </row>
    <row r="93" spans="1:10" s="64" customFormat="1" ht="16.899999999999999" customHeight="1">
      <c r="A93" s="163" t="s">
        <v>145</v>
      </c>
      <c r="B93" s="260">
        <f>B94</f>
        <v>50</v>
      </c>
      <c r="C93" s="261"/>
      <c r="D93" s="260">
        <f>D94</f>
        <v>0</v>
      </c>
      <c r="E93" s="261"/>
      <c r="F93" s="260">
        <f>F94</f>
        <v>0</v>
      </c>
      <c r="G93" s="261"/>
      <c r="H93" s="85"/>
      <c r="I93" s="85"/>
      <c r="J93" s="85"/>
    </row>
    <row r="94" spans="1:10" s="22" customFormat="1" ht="41.45" customHeight="1">
      <c r="A94" s="5" t="s">
        <v>76</v>
      </c>
      <c r="B94" s="262">
        <f>B95</f>
        <v>50</v>
      </c>
      <c r="C94" s="263"/>
      <c r="D94" s="262">
        <f>D95</f>
        <v>0</v>
      </c>
      <c r="E94" s="263"/>
      <c r="F94" s="262">
        <f>F95</f>
        <v>0</v>
      </c>
      <c r="G94" s="263"/>
      <c r="H94" s="81"/>
      <c r="I94" s="81"/>
      <c r="J94" s="81"/>
    </row>
    <row r="95" spans="1:10" s="166" customFormat="1" ht="15" customHeight="1">
      <c r="A95" s="189" t="s">
        <v>139</v>
      </c>
      <c r="B95" s="252">
        <f>B183</f>
        <v>50</v>
      </c>
      <c r="C95" s="253"/>
      <c r="D95" s="252">
        <f t="shared" ref="D95" si="18">D183</f>
        <v>0</v>
      </c>
      <c r="E95" s="253"/>
      <c r="F95" s="252">
        <f t="shared" ref="F95" si="19">F183</f>
        <v>0</v>
      </c>
      <c r="G95" s="253"/>
      <c r="H95" s="165"/>
      <c r="I95" s="165"/>
      <c r="J95" s="165"/>
    </row>
    <row r="96" spans="1:10" s="64" customFormat="1" ht="83.45" customHeight="1">
      <c r="A96" s="163" t="s">
        <v>170</v>
      </c>
      <c r="B96" s="260">
        <v>0</v>
      </c>
      <c r="C96" s="261"/>
      <c r="D96" s="260">
        <f>D552</f>
        <v>50</v>
      </c>
      <c r="E96" s="261"/>
      <c r="F96" s="260">
        <f>F552</f>
        <v>50</v>
      </c>
      <c r="G96" s="261"/>
      <c r="H96" s="164"/>
      <c r="I96" s="164"/>
      <c r="J96" s="164"/>
    </row>
    <row r="97" spans="1:10" s="64" customFormat="1" ht="37.9" customHeight="1">
      <c r="A97" s="163" t="s">
        <v>171</v>
      </c>
      <c r="B97" s="260">
        <f>B98</f>
        <v>300</v>
      </c>
      <c r="C97" s="261"/>
      <c r="D97" s="260">
        <f t="shared" ref="D97:D98" si="20">D98</f>
        <v>275</v>
      </c>
      <c r="E97" s="261"/>
      <c r="F97" s="260">
        <f t="shared" ref="F97:F98" si="21">F98</f>
        <v>275</v>
      </c>
      <c r="G97" s="261"/>
      <c r="H97" s="164"/>
      <c r="I97" s="164"/>
      <c r="J97" s="164"/>
    </row>
    <row r="98" spans="1:10" s="22" customFormat="1" ht="28.15" customHeight="1">
      <c r="A98" s="161" t="s">
        <v>37</v>
      </c>
      <c r="B98" s="262">
        <f>B99</f>
        <v>300</v>
      </c>
      <c r="C98" s="263"/>
      <c r="D98" s="262">
        <f t="shared" si="20"/>
        <v>275</v>
      </c>
      <c r="E98" s="263"/>
      <c r="F98" s="262">
        <f t="shared" si="21"/>
        <v>275</v>
      </c>
      <c r="G98" s="263"/>
      <c r="H98" s="162"/>
      <c r="I98" s="162"/>
      <c r="J98" s="162"/>
    </row>
    <row r="99" spans="1:10" s="166" customFormat="1" ht="16.899999999999999" customHeight="1">
      <c r="A99" s="189" t="s">
        <v>140</v>
      </c>
      <c r="B99" s="252">
        <f>B500</f>
        <v>300</v>
      </c>
      <c r="C99" s="253"/>
      <c r="D99" s="252">
        <f t="shared" ref="D99" si="22">D500</f>
        <v>275</v>
      </c>
      <c r="E99" s="253"/>
      <c r="F99" s="252">
        <f t="shared" ref="F99" si="23">F500</f>
        <v>275</v>
      </c>
      <c r="G99" s="253"/>
      <c r="H99" s="165"/>
      <c r="I99" s="165"/>
      <c r="J99" s="165"/>
    </row>
    <row r="100" spans="1:10" s="166" customFormat="1" ht="29.45" customHeight="1">
      <c r="A100" s="228" t="s">
        <v>324</v>
      </c>
      <c r="B100" s="250">
        <f>B101</f>
        <v>6000</v>
      </c>
      <c r="C100" s="250"/>
      <c r="D100" s="250">
        <f t="shared" ref="D100" si="24">D101</f>
        <v>0</v>
      </c>
      <c r="E100" s="250"/>
      <c r="F100" s="250">
        <f t="shared" ref="F100" si="25">F101</f>
        <v>0</v>
      </c>
      <c r="G100" s="250"/>
      <c r="H100" s="165"/>
      <c r="I100" s="165"/>
      <c r="J100" s="165"/>
    </row>
    <row r="101" spans="1:10" s="166" customFormat="1" ht="40.9" customHeight="1">
      <c r="A101" s="6" t="s">
        <v>257</v>
      </c>
      <c r="B101" s="251">
        <f>B102+B103</f>
        <v>6000</v>
      </c>
      <c r="C101" s="251"/>
      <c r="D101" s="251">
        <f t="shared" ref="D101" si="26">D102+D103</f>
        <v>0</v>
      </c>
      <c r="E101" s="251"/>
      <c r="F101" s="251">
        <f t="shared" ref="F101" si="27">F102+F103</f>
        <v>0</v>
      </c>
      <c r="G101" s="251"/>
      <c r="H101" s="165"/>
      <c r="I101" s="165"/>
      <c r="J101" s="165"/>
    </row>
    <row r="102" spans="1:10" s="22" customFormat="1" ht="40.9" customHeight="1">
      <c r="A102" s="189" t="s">
        <v>326</v>
      </c>
      <c r="B102" s="252">
        <v>500</v>
      </c>
      <c r="C102" s="253"/>
      <c r="D102" s="252">
        <f t="shared" ref="D102:D103" si="28">D502</f>
        <v>0</v>
      </c>
      <c r="E102" s="253"/>
      <c r="F102" s="252">
        <f t="shared" ref="F102:F103" si="29">F502</f>
        <v>0</v>
      </c>
      <c r="G102" s="253"/>
      <c r="H102" s="81"/>
      <c r="I102" s="81"/>
      <c r="J102" s="81"/>
    </row>
    <row r="103" spans="1:10" s="22" customFormat="1" ht="28.15" customHeight="1">
      <c r="A103" s="189" t="s">
        <v>325</v>
      </c>
      <c r="B103" s="252">
        <v>5500</v>
      </c>
      <c r="C103" s="253"/>
      <c r="D103" s="252">
        <f t="shared" si="28"/>
        <v>0</v>
      </c>
      <c r="E103" s="253"/>
      <c r="F103" s="252">
        <f t="shared" si="29"/>
        <v>0</v>
      </c>
      <c r="G103" s="253"/>
      <c r="H103" s="81"/>
      <c r="I103" s="81"/>
      <c r="J103" s="81"/>
    </row>
    <row r="104" spans="1:10" s="22" customFormat="1" ht="13.9" customHeight="1">
      <c r="A104" s="223"/>
      <c r="B104" s="223"/>
      <c r="C104" s="223"/>
      <c r="D104" s="223"/>
      <c r="E104" s="223"/>
      <c r="F104" s="223"/>
      <c r="G104" s="223"/>
      <c r="H104" s="81"/>
      <c r="I104" s="81"/>
      <c r="J104" s="81"/>
    </row>
    <row r="105" spans="1:10" s="22" customFormat="1" ht="25.15" customHeight="1">
      <c r="A105" s="258" t="s">
        <v>191</v>
      </c>
      <c r="B105" s="258"/>
      <c r="C105" s="258"/>
      <c r="D105" s="258"/>
      <c r="E105" s="258"/>
      <c r="F105" s="258"/>
      <c r="G105" s="258"/>
      <c r="H105" s="81"/>
      <c r="I105" s="81"/>
      <c r="J105" s="81"/>
    </row>
    <row r="106" spans="1:10" s="29" customFormat="1" ht="21.6" customHeight="1">
      <c r="A106" s="258" t="s">
        <v>42</v>
      </c>
      <c r="B106" s="258"/>
      <c r="C106" s="258"/>
      <c r="D106" s="258"/>
      <c r="E106" s="258"/>
      <c r="F106" s="258"/>
      <c r="G106" s="258"/>
      <c r="H106" s="87"/>
      <c r="I106" s="87"/>
      <c r="J106" s="87"/>
    </row>
    <row r="107" spans="1:10" s="29" customFormat="1" ht="18" customHeight="1">
      <c r="A107" s="247" t="s">
        <v>43</v>
      </c>
      <c r="B107" s="247"/>
      <c r="C107" s="247"/>
      <c r="D107" s="247"/>
      <c r="E107" s="247"/>
      <c r="F107" s="247"/>
      <c r="G107" s="247"/>
      <c r="H107" s="87"/>
      <c r="I107" s="87"/>
      <c r="J107" s="87"/>
    </row>
    <row r="108" spans="1:10" s="29" customFormat="1" ht="25.9" customHeight="1">
      <c r="A108" s="247" t="s">
        <v>78</v>
      </c>
      <c r="B108" s="247"/>
      <c r="C108" s="247"/>
      <c r="D108" s="247"/>
      <c r="E108" s="247"/>
      <c r="F108" s="247"/>
      <c r="G108" s="247"/>
      <c r="H108" s="87"/>
      <c r="I108" s="87"/>
      <c r="J108" s="87"/>
    </row>
    <row r="109" spans="1:10" s="30" customFormat="1" ht="45.6" customHeight="1">
      <c r="A109" s="247" t="s">
        <v>164</v>
      </c>
      <c r="B109" s="247"/>
      <c r="C109" s="247"/>
      <c r="D109" s="247"/>
      <c r="E109" s="247"/>
      <c r="F109" s="247"/>
      <c r="G109" s="247"/>
      <c r="H109" s="88"/>
      <c r="I109" s="88"/>
      <c r="J109" s="88"/>
    </row>
    <row r="110" spans="1:10" s="29" customFormat="1" ht="17.45" customHeight="1">
      <c r="A110" s="247" t="s">
        <v>84</v>
      </c>
      <c r="B110" s="247"/>
      <c r="C110" s="247"/>
      <c r="D110" s="247"/>
      <c r="E110" s="247"/>
      <c r="F110" s="247"/>
      <c r="G110" s="247"/>
      <c r="H110" s="87"/>
      <c r="I110" s="87"/>
      <c r="J110" s="87"/>
    </row>
    <row r="111" spans="1:10" s="29" customFormat="1" ht="13.9" customHeight="1">
      <c r="A111" s="115"/>
      <c r="B111" s="115"/>
      <c r="C111" s="115"/>
      <c r="D111" s="115"/>
      <c r="E111" s="115"/>
      <c r="F111" s="254" t="s">
        <v>97</v>
      </c>
      <c r="G111" s="254"/>
      <c r="H111" s="87"/>
      <c r="I111" s="87"/>
      <c r="J111" s="87"/>
    </row>
    <row r="112" spans="1:10" s="22" customFormat="1" ht="15" customHeight="1">
      <c r="A112" s="237" t="s">
        <v>81</v>
      </c>
      <c r="B112" s="238" t="s">
        <v>188</v>
      </c>
      <c r="C112" s="238"/>
      <c r="D112" s="238" t="s">
        <v>77</v>
      </c>
      <c r="E112" s="238"/>
      <c r="F112" s="238" t="s">
        <v>189</v>
      </c>
      <c r="G112" s="238"/>
      <c r="H112" s="81"/>
      <c r="I112" s="81"/>
      <c r="J112" s="81"/>
    </row>
    <row r="113" spans="1:10" s="22" customFormat="1" ht="81.599999999999994" customHeight="1">
      <c r="A113" s="237"/>
      <c r="B113" s="122" t="s">
        <v>79</v>
      </c>
      <c r="C113" s="122" t="s">
        <v>175</v>
      </c>
      <c r="D113" s="122" t="s">
        <v>79</v>
      </c>
      <c r="E113" s="122" t="s">
        <v>175</v>
      </c>
      <c r="F113" s="122" t="s">
        <v>79</v>
      </c>
      <c r="G113" s="122" t="s">
        <v>175</v>
      </c>
      <c r="H113" s="81"/>
      <c r="I113" s="81"/>
      <c r="J113" s="81"/>
    </row>
    <row r="114" spans="1:10" ht="17.45" customHeight="1">
      <c r="A114" s="111" t="s">
        <v>7</v>
      </c>
      <c r="B114" s="112">
        <f>B118+B119++B120+B122+B123+B124+B125</f>
        <v>1689931.2999999998</v>
      </c>
      <c r="C114" s="124">
        <v>100</v>
      </c>
      <c r="D114" s="112">
        <f>D118+D119++D120+D122+D123+D124+D125</f>
        <v>1613931.0999999999</v>
      </c>
      <c r="E114" s="124">
        <v>100</v>
      </c>
      <c r="F114" s="112">
        <f>F118+F119++F120+F122+F123+F124+F125</f>
        <v>1639835.3</v>
      </c>
      <c r="G114" s="124">
        <v>100</v>
      </c>
      <c r="H114" s="176"/>
      <c r="I114" s="176"/>
      <c r="J114" s="176"/>
    </row>
    <row r="115" spans="1:10" ht="14.45" customHeight="1">
      <c r="A115" s="194" t="s">
        <v>2</v>
      </c>
      <c r="B115" s="195">
        <f>323147.4+1837.6+10347+1413.5-1165.2</f>
        <v>335580.3</v>
      </c>
      <c r="C115" s="125" t="s">
        <v>82</v>
      </c>
      <c r="D115" s="195">
        <f>279713.7-1165.2+6937.2</f>
        <v>285485.7</v>
      </c>
      <c r="E115" s="125" t="s">
        <v>82</v>
      </c>
      <c r="F115" s="195">
        <f>279713.7-1165.2+6937.2</f>
        <v>285485.7</v>
      </c>
      <c r="G115" s="125" t="s">
        <v>82</v>
      </c>
      <c r="H115" s="176"/>
      <c r="I115" s="176"/>
      <c r="J115" s="176"/>
    </row>
    <row r="116" spans="1:10" ht="14.45" customHeight="1">
      <c r="A116" s="194" t="s">
        <v>3</v>
      </c>
      <c r="B116" s="195">
        <v>1354351</v>
      </c>
      <c r="C116" s="125" t="s">
        <v>82</v>
      </c>
      <c r="D116" s="195">
        <v>1328445.3999999999</v>
      </c>
      <c r="E116" s="125" t="s">
        <v>82</v>
      </c>
      <c r="F116" s="195">
        <v>1354349.6</v>
      </c>
      <c r="G116" s="125" t="s">
        <v>82</v>
      </c>
    </row>
    <row r="117" spans="1:10" ht="14.45" customHeight="1">
      <c r="A117" s="194" t="s">
        <v>4</v>
      </c>
      <c r="B117" s="195">
        <v>0</v>
      </c>
      <c r="C117" s="125" t="s">
        <v>82</v>
      </c>
      <c r="D117" s="195">
        <v>0</v>
      </c>
      <c r="E117" s="125" t="s">
        <v>82</v>
      </c>
      <c r="F117" s="195">
        <v>0</v>
      </c>
      <c r="G117" s="125" t="s">
        <v>82</v>
      </c>
    </row>
    <row r="118" spans="1:10" s="24" customFormat="1" ht="18" customHeight="1">
      <c r="A118" s="2" t="s">
        <v>44</v>
      </c>
      <c r="B118" s="46">
        <v>707740.2</v>
      </c>
      <c r="C118" s="126">
        <f>B118/B114*100+0.1</f>
        <v>41.979820795082027</v>
      </c>
      <c r="D118" s="46">
        <v>706805.2</v>
      </c>
      <c r="E118" s="126">
        <f>D118/D114*100-0.1</f>
        <v>43.69401326363932</v>
      </c>
      <c r="F118" s="46">
        <v>706805.2</v>
      </c>
      <c r="G118" s="126">
        <f>F118/F114*100</f>
        <v>43.102206666730488</v>
      </c>
      <c r="H118" s="131"/>
      <c r="I118" s="131"/>
      <c r="J118" s="131"/>
    </row>
    <row r="119" spans="1:10" ht="18" customHeight="1">
      <c r="A119" s="5" t="s">
        <v>1</v>
      </c>
      <c r="B119" s="9">
        <v>9331</v>
      </c>
      <c r="C119" s="126">
        <f>B119/B114*100</f>
        <v>0.55215262300899459</v>
      </c>
      <c r="D119" s="9">
        <v>146</v>
      </c>
      <c r="E119" s="126">
        <f>D119/D114*100+0.1</f>
        <v>0.10904623499726848</v>
      </c>
      <c r="F119" s="9">
        <v>146</v>
      </c>
      <c r="G119" s="126">
        <f>F119/F114*100</f>
        <v>8.9033331579092111E-3</v>
      </c>
    </row>
    <row r="120" spans="1:10" ht="18" customHeight="1">
      <c r="A120" s="4" t="s">
        <v>5</v>
      </c>
      <c r="B120" s="32">
        <f>741055.7+1837.6+10347+1413.5-1165.2</f>
        <v>753488.6</v>
      </c>
      <c r="C120" s="126">
        <f>B120/B114*100</f>
        <v>44.586936758908486</v>
      </c>
      <c r="D120" s="26">
        <f>707898.2-1165.2+6937.2</f>
        <v>713670.2</v>
      </c>
      <c r="E120" s="126">
        <f>D120/D114*100</f>
        <v>44.219372190051978</v>
      </c>
      <c r="F120" s="26">
        <f>707898.2-1165.2+6937.2</f>
        <v>713670.2</v>
      </c>
      <c r="G120" s="126">
        <f>F120/F114*100</f>
        <v>43.520846270354099</v>
      </c>
    </row>
    <row r="121" spans="1:10" s="135" customFormat="1" ht="18" customHeight="1">
      <c r="A121" s="136" t="s">
        <v>194</v>
      </c>
      <c r="B121" s="137">
        <v>477</v>
      </c>
      <c r="C121" s="134" t="s">
        <v>82</v>
      </c>
      <c r="D121" s="137">
        <v>0</v>
      </c>
      <c r="E121" s="134" t="s">
        <v>82</v>
      </c>
      <c r="F121" s="137">
        <v>0</v>
      </c>
      <c r="G121" s="134" t="s">
        <v>82</v>
      </c>
      <c r="H121" s="84"/>
      <c r="I121" s="84"/>
      <c r="J121" s="84"/>
    </row>
    <row r="122" spans="1:10" ht="18" customHeight="1">
      <c r="A122" s="4" t="s">
        <v>45</v>
      </c>
      <c r="B122" s="32">
        <v>50833.2</v>
      </c>
      <c r="C122" s="126">
        <f>B122/B114*100</f>
        <v>3.0080039348345111</v>
      </c>
      <c r="D122" s="26">
        <v>50674.6</v>
      </c>
      <c r="E122" s="126">
        <f>D122/D114*100</f>
        <v>3.1398242465245265</v>
      </c>
      <c r="F122" s="3">
        <v>50674.6</v>
      </c>
      <c r="G122" s="126">
        <f>F122/F114*100</f>
        <v>3.090224975642371</v>
      </c>
    </row>
    <row r="123" spans="1:10" s="24" customFormat="1" ht="18" customHeight="1">
      <c r="A123" s="47" t="s">
        <v>6</v>
      </c>
      <c r="B123" s="46">
        <v>140756.6</v>
      </c>
      <c r="C123" s="126">
        <f>B123/B114*100</f>
        <v>8.3291314859959105</v>
      </c>
      <c r="D123" s="46">
        <v>114853.4</v>
      </c>
      <c r="E123" s="126">
        <f>D123/D114*100</f>
        <v>7.1163756618854421</v>
      </c>
      <c r="F123" s="46">
        <v>140757.6</v>
      </c>
      <c r="G123" s="126">
        <f>F123/F114*100</f>
        <v>8.5836425158063125</v>
      </c>
      <c r="H123" s="131"/>
      <c r="I123" s="131"/>
      <c r="J123" s="131"/>
    </row>
    <row r="124" spans="1:10" s="22" customFormat="1" ht="18" customHeight="1">
      <c r="A124" s="4" t="s">
        <v>46</v>
      </c>
      <c r="B124" s="32">
        <v>765.2</v>
      </c>
      <c r="C124" s="229">
        <f>B124/B114*100</f>
        <v>4.5279947178917875E-2</v>
      </c>
      <c r="D124" s="32">
        <v>765.2</v>
      </c>
      <c r="E124" s="229">
        <f>D124/D114*100</f>
        <v>4.7412185067875583E-2</v>
      </c>
      <c r="F124" s="32">
        <v>765.2</v>
      </c>
      <c r="G124" s="229">
        <f>F124/F114*100</f>
        <v>4.6663222824877594E-2</v>
      </c>
      <c r="H124" s="81"/>
      <c r="I124" s="81"/>
      <c r="J124" s="81"/>
    </row>
    <row r="125" spans="1:10" s="22" customFormat="1" ht="18" customHeight="1">
      <c r="A125" s="47" t="s">
        <v>47</v>
      </c>
      <c r="B125" s="46">
        <v>27016.5</v>
      </c>
      <c r="C125" s="126">
        <f>B125/B114*100-0.1</f>
        <v>1.4986744549911584</v>
      </c>
      <c r="D125" s="46">
        <v>27016.5</v>
      </c>
      <c r="E125" s="126">
        <f>D125/D114*100</f>
        <v>1.6739562178335867</v>
      </c>
      <c r="F125" s="46">
        <v>27016.5</v>
      </c>
      <c r="G125" s="126">
        <f>F125/F114*100</f>
        <v>1.647513015483933</v>
      </c>
      <c r="H125" s="81"/>
      <c r="I125" s="81"/>
      <c r="J125" s="81"/>
    </row>
    <row r="126" spans="1:10" ht="12" customHeight="1">
      <c r="A126" s="247"/>
      <c r="B126" s="247"/>
      <c r="C126" s="247"/>
      <c r="D126" s="247"/>
      <c r="E126" s="247"/>
      <c r="F126" s="247"/>
      <c r="G126" s="247"/>
    </row>
    <row r="127" spans="1:10" ht="91.9" customHeight="1">
      <c r="A127" s="249" t="s">
        <v>219</v>
      </c>
      <c r="B127" s="249"/>
      <c r="C127" s="249"/>
      <c r="D127" s="249"/>
      <c r="E127" s="249"/>
      <c r="F127" s="249"/>
      <c r="G127" s="249"/>
    </row>
    <row r="128" spans="1:10" s="22" customFormat="1" ht="46.9" customHeight="1">
      <c r="A128" s="247" t="s">
        <v>192</v>
      </c>
      <c r="B128" s="247"/>
      <c r="C128" s="247"/>
      <c r="D128" s="247"/>
      <c r="E128" s="247"/>
      <c r="F128" s="247"/>
      <c r="G128" s="247"/>
      <c r="H128" s="81"/>
      <c r="I128" s="81"/>
      <c r="J128" s="81"/>
    </row>
    <row r="129" spans="1:10" s="22" customFormat="1" ht="34.15" customHeight="1">
      <c r="A129" s="247" t="s">
        <v>355</v>
      </c>
      <c r="B129" s="247"/>
      <c r="C129" s="247"/>
      <c r="D129" s="247"/>
      <c r="E129" s="247"/>
      <c r="F129" s="247"/>
      <c r="G129" s="247"/>
      <c r="H129" s="81"/>
      <c r="I129" s="81"/>
      <c r="J129" s="81"/>
    </row>
    <row r="130" spans="1:10" ht="99" customHeight="1">
      <c r="A130" s="249" t="s">
        <v>220</v>
      </c>
      <c r="B130" s="249"/>
      <c r="C130" s="249"/>
      <c r="D130" s="249"/>
      <c r="E130" s="249"/>
      <c r="F130" s="249"/>
      <c r="G130" s="249"/>
    </row>
    <row r="131" spans="1:10" s="22" customFormat="1" ht="78.599999999999994" customHeight="1">
      <c r="A131" s="247" t="s">
        <v>289</v>
      </c>
      <c r="B131" s="247"/>
      <c r="C131" s="247"/>
      <c r="D131" s="247"/>
      <c r="E131" s="247"/>
      <c r="F131" s="247"/>
      <c r="G131" s="247"/>
      <c r="H131" s="81"/>
      <c r="I131" s="81"/>
      <c r="J131" s="81"/>
    </row>
    <row r="132" spans="1:10" s="22" customFormat="1" ht="61.15" customHeight="1">
      <c r="A132" s="247" t="s">
        <v>356</v>
      </c>
      <c r="B132" s="247"/>
      <c r="C132" s="247"/>
      <c r="D132" s="247"/>
      <c r="E132" s="247"/>
      <c r="F132" s="247"/>
      <c r="G132" s="247"/>
      <c r="H132" s="81"/>
      <c r="I132" s="81"/>
      <c r="J132" s="81"/>
    </row>
    <row r="133" spans="1:10" s="22" customFormat="1" ht="78" customHeight="1">
      <c r="A133" s="247" t="s">
        <v>357</v>
      </c>
      <c r="B133" s="247"/>
      <c r="C133" s="247"/>
      <c r="D133" s="247"/>
      <c r="E133" s="247"/>
      <c r="F133" s="247"/>
      <c r="G133" s="247"/>
      <c r="H133" s="81"/>
      <c r="I133" s="81"/>
      <c r="J133" s="81"/>
    </row>
    <row r="134" spans="1:10" ht="32.450000000000003" customHeight="1">
      <c r="A134" s="249" t="s">
        <v>332</v>
      </c>
      <c r="B134" s="249"/>
      <c r="C134" s="249"/>
      <c r="D134" s="249"/>
      <c r="E134" s="249"/>
      <c r="F134" s="249"/>
      <c r="G134" s="249"/>
    </row>
    <row r="135" spans="1:10" s="22" customFormat="1" ht="31.15" customHeight="1">
      <c r="A135" s="247" t="s">
        <v>277</v>
      </c>
      <c r="B135" s="247"/>
      <c r="C135" s="247"/>
      <c r="D135" s="247"/>
      <c r="E135" s="247"/>
      <c r="F135" s="247"/>
      <c r="G135" s="247"/>
      <c r="H135" s="207"/>
      <c r="I135" s="81"/>
      <c r="J135" s="81"/>
    </row>
    <row r="136" spans="1:10" s="22" customFormat="1" ht="48.6" customHeight="1">
      <c r="A136" s="247" t="s">
        <v>221</v>
      </c>
      <c r="B136" s="247"/>
      <c r="C136" s="247"/>
      <c r="D136" s="247"/>
      <c r="E136" s="247"/>
      <c r="F136" s="247"/>
      <c r="G136" s="247"/>
      <c r="H136" s="81"/>
      <c r="I136" s="81"/>
      <c r="J136" s="81"/>
    </row>
    <row r="137" spans="1:10" s="34" customFormat="1" ht="44.45" customHeight="1">
      <c r="A137" s="247" t="s">
        <v>284</v>
      </c>
      <c r="B137" s="247"/>
      <c r="C137" s="247"/>
      <c r="D137" s="247"/>
      <c r="E137" s="247"/>
      <c r="F137" s="247"/>
      <c r="G137" s="247"/>
      <c r="H137" s="76"/>
      <c r="I137" s="76"/>
      <c r="J137" s="76"/>
    </row>
    <row r="138" spans="1:10" ht="31.15" customHeight="1">
      <c r="A138" s="249" t="s">
        <v>222</v>
      </c>
      <c r="B138" s="249"/>
      <c r="C138" s="249"/>
      <c r="D138" s="249"/>
      <c r="E138" s="249"/>
      <c r="F138" s="249"/>
      <c r="G138" s="249"/>
    </row>
    <row r="139" spans="1:10" ht="61.9" customHeight="1">
      <c r="A139" s="247" t="s">
        <v>327</v>
      </c>
      <c r="B139" s="247"/>
      <c r="C139" s="247"/>
      <c r="D139" s="247"/>
      <c r="E139" s="247"/>
      <c r="F139" s="247"/>
      <c r="G139" s="247"/>
    </row>
    <row r="140" spans="1:10" s="34" customFormat="1" ht="79.150000000000006" customHeight="1">
      <c r="A140" s="247" t="s">
        <v>290</v>
      </c>
      <c r="B140" s="247"/>
      <c r="C140" s="247"/>
      <c r="D140" s="247"/>
      <c r="E140" s="247"/>
      <c r="F140" s="247"/>
      <c r="G140" s="247"/>
      <c r="H140" s="76"/>
      <c r="I140" s="76"/>
      <c r="J140" s="76"/>
    </row>
    <row r="141" spans="1:10" s="34" customFormat="1" ht="11.45" customHeight="1">
      <c r="A141" s="115"/>
      <c r="B141" s="115"/>
      <c r="C141" s="115"/>
      <c r="D141" s="115"/>
      <c r="E141" s="115"/>
      <c r="F141" s="115"/>
      <c r="G141" s="115"/>
      <c r="H141" s="76"/>
      <c r="I141" s="76"/>
      <c r="J141" s="76"/>
    </row>
    <row r="142" spans="1:10" s="34" customFormat="1" ht="21" customHeight="1">
      <c r="A142" s="258" t="s">
        <v>94</v>
      </c>
      <c r="B142" s="258"/>
      <c r="C142" s="258"/>
      <c r="D142" s="258"/>
      <c r="E142" s="258"/>
      <c r="F142" s="258"/>
      <c r="G142" s="258"/>
      <c r="H142" s="76"/>
      <c r="I142" s="76"/>
      <c r="J142" s="76"/>
    </row>
    <row r="143" spans="1:10" s="30" customFormat="1" ht="19.149999999999999" customHeight="1">
      <c r="A143" s="247" t="s">
        <v>12</v>
      </c>
      <c r="B143" s="247"/>
      <c r="C143" s="247"/>
      <c r="D143" s="247"/>
      <c r="E143" s="247"/>
      <c r="F143" s="247"/>
      <c r="G143" s="247"/>
      <c r="H143" s="88"/>
      <c r="I143" s="88"/>
      <c r="J143" s="88"/>
    </row>
    <row r="144" spans="1:10" s="30" customFormat="1" ht="31.5" customHeight="1">
      <c r="A144" s="247" t="s">
        <v>98</v>
      </c>
      <c r="B144" s="247"/>
      <c r="C144" s="247"/>
      <c r="D144" s="247"/>
      <c r="E144" s="247"/>
      <c r="F144" s="247"/>
      <c r="G144" s="247"/>
      <c r="H144" s="88"/>
      <c r="I144" s="88"/>
      <c r="J144" s="88"/>
    </row>
    <row r="145" spans="1:10" s="30" customFormat="1" ht="63.6" customHeight="1">
      <c r="A145" s="247" t="s">
        <v>165</v>
      </c>
      <c r="B145" s="247"/>
      <c r="C145" s="247"/>
      <c r="D145" s="247"/>
      <c r="E145" s="247"/>
      <c r="F145" s="247"/>
      <c r="G145" s="247"/>
      <c r="H145" s="88"/>
      <c r="I145" s="88"/>
      <c r="J145" s="88"/>
    </row>
    <row r="146" spans="1:10" s="29" customFormat="1" ht="16.149999999999999" customHeight="1">
      <c r="A146" s="247" t="s">
        <v>95</v>
      </c>
      <c r="B146" s="247"/>
      <c r="C146" s="247"/>
      <c r="D146" s="247"/>
      <c r="E146" s="247"/>
      <c r="F146" s="247"/>
      <c r="G146" s="247"/>
      <c r="H146" s="87"/>
      <c r="I146" s="87"/>
      <c r="J146" s="87"/>
    </row>
    <row r="147" spans="1:10" s="29" customFormat="1" ht="19.899999999999999" customHeight="1">
      <c r="A147" s="115"/>
      <c r="B147" s="115"/>
      <c r="C147" s="115"/>
      <c r="D147" s="115"/>
      <c r="E147" s="115"/>
      <c r="F147" s="254" t="s">
        <v>102</v>
      </c>
      <c r="G147" s="254"/>
      <c r="H147" s="87"/>
      <c r="I147" s="87"/>
      <c r="J147" s="87"/>
    </row>
    <row r="148" spans="1:10" s="22" customFormat="1" ht="15.6" customHeight="1">
      <c r="A148" s="237" t="s">
        <v>81</v>
      </c>
      <c r="B148" s="242" t="s">
        <v>40</v>
      </c>
      <c r="C148" s="243"/>
      <c r="D148" s="238" t="s">
        <v>77</v>
      </c>
      <c r="E148" s="238"/>
      <c r="F148" s="238" t="s">
        <v>189</v>
      </c>
      <c r="G148" s="238"/>
      <c r="H148" s="81"/>
      <c r="I148" s="81"/>
      <c r="J148" s="81"/>
    </row>
    <row r="149" spans="1:10" s="22" customFormat="1" ht="80.45" customHeight="1">
      <c r="A149" s="237"/>
      <c r="B149" s="122" t="s">
        <v>79</v>
      </c>
      <c r="C149" s="122" t="s">
        <v>175</v>
      </c>
      <c r="D149" s="122" t="s">
        <v>79</v>
      </c>
      <c r="E149" s="122" t="s">
        <v>175</v>
      </c>
      <c r="F149" s="122" t="s">
        <v>79</v>
      </c>
      <c r="G149" s="122" t="s">
        <v>175</v>
      </c>
      <c r="H149" s="81"/>
      <c r="I149" s="81"/>
      <c r="J149" s="81"/>
    </row>
    <row r="150" spans="1:10" ht="17.45" customHeight="1">
      <c r="A150" s="111" t="s">
        <v>7</v>
      </c>
      <c r="B150" s="112">
        <f>B154</f>
        <v>152914.9</v>
      </c>
      <c r="C150" s="124">
        <v>100</v>
      </c>
      <c r="D150" s="112">
        <f t="shared" ref="D150:F150" si="30">D154</f>
        <v>149916.79999999999</v>
      </c>
      <c r="E150" s="124">
        <v>100</v>
      </c>
      <c r="F150" s="112">
        <f t="shared" si="30"/>
        <v>150341.5</v>
      </c>
      <c r="G150" s="124">
        <v>100</v>
      </c>
      <c r="H150" s="176"/>
      <c r="I150" s="176"/>
      <c r="J150" s="176"/>
    </row>
    <row r="151" spans="1:10" ht="15" customHeight="1">
      <c r="A151" s="194" t="s">
        <v>2</v>
      </c>
      <c r="B151" s="195">
        <f>163828-10347-1927.1</f>
        <v>151553.9</v>
      </c>
      <c r="C151" s="125" t="s">
        <v>82</v>
      </c>
      <c r="D151" s="195">
        <f>151692.9-1927.1</f>
        <v>149765.79999999999</v>
      </c>
      <c r="E151" s="125" t="s">
        <v>82</v>
      </c>
      <c r="F151" s="195">
        <f>151714.2-1927.1</f>
        <v>149787.1</v>
      </c>
      <c r="G151" s="125" t="s">
        <v>82</v>
      </c>
      <c r="H151" s="176"/>
      <c r="I151" s="176"/>
      <c r="J151" s="176"/>
    </row>
    <row r="152" spans="1:10" ht="15" customHeight="1">
      <c r="A152" s="194" t="s">
        <v>3</v>
      </c>
      <c r="B152" s="195">
        <v>1361</v>
      </c>
      <c r="C152" s="125" t="s">
        <v>82</v>
      </c>
      <c r="D152" s="195">
        <v>151</v>
      </c>
      <c r="E152" s="125" t="s">
        <v>82</v>
      </c>
      <c r="F152" s="195">
        <v>554.4</v>
      </c>
      <c r="G152" s="125" t="s">
        <v>82</v>
      </c>
    </row>
    <row r="153" spans="1:10" ht="15" customHeight="1">
      <c r="A153" s="194" t="s">
        <v>4</v>
      </c>
      <c r="B153" s="195">
        <v>0</v>
      </c>
      <c r="C153" s="125" t="s">
        <v>82</v>
      </c>
      <c r="D153" s="195">
        <v>0</v>
      </c>
      <c r="E153" s="125" t="s">
        <v>82</v>
      </c>
      <c r="F153" s="195">
        <v>0</v>
      </c>
      <c r="G153" s="125" t="s">
        <v>82</v>
      </c>
    </row>
    <row r="154" spans="1:10" s="24" customFormat="1" ht="16.899999999999999" customHeight="1">
      <c r="A154" s="48" t="s">
        <v>9</v>
      </c>
      <c r="B154" s="25">
        <f>165189-10347-1927.1</f>
        <v>152914.9</v>
      </c>
      <c r="C154" s="126">
        <f>B154/B150*100</f>
        <v>100</v>
      </c>
      <c r="D154" s="25">
        <f>151843.9-1927.1</f>
        <v>149916.79999999999</v>
      </c>
      <c r="E154" s="126">
        <f>D154/D150*100</f>
        <v>100</v>
      </c>
      <c r="F154" s="25">
        <f>152268.6-1927.1</f>
        <v>150341.5</v>
      </c>
      <c r="G154" s="126">
        <f>F154/F150*100</f>
        <v>100</v>
      </c>
      <c r="H154" s="131"/>
      <c r="I154" s="131"/>
      <c r="J154" s="131"/>
    </row>
    <row r="155" spans="1:10" s="24" customFormat="1" ht="16.899999999999999" customHeight="1">
      <c r="A155" s="136" t="s">
        <v>194</v>
      </c>
      <c r="B155" s="137">
        <v>54.2</v>
      </c>
      <c r="C155" s="134" t="s">
        <v>82</v>
      </c>
      <c r="D155" s="137">
        <v>0</v>
      </c>
      <c r="E155" s="134" t="s">
        <v>82</v>
      </c>
      <c r="F155" s="137">
        <v>0</v>
      </c>
      <c r="G155" s="134" t="s">
        <v>82</v>
      </c>
      <c r="H155" s="131"/>
      <c r="I155" s="131"/>
      <c r="J155" s="131"/>
    </row>
    <row r="156" spans="1:10" s="24" customFormat="1" ht="16.899999999999999" customHeight="1">
      <c r="A156" s="48" t="s">
        <v>99</v>
      </c>
      <c r="B156" s="25">
        <v>0</v>
      </c>
      <c r="C156" s="126">
        <f>B156/B150*100</f>
        <v>0</v>
      </c>
      <c r="D156" s="25">
        <v>0</v>
      </c>
      <c r="E156" s="126">
        <f>D156/D150*100</f>
        <v>0</v>
      </c>
      <c r="F156" s="25">
        <v>0</v>
      </c>
      <c r="G156" s="126">
        <f>F156/F150*100</f>
        <v>0</v>
      </c>
      <c r="H156" s="131"/>
      <c r="I156" s="131"/>
      <c r="J156" s="131"/>
    </row>
    <row r="157" spans="1:10" ht="8.4499999999999993" customHeight="1">
      <c r="A157" s="35"/>
      <c r="B157" s="14"/>
      <c r="C157" s="14"/>
      <c r="D157" s="15"/>
      <c r="E157" s="15"/>
      <c r="F157" s="14"/>
    </row>
    <row r="158" spans="1:10" ht="63" customHeight="1">
      <c r="A158" s="249" t="s">
        <v>315</v>
      </c>
      <c r="B158" s="249"/>
      <c r="C158" s="249"/>
      <c r="D158" s="249"/>
      <c r="E158" s="249"/>
      <c r="F158" s="249"/>
      <c r="G158" s="249"/>
    </row>
    <row r="159" spans="1:10" ht="62.45" customHeight="1">
      <c r="A159" s="249" t="s">
        <v>330</v>
      </c>
      <c r="B159" s="249"/>
      <c r="C159" s="249"/>
      <c r="D159" s="249"/>
      <c r="E159" s="249"/>
      <c r="F159" s="249"/>
      <c r="G159" s="249"/>
    </row>
    <row r="160" spans="1:10" ht="62.45" customHeight="1">
      <c r="A160" s="244" t="s">
        <v>333</v>
      </c>
      <c r="B160" s="244"/>
      <c r="C160" s="244"/>
      <c r="D160" s="244"/>
      <c r="E160" s="244"/>
      <c r="F160" s="244"/>
      <c r="G160" s="244"/>
    </row>
    <row r="161" spans="1:10" ht="66.75" customHeight="1">
      <c r="A161" s="249" t="s">
        <v>223</v>
      </c>
      <c r="B161" s="249"/>
      <c r="C161" s="249"/>
      <c r="D161" s="249"/>
      <c r="E161" s="249"/>
      <c r="F161" s="249"/>
      <c r="G161" s="249"/>
    </row>
    <row r="162" spans="1:10" ht="76.150000000000006" customHeight="1">
      <c r="A162" s="249" t="s">
        <v>340</v>
      </c>
      <c r="B162" s="249"/>
      <c r="C162" s="249"/>
      <c r="D162" s="249"/>
      <c r="E162" s="249"/>
      <c r="F162" s="249"/>
      <c r="G162" s="249"/>
    </row>
    <row r="163" spans="1:10" s="34" customFormat="1" ht="46.9" customHeight="1">
      <c r="A163" s="247" t="s">
        <v>193</v>
      </c>
      <c r="B163" s="247"/>
      <c r="C163" s="247"/>
      <c r="D163" s="247"/>
      <c r="E163" s="247"/>
      <c r="F163" s="247"/>
      <c r="G163" s="247"/>
      <c r="H163" s="76"/>
      <c r="I163" s="76"/>
      <c r="J163" s="76"/>
    </row>
    <row r="164" spans="1:10" s="22" customFormat="1" ht="18.600000000000001" customHeight="1">
      <c r="A164" s="247" t="s">
        <v>100</v>
      </c>
      <c r="B164" s="247"/>
      <c r="C164" s="247"/>
      <c r="D164" s="247"/>
      <c r="E164" s="247"/>
      <c r="F164" s="247"/>
      <c r="G164" s="247"/>
      <c r="H164" s="81"/>
      <c r="I164" s="81"/>
      <c r="J164" s="81"/>
    </row>
    <row r="165" spans="1:10" s="22" customFormat="1" ht="10.9" customHeight="1">
      <c r="A165" s="31"/>
      <c r="B165" s="31"/>
      <c r="C165" s="31"/>
      <c r="D165" s="31"/>
      <c r="E165" s="31"/>
      <c r="F165" s="31"/>
      <c r="G165" s="81"/>
      <c r="H165" s="81"/>
      <c r="I165" s="81"/>
      <c r="J165" s="81"/>
    </row>
    <row r="166" spans="1:10" s="29" customFormat="1" ht="18.600000000000001" customHeight="1">
      <c r="A166" s="258" t="s">
        <v>59</v>
      </c>
      <c r="B166" s="258"/>
      <c r="C166" s="258"/>
      <c r="D166" s="258"/>
      <c r="E166" s="258"/>
      <c r="F166" s="258"/>
      <c r="G166" s="258"/>
      <c r="H166" s="87"/>
      <c r="I166" s="87"/>
      <c r="J166" s="87"/>
    </row>
    <row r="167" spans="1:10" s="29" customFormat="1" ht="19.899999999999999" customHeight="1">
      <c r="A167" s="247" t="s">
        <v>8</v>
      </c>
      <c r="B167" s="247"/>
      <c r="C167" s="247"/>
      <c r="D167" s="247"/>
      <c r="E167" s="247"/>
      <c r="F167" s="247"/>
      <c r="G167" s="247"/>
      <c r="H167" s="87"/>
      <c r="I167" s="87"/>
      <c r="J167" s="87"/>
    </row>
    <row r="168" spans="1:10" s="29" customFormat="1" ht="25.9" customHeight="1">
      <c r="A168" s="247" t="s">
        <v>101</v>
      </c>
      <c r="B168" s="247"/>
      <c r="C168" s="247"/>
      <c r="D168" s="247"/>
      <c r="E168" s="247"/>
      <c r="F168" s="247"/>
      <c r="G168" s="247"/>
      <c r="H168" s="87"/>
      <c r="I168" s="87"/>
      <c r="J168" s="87"/>
    </row>
    <row r="169" spans="1:10" s="30" customFormat="1" ht="42" customHeight="1">
      <c r="A169" s="247" t="s">
        <v>166</v>
      </c>
      <c r="B169" s="247"/>
      <c r="C169" s="247"/>
      <c r="D169" s="247"/>
      <c r="E169" s="247"/>
      <c r="F169" s="247"/>
      <c r="G169" s="247"/>
      <c r="H169" s="88"/>
      <c r="I169" s="88"/>
      <c r="J169" s="88"/>
    </row>
    <row r="170" spans="1:10" s="29" customFormat="1" ht="16.149999999999999" customHeight="1">
      <c r="A170" s="247" t="s">
        <v>103</v>
      </c>
      <c r="B170" s="247"/>
      <c r="C170" s="247"/>
      <c r="D170" s="247"/>
      <c r="E170" s="247"/>
      <c r="F170" s="247"/>
      <c r="G170" s="247"/>
      <c r="H170" s="87"/>
      <c r="I170" s="87"/>
      <c r="J170" s="87"/>
    </row>
    <row r="171" spans="1:10" s="29" customFormat="1" ht="16.899999999999999" customHeight="1">
      <c r="A171" s="115"/>
      <c r="B171" s="115"/>
      <c r="C171" s="115"/>
      <c r="D171" s="115"/>
      <c r="E171" s="115"/>
      <c r="F171" s="254" t="s">
        <v>106</v>
      </c>
      <c r="G171" s="254"/>
      <c r="H171" s="87"/>
      <c r="I171" s="87"/>
      <c r="J171" s="87"/>
    </row>
    <row r="172" spans="1:10" s="22" customFormat="1" ht="15.6" customHeight="1">
      <c r="A172" s="237" t="s">
        <v>81</v>
      </c>
      <c r="B172" s="238" t="s">
        <v>188</v>
      </c>
      <c r="C172" s="238"/>
      <c r="D172" s="238" t="s">
        <v>77</v>
      </c>
      <c r="E172" s="238"/>
      <c r="F172" s="239" t="s">
        <v>189</v>
      </c>
      <c r="G172" s="239"/>
      <c r="H172" s="81"/>
      <c r="I172" s="81"/>
      <c r="J172" s="81"/>
    </row>
    <row r="173" spans="1:10" s="22" customFormat="1" ht="78.599999999999994" customHeight="1">
      <c r="A173" s="237"/>
      <c r="B173" s="122" t="s">
        <v>79</v>
      </c>
      <c r="C173" s="122" t="s">
        <v>175</v>
      </c>
      <c r="D173" s="122" t="s">
        <v>79</v>
      </c>
      <c r="E173" s="122" t="s">
        <v>175</v>
      </c>
      <c r="F173" s="122" t="s">
        <v>79</v>
      </c>
      <c r="G173" s="122" t="s">
        <v>175</v>
      </c>
      <c r="H173" s="81"/>
      <c r="I173" s="81"/>
      <c r="J173" s="81"/>
    </row>
    <row r="174" spans="1:10" ht="16.149999999999999" customHeight="1">
      <c r="A174" s="111" t="s">
        <v>7</v>
      </c>
      <c r="B174" s="112">
        <f>B180+B182+B184</f>
        <v>254918.69999999995</v>
      </c>
      <c r="C174" s="147">
        <v>100</v>
      </c>
      <c r="D174" s="112">
        <f>D180+D182+D184</f>
        <v>0</v>
      </c>
      <c r="E174" s="147">
        <v>0</v>
      </c>
      <c r="F174" s="112">
        <f>F180+F182+F184</f>
        <v>0</v>
      </c>
      <c r="G174" s="147">
        <v>0</v>
      </c>
      <c r="H174" s="176"/>
      <c r="I174" s="176"/>
      <c r="J174" s="176"/>
    </row>
    <row r="175" spans="1:10" ht="15" customHeight="1">
      <c r="A175" s="194" t="s">
        <v>2</v>
      </c>
      <c r="B175" s="195">
        <f>248482.4-1837.6-2016.7-6812.7</f>
        <v>237815.39999999997</v>
      </c>
      <c r="C175" s="125" t="s">
        <v>82</v>
      </c>
      <c r="D175" s="195">
        <v>0</v>
      </c>
      <c r="E175" s="125" t="s">
        <v>82</v>
      </c>
      <c r="F175" s="195">
        <v>0</v>
      </c>
      <c r="G175" s="125" t="s">
        <v>82</v>
      </c>
      <c r="H175" s="176"/>
      <c r="I175" s="176"/>
      <c r="J175" s="176"/>
    </row>
    <row r="176" spans="1:10" ht="15" customHeight="1">
      <c r="A176" s="194" t="s">
        <v>3</v>
      </c>
      <c r="B176" s="195">
        <v>10584.4</v>
      </c>
      <c r="C176" s="125" t="s">
        <v>82</v>
      </c>
      <c r="D176" s="195">
        <v>0</v>
      </c>
      <c r="E176" s="125" t="s">
        <v>82</v>
      </c>
      <c r="F176" s="195">
        <v>0</v>
      </c>
      <c r="G176" s="125" t="s">
        <v>82</v>
      </c>
    </row>
    <row r="177" spans="1:10" ht="15" customHeight="1">
      <c r="A177" s="194" t="s">
        <v>4</v>
      </c>
      <c r="B177" s="195">
        <v>6518.9</v>
      </c>
      <c r="C177" s="125" t="s">
        <v>82</v>
      </c>
      <c r="D177" s="195">
        <v>0</v>
      </c>
      <c r="E177" s="125" t="s">
        <v>82</v>
      </c>
      <c r="F177" s="195">
        <v>0</v>
      </c>
      <c r="G177" s="125" t="s">
        <v>82</v>
      </c>
    </row>
    <row r="178" spans="1:10" s="22" customFormat="1" ht="15.6" customHeight="1">
      <c r="A178" s="237" t="s">
        <v>81</v>
      </c>
      <c r="B178" s="238" t="s">
        <v>188</v>
      </c>
      <c r="C178" s="238"/>
      <c r="D178" s="238" t="s">
        <v>77</v>
      </c>
      <c r="E178" s="238"/>
      <c r="F178" s="239" t="s">
        <v>189</v>
      </c>
      <c r="G178" s="239"/>
      <c r="H178" s="81"/>
      <c r="I178" s="81"/>
      <c r="J178" s="81"/>
    </row>
    <row r="179" spans="1:10" s="22" customFormat="1" ht="78.599999999999994" customHeight="1">
      <c r="A179" s="237"/>
      <c r="B179" s="122" t="s">
        <v>79</v>
      </c>
      <c r="C179" s="122" t="s">
        <v>175</v>
      </c>
      <c r="D179" s="122" t="s">
        <v>79</v>
      </c>
      <c r="E179" s="122" t="s">
        <v>175</v>
      </c>
      <c r="F179" s="122" t="s">
        <v>79</v>
      </c>
      <c r="G179" s="122" t="s">
        <v>175</v>
      </c>
      <c r="H179" s="81"/>
      <c r="I179" s="81"/>
      <c r="J179" s="81"/>
    </row>
    <row r="180" spans="1:10" s="24" customFormat="1" ht="16.149999999999999" customHeight="1">
      <c r="A180" s="2" t="s">
        <v>75</v>
      </c>
      <c r="B180" s="46">
        <v>17512.900000000001</v>
      </c>
      <c r="C180" s="134">
        <f>B180/B174*100</f>
        <v>6.8699942373784282</v>
      </c>
      <c r="D180" s="46">
        <v>0</v>
      </c>
      <c r="E180" s="134" t="s">
        <v>82</v>
      </c>
      <c r="F180" s="91">
        <v>0</v>
      </c>
      <c r="G180" s="134" t="s">
        <v>82</v>
      </c>
      <c r="H180" s="131"/>
      <c r="I180" s="131"/>
      <c r="J180" s="131"/>
    </row>
    <row r="181" spans="1:10" s="135" customFormat="1" ht="14.45" customHeight="1">
      <c r="A181" s="136" t="s">
        <v>122</v>
      </c>
      <c r="B181" s="137">
        <v>17056.2</v>
      </c>
      <c r="C181" s="134" t="s">
        <v>82</v>
      </c>
      <c r="D181" s="137">
        <v>0</v>
      </c>
      <c r="E181" s="134" t="s">
        <v>82</v>
      </c>
      <c r="F181" s="137">
        <v>0</v>
      </c>
      <c r="G181" s="134" t="s">
        <v>82</v>
      </c>
      <c r="H181" s="84"/>
      <c r="I181" s="84"/>
      <c r="J181" s="84"/>
    </row>
    <row r="182" spans="1:10" ht="43.9" customHeight="1">
      <c r="A182" s="5" t="s">
        <v>76</v>
      </c>
      <c r="B182" s="9">
        <v>1500</v>
      </c>
      <c r="C182" s="148">
        <f>B182/B174*100</f>
        <v>0.58842289718251362</v>
      </c>
      <c r="D182" s="9">
        <v>0</v>
      </c>
      <c r="E182" s="134" t="s">
        <v>82</v>
      </c>
      <c r="F182" s="9">
        <v>0</v>
      </c>
      <c r="G182" s="134" t="s">
        <v>82</v>
      </c>
    </row>
    <row r="183" spans="1:10" s="135" customFormat="1" ht="15.6" customHeight="1">
      <c r="A183" s="136" t="s">
        <v>316</v>
      </c>
      <c r="B183" s="137">
        <v>50</v>
      </c>
      <c r="C183" s="134" t="s">
        <v>82</v>
      </c>
      <c r="D183" s="137">
        <v>0</v>
      </c>
      <c r="E183" s="134" t="s">
        <v>82</v>
      </c>
      <c r="F183" s="137">
        <v>0</v>
      </c>
      <c r="G183" s="134" t="s">
        <v>82</v>
      </c>
      <c r="H183" s="84"/>
      <c r="I183" s="84"/>
      <c r="J183" s="84"/>
    </row>
    <row r="184" spans="1:10" ht="29.45" customHeight="1">
      <c r="A184" s="4" t="s">
        <v>104</v>
      </c>
      <c r="B184" s="46">
        <f>246572.8-1837.6-6812.7-2016.7</f>
        <v>235905.79999999996</v>
      </c>
      <c r="C184" s="134">
        <f>B184/B174*100</f>
        <v>92.541582865439068</v>
      </c>
      <c r="D184" s="46">
        <v>0</v>
      </c>
      <c r="E184" s="134" t="s">
        <v>82</v>
      </c>
      <c r="F184" s="91">
        <v>0</v>
      </c>
      <c r="G184" s="134" t="s">
        <v>82</v>
      </c>
    </row>
    <row r="185" spans="1:10" ht="15.6" customHeight="1">
      <c r="A185" s="136" t="s">
        <v>194</v>
      </c>
      <c r="B185" s="137">
        <v>10.8</v>
      </c>
      <c r="C185" s="134" t="s">
        <v>82</v>
      </c>
      <c r="D185" s="137">
        <v>0</v>
      </c>
      <c r="E185" s="134" t="s">
        <v>82</v>
      </c>
      <c r="F185" s="137">
        <v>0</v>
      </c>
      <c r="G185" s="134" t="s">
        <v>82</v>
      </c>
    </row>
    <row r="186" spans="1:10" s="34" customFormat="1" ht="11.45" customHeight="1">
      <c r="A186" s="28"/>
      <c r="B186" s="13"/>
      <c r="C186" s="13"/>
      <c r="D186" s="13"/>
      <c r="E186" s="13"/>
      <c r="F186" s="13"/>
      <c r="G186" s="76"/>
      <c r="H186" s="76"/>
      <c r="I186" s="205"/>
      <c r="J186" s="205"/>
    </row>
    <row r="187" spans="1:10" ht="32.450000000000003" customHeight="1">
      <c r="A187" s="249" t="s">
        <v>334</v>
      </c>
      <c r="B187" s="249"/>
      <c r="C187" s="249"/>
      <c r="D187" s="249"/>
      <c r="E187" s="249"/>
      <c r="F187" s="249"/>
      <c r="G187" s="249"/>
      <c r="I187" s="204"/>
      <c r="J187" s="204"/>
    </row>
    <row r="188" spans="1:10" ht="46.9" customHeight="1">
      <c r="A188" s="249" t="s">
        <v>224</v>
      </c>
      <c r="B188" s="249"/>
      <c r="C188" s="249"/>
      <c r="D188" s="249"/>
      <c r="E188" s="249"/>
      <c r="F188" s="249"/>
      <c r="G188" s="249"/>
    </row>
    <row r="189" spans="1:10" s="22" customFormat="1" ht="63" customHeight="1">
      <c r="A189" s="247" t="s">
        <v>309</v>
      </c>
      <c r="B189" s="247"/>
      <c r="C189" s="247"/>
      <c r="D189" s="247"/>
      <c r="E189" s="247"/>
      <c r="F189" s="247"/>
      <c r="G189" s="247"/>
      <c r="H189" s="76"/>
      <c r="I189" s="203"/>
      <c r="J189" s="203"/>
    </row>
    <row r="190" spans="1:10" ht="32.450000000000003" customHeight="1">
      <c r="A190" s="249" t="s">
        <v>335</v>
      </c>
      <c r="B190" s="249"/>
      <c r="C190" s="249"/>
      <c r="D190" s="249"/>
      <c r="E190" s="249"/>
      <c r="F190" s="249"/>
      <c r="G190" s="249"/>
      <c r="I190" s="204"/>
      <c r="J190" s="204"/>
    </row>
    <row r="191" spans="1:10" s="34" customFormat="1" ht="47.45" customHeight="1">
      <c r="A191" s="247" t="s">
        <v>285</v>
      </c>
      <c r="B191" s="247"/>
      <c r="C191" s="247"/>
      <c r="D191" s="247"/>
      <c r="E191" s="247"/>
      <c r="F191" s="247"/>
      <c r="G191" s="247"/>
      <c r="H191" s="76"/>
      <c r="I191" s="203"/>
      <c r="J191" s="203"/>
    </row>
    <row r="192" spans="1:10" s="34" customFormat="1" ht="66" customHeight="1">
      <c r="A192" s="247" t="s">
        <v>317</v>
      </c>
      <c r="B192" s="247"/>
      <c r="C192" s="247"/>
      <c r="D192" s="247"/>
      <c r="E192" s="247"/>
      <c r="F192" s="247"/>
      <c r="G192" s="247"/>
      <c r="H192" s="76"/>
      <c r="I192" s="205"/>
      <c r="J192" s="205"/>
    </row>
    <row r="193" spans="1:10" s="22" customFormat="1" ht="30.6" customHeight="1">
      <c r="A193" s="245" t="s">
        <v>195</v>
      </c>
      <c r="B193" s="245"/>
      <c r="C193" s="245"/>
      <c r="D193" s="245"/>
      <c r="E193" s="245"/>
      <c r="F193" s="245"/>
      <c r="G193" s="245"/>
      <c r="H193" s="81"/>
      <c r="I193" s="81"/>
      <c r="J193" s="81"/>
    </row>
    <row r="194" spans="1:10" s="34" customFormat="1" ht="15.6" customHeight="1">
      <c r="A194" s="28"/>
      <c r="B194" s="28"/>
      <c r="C194" s="45"/>
      <c r="D194" s="28"/>
      <c r="E194" s="45"/>
      <c r="F194" s="28"/>
      <c r="G194" s="76"/>
      <c r="H194" s="76"/>
      <c r="I194" s="76"/>
      <c r="J194" s="76"/>
    </row>
    <row r="195" spans="1:10" s="34" customFormat="1" ht="33.6" customHeight="1">
      <c r="A195" s="258" t="s">
        <v>111</v>
      </c>
      <c r="B195" s="258"/>
      <c r="C195" s="258"/>
      <c r="D195" s="258"/>
      <c r="E195" s="258"/>
      <c r="F195" s="258"/>
      <c r="G195" s="258"/>
      <c r="H195" s="76"/>
      <c r="I195" s="76"/>
      <c r="J195" s="76"/>
    </row>
    <row r="196" spans="1:10" s="29" customFormat="1" ht="19.149999999999999" customHeight="1">
      <c r="A196" s="247" t="s">
        <v>10</v>
      </c>
      <c r="B196" s="247"/>
      <c r="C196" s="247"/>
      <c r="D196" s="247"/>
      <c r="E196" s="247"/>
      <c r="F196" s="247"/>
      <c r="G196" s="247"/>
      <c r="H196" s="87"/>
      <c r="I196" s="87"/>
      <c r="J196" s="87"/>
    </row>
    <row r="197" spans="1:10" s="29" customFormat="1" ht="30" customHeight="1">
      <c r="A197" s="247" t="s">
        <v>295</v>
      </c>
      <c r="B197" s="247"/>
      <c r="C197" s="247"/>
      <c r="D197" s="247"/>
      <c r="E197" s="247"/>
      <c r="F197" s="247"/>
      <c r="G197" s="247"/>
      <c r="H197" s="87"/>
      <c r="I197" s="87"/>
      <c r="J197" s="87"/>
    </row>
    <row r="198" spans="1:10" s="30" customFormat="1" ht="30.6" customHeight="1">
      <c r="A198" s="247" t="s">
        <v>167</v>
      </c>
      <c r="B198" s="247"/>
      <c r="C198" s="247"/>
      <c r="D198" s="247"/>
      <c r="E198" s="247"/>
      <c r="F198" s="247"/>
      <c r="G198" s="247"/>
      <c r="H198" s="88"/>
      <c r="I198" s="88"/>
      <c r="J198" s="88"/>
    </row>
    <row r="199" spans="1:10" s="29" customFormat="1" ht="16.149999999999999" customHeight="1">
      <c r="A199" s="247" t="s">
        <v>107</v>
      </c>
      <c r="B199" s="247"/>
      <c r="C199" s="247"/>
      <c r="D199" s="247"/>
      <c r="E199" s="247"/>
      <c r="F199" s="247"/>
      <c r="G199" s="247"/>
      <c r="H199" s="87"/>
      <c r="I199" s="87"/>
      <c r="J199" s="87"/>
    </row>
    <row r="200" spans="1:10" s="29" customFormat="1" ht="15.6" customHeight="1">
      <c r="A200" s="115"/>
      <c r="B200" s="115"/>
      <c r="C200" s="115"/>
      <c r="D200" s="115"/>
      <c r="E200" s="115"/>
      <c r="F200" s="254" t="s">
        <v>109</v>
      </c>
      <c r="G200" s="254"/>
      <c r="H200" s="87"/>
      <c r="I200" s="87"/>
      <c r="J200" s="87"/>
    </row>
    <row r="201" spans="1:10" s="22" customFormat="1" ht="15.6" customHeight="1">
      <c r="A201" s="237" t="s">
        <v>81</v>
      </c>
      <c r="B201" s="238" t="s">
        <v>188</v>
      </c>
      <c r="C201" s="238"/>
      <c r="D201" s="238" t="s">
        <v>77</v>
      </c>
      <c r="E201" s="238"/>
      <c r="F201" s="238" t="s">
        <v>189</v>
      </c>
      <c r="G201" s="238"/>
      <c r="H201" s="81"/>
      <c r="I201" s="81"/>
      <c r="J201" s="81"/>
    </row>
    <row r="202" spans="1:10" s="22" customFormat="1" ht="81.599999999999994" customHeight="1">
      <c r="A202" s="237"/>
      <c r="B202" s="122" t="s">
        <v>79</v>
      </c>
      <c r="C202" s="122" t="s">
        <v>175</v>
      </c>
      <c r="D202" s="122" t="s">
        <v>79</v>
      </c>
      <c r="E202" s="122" t="s">
        <v>175</v>
      </c>
      <c r="F202" s="122" t="s">
        <v>79</v>
      </c>
      <c r="G202" s="122" t="s">
        <v>175</v>
      </c>
      <c r="H202" s="81"/>
      <c r="I202" s="81"/>
      <c r="J202" s="81"/>
    </row>
    <row r="203" spans="1:10" ht="17.45" customHeight="1">
      <c r="A203" s="111" t="s">
        <v>7</v>
      </c>
      <c r="B203" s="112">
        <f>B204</f>
        <v>12768.699999999999</v>
      </c>
      <c r="C203" s="147">
        <v>100</v>
      </c>
      <c r="D203" s="112">
        <f t="shared" ref="D203" si="31">D207</f>
        <v>10966.699999999999</v>
      </c>
      <c r="E203" s="147">
        <v>100</v>
      </c>
      <c r="F203" s="112">
        <f>F204</f>
        <v>10966.699999999999</v>
      </c>
      <c r="G203" s="147">
        <v>100</v>
      </c>
      <c r="H203" s="176"/>
      <c r="I203" s="176"/>
      <c r="J203" s="176"/>
    </row>
    <row r="204" spans="1:10" s="22" customFormat="1" ht="15.6" customHeight="1">
      <c r="A204" s="194" t="s">
        <v>2</v>
      </c>
      <c r="B204" s="195">
        <f>B207+B208</f>
        <v>12768.699999999999</v>
      </c>
      <c r="C204" s="125" t="s">
        <v>82</v>
      </c>
      <c r="D204" s="195">
        <f t="shared" ref="D204:F204" si="32">D207</f>
        <v>10966.699999999999</v>
      </c>
      <c r="E204" s="125" t="s">
        <v>82</v>
      </c>
      <c r="F204" s="195">
        <f t="shared" si="32"/>
        <v>10966.699999999999</v>
      </c>
      <c r="G204" s="125" t="s">
        <v>82</v>
      </c>
      <c r="H204" s="176"/>
      <c r="I204" s="176"/>
      <c r="J204" s="176"/>
    </row>
    <row r="205" spans="1:10" s="22" customFormat="1" ht="15.6" customHeight="1">
      <c r="A205" s="194" t="s">
        <v>3</v>
      </c>
      <c r="B205" s="195">
        <v>0</v>
      </c>
      <c r="C205" s="125" t="s">
        <v>82</v>
      </c>
      <c r="D205" s="195">
        <v>0</v>
      </c>
      <c r="E205" s="125" t="s">
        <v>82</v>
      </c>
      <c r="F205" s="195">
        <v>0</v>
      </c>
      <c r="G205" s="125" t="s">
        <v>82</v>
      </c>
      <c r="H205" s="81"/>
      <c r="I205" s="81"/>
      <c r="J205" s="81"/>
    </row>
    <row r="206" spans="1:10" s="22" customFormat="1" ht="15.6" customHeight="1">
      <c r="A206" s="194" t="s">
        <v>4</v>
      </c>
      <c r="B206" s="195">
        <v>0</v>
      </c>
      <c r="C206" s="125" t="s">
        <v>82</v>
      </c>
      <c r="D206" s="195">
        <v>0</v>
      </c>
      <c r="E206" s="125" t="s">
        <v>82</v>
      </c>
      <c r="F206" s="195">
        <v>0</v>
      </c>
      <c r="G206" s="125" t="s">
        <v>82</v>
      </c>
      <c r="H206" s="81"/>
      <c r="I206" s="81"/>
      <c r="J206" s="81"/>
    </row>
    <row r="207" spans="1:10" s="22" customFormat="1" ht="42.6" customHeight="1">
      <c r="A207" s="8" t="s">
        <v>64</v>
      </c>
      <c r="B207" s="44">
        <f>10966.8-0.1</f>
        <v>10966.699999999999</v>
      </c>
      <c r="C207" s="134">
        <f>B207/B203*100</f>
        <v>85.887365197710025</v>
      </c>
      <c r="D207" s="44">
        <f>10966.8-0.1</f>
        <v>10966.699999999999</v>
      </c>
      <c r="E207" s="134">
        <f>D207/D203*100</f>
        <v>100</v>
      </c>
      <c r="F207" s="44">
        <f>10966.8-0.1</f>
        <v>10966.699999999999</v>
      </c>
      <c r="G207" s="134">
        <f>F207/F203*100</f>
        <v>100</v>
      </c>
      <c r="H207" s="81"/>
      <c r="I207" s="81"/>
      <c r="J207" s="81"/>
    </row>
    <row r="208" spans="1:10" s="22" customFormat="1" ht="27.6" customHeight="1">
      <c r="A208" s="8" t="s">
        <v>198</v>
      </c>
      <c r="B208" s="44">
        <v>1802</v>
      </c>
      <c r="C208" s="134">
        <f>B208/B204*100</f>
        <v>14.112634802289975</v>
      </c>
      <c r="D208" s="44">
        <v>0</v>
      </c>
      <c r="E208" s="134">
        <f>D208/D204*100</f>
        <v>0</v>
      </c>
      <c r="F208" s="44">
        <v>0</v>
      </c>
      <c r="G208" s="134">
        <f>F208/F204*100</f>
        <v>0</v>
      </c>
      <c r="H208" s="81"/>
      <c r="I208" s="81"/>
      <c r="J208" s="81"/>
    </row>
    <row r="209" spans="1:10" s="34" customFormat="1" ht="13.15" customHeight="1">
      <c r="A209" s="28"/>
      <c r="B209" s="13"/>
      <c r="C209" s="13"/>
      <c r="D209" s="13"/>
      <c r="E209" s="13"/>
      <c r="F209" s="13"/>
      <c r="G209" s="76"/>
      <c r="H209" s="76"/>
      <c r="I209" s="76"/>
      <c r="J209" s="76"/>
    </row>
    <row r="210" spans="1:10" s="96" customFormat="1" ht="61.9" customHeight="1">
      <c r="A210" s="247" t="s">
        <v>286</v>
      </c>
      <c r="B210" s="247"/>
      <c r="C210" s="247"/>
      <c r="D210" s="247"/>
      <c r="E210" s="247"/>
      <c r="F210" s="247"/>
      <c r="G210" s="247"/>
      <c r="H210" s="97"/>
      <c r="I210" s="97"/>
      <c r="J210" s="97"/>
    </row>
    <row r="211" spans="1:10" s="96" customFormat="1" ht="16.899999999999999" customHeight="1">
      <c r="A211" s="247" t="s">
        <v>65</v>
      </c>
      <c r="B211" s="247"/>
      <c r="C211" s="247"/>
      <c r="D211" s="247"/>
      <c r="E211" s="247"/>
      <c r="F211" s="247"/>
      <c r="G211" s="247"/>
      <c r="H211" s="97"/>
      <c r="I211" s="97"/>
      <c r="J211" s="97"/>
    </row>
    <row r="212" spans="1:10" s="96" customFormat="1" ht="16.899999999999999" customHeight="1">
      <c r="A212" s="247" t="s">
        <v>199</v>
      </c>
      <c r="B212" s="247"/>
      <c r="C212" s="247"/>
      <c r="D212" s="247"/>
      <c r="E212" s="247"/>
      <c r="F212" s="247"/>
      <c r="G212" s="247"/>
      <c r="H212" s="97"/>
      <c r="I212" s="97"/>
      <c r="J212" s="97"/>
    </row>
    <row r="213" spans="1:10" s="96" customFormat="1" ht="16.899999999999999" customHeight="1">
      <c r="A213" s="247" t="s">
        <v>331</v>
      </c>
      <c r="B213" s="247"/>
      <c r="C213" s="247"/>
      <c r="D213" s="247"/>
      <c r="E213" s="247"/>
      <c r="F213" s="247"/>
      <c r="G213" s="247"/>
      <c r="H213" s="97"/>
      <c r="I213" s="97"/>
      <c r="J213" s="97"/>
    </row>
    <row r="214" spans="1:10" s="96" customFormat="1" ht="16.899999999999999" customHeight="1">
      <c r="A214" s="247" t="s">
        <v>200</v>
      </c>
      <c r="B214" s="247"/>
      <c r="C214" s="247"/>
      <c r="D214" s="247"/>
      <c r="E214" s="247"/>
      <c r="F214" s="247"/>
      <c r="G214" s="247"/>
      <c r="H214" s="97"/>
      <c r="I214" s="97"/>
      <c r="J214" s="97"/>
    </row>
    <row r="215" spans="1:10" s="96" customFormat="1" ht="48" customHeight="1">
      <c r="A215" s="247" t="s">
        <v>201</v>
      </c>
      <c r="B215" s="247"/>
      <c r="C215" s="247"/>
      <c r="D215" s="247"/>
      <c r="E215" s="247"/>
      <c r="F215" s="247"/>
      <c r="G215" s="247"/>
      <c r="H215" s="97"/>
      <c r="I215" s="97"/>
      <c r="J215" s="97"/>
    </row>
    <row r="216" spans="1:10" s="34" customFormat="1" ht="12" customHeight="1">
      <c r="A216" s="49"/>
      <c r="B216" s="50"/>
      <c r="C216" s="50"/>
      <c r="D216" s="50"/>
      <c r="E216" s="50"/>
      <c r="F216" s="50"/>
      <c r="G216" s="76"/>
      <c r="H216" s="76"/>
      <c r="I216" s="76"/>
      <c r="J216" s="76"/>
    </row>
    <row r="217" spans="1:10" s="34" customFormat="1" ht="33.6" customHeight="1">
      <c r="A217" s="258" t="s">
        <v>112</v>
      </c>
      <c r="B217" s="258"/>
      <c r="C217" s="258"/>
      <c r="D217" s="258"/>
      <c r="E217" s="258"/>
      <c r="F217" s="258"/>
      <c r="G217" s="258"/>
      <c r="H217" s="76"/>
      <c r="I217" s="76"/>
      <c r="J217" s="76"/>
    </row>
    <row r="218" spans="1:10" s="29" customFormat="1" ht="22.15" customHeight="1">
      <c r="A218" s="247" t="s">
        <v>11</v>
      </c>
      <c r="B218" s="247"/>
      <c r="C218" s="247"/>
      <c r="D218" s="247"/>
      <c r="E218" s="247"/>
      <c r="F218" s="247"/>
      <c r="G218" s="247"/>
      <c r="H218" s="87"/>
      <c r="I218" s="87"/>
      <c r="J218" s="87"/>
    </row>
    <row r="219" spans="1:10" s="29" customFormat="1" ht="30.6" customHeight="1">
      <c r="A219" s="247" t="s">
        <v>108</v>
      </c>
      <c r="B219" s="247"/>
      <c r="C219" s="247"/>
      <c r="D219" s="247"/>
      <c r="E219" s="247"/>
      <c r="F219" s="247"/>
      <c r="G219" s="247"/>
      <c r="H219" s="87"/>
      <c r="I219" s="87"/>
      <c r="J219" s="87"/>
    </row>
    <row r="220" spans="1:10" s="30" customFormat="1" ht="31.9" customHeight="1">
      <c r="A220" s="247" t="s">
        <v>168</v>
      </c>
      <c r="B220" s="247"/>
      <c r="C220" s="247"/>
      <c r="D220" s="247"/>
      <c r="E220" s="247"/>
      <c r="F220" s="247"/>
      <c r="G220" s="247"/>
      <c r="H220" s="88"/>
      <c r="I220" s="88"/>
      <c r="J220" s="88"/>
    </row>
    <row r="221" spans="1:10" s="29" customFormat="1" ht="16.149999999999999" customHeight="1">
      <c r="A221" s="247" t="s">
        <v>105</v>
      </c>
      <c r="B221" s="247"/>
      <c r="C221" s="247"/>
      <c r="D221" s="247"/>
      <c r="E221" s="247"/>
      <c r="F221" s="247"/>
      <c r="G221" s="247"/>
      <c r="H221" s="87"/>
      <c r="I221" s="87"/>
      <c r="J221" s="87"/>
    </row>
    <row r="222" spans="1:10" s="29" customFormat="1" ht="19.899999999999999" customHeight="1">
      <c r="A222" s="115"/>
      <c r="B222" s="115"/>
      <c r="C222" s="115"/>
      <c r="D222" s="115"/>
      <c r="E222" s="115"/>
      <c r="F222" s="254" t="s">
        <v>113</v>
      </c>
      <c r="G222" s="254"/>
      <c r="H222" s="87"/>
      <c r="I222" s="87"/>
      <c r="J222" s="87"/>
    </row>
    <row r="223" spans="1:10" s="22" customFormat="1" ht="18.600000000000001" customHeight="1">
      <c r="A223" s="237" t="s">
        <v>81</v>
      </c>
      <c r="B223" s="238" t="s">
        <v>188</v>
      </c>
      <c r="C223" s="238"/>
      <c r="D223" s="238" t="s">
        <v>77</v>
      </c>
      <c r="E223" s="238"/>
      <c r="F223" s="238" t="s">
        <v>189</v>
      </c>
      <c r="G223" s="238"/>
      <c r="H223" s="81"/>
      <c r="I223" s="81"/>
      <c r="J223" s="81"/>
    </row>
    <row r="224" spans="1:10" s="22" customFormat="1" ht="79.150000000000006" customHeight="1">
      <c r="A224" s="237"/>
      <c r="B224" s="122" t="s">
        <v>79</v>
      </c>
      <c r="C224" s="122" t="s">
        <v>175</v>
      </c>
      <c r="D224" s="122" t="s">
        <v>79</v>
      </c>
      <c r="E224" s="122" t="s">
        <v>175</v>
      </c>
      <c r="F224" s="122" t="s">
        <v>79</v>
      </c>
      <c r="G224" s="122" t="s">
        <v>175</v>
      </c>
      <c r="H224" s="81"/>
      <c r="I224" s="81"/>
      <c r="J224" s="81"/>
    </row>
    <row r="225" spans="1:10" ht="16.149999999999999" customHeight="1">
      <c r="A225" s="111" t="s">
        <v>7</v>
      </c>
      <c r="B225" s="112">
        <f>B231+B232+B233+B234+B235</f>
        <v>128107.1</v>
      </c>
      <c r="C225" s="147">
        <v>100</v>
      </c>
      <c r="D225" s="112">
        <f>D231+D232+D233+D234+D235</f>
        <v>97197.8</v>
      </c>
      <c r="E225" s="147">
        <v>100</v>
      </c>
      <c r="F225" s="112">
        <f>F231+F232+F233+F234+F235</f>
        <v>77480.7</v>
      </c>
      <c r="G225" s="147">
        <v>100</v>
      </c>
      <c r="H225" s="176"/>
      <c r="I225" s="176"/>
      <c r="J225" s="176"/>
    </row>
    <row r="226" spans="1:10" ht="15" customHeight="1">
      <c r="A226" s="194" t="s">
        <v>2</v>
      </c>
      <c r="B226" s="195">
        <f>32697.9-0.1</f>
        <v>32697.800000000003</v>
      </c>
      <c r="C226" s="125" t="s">
        <v>82</v>
      </c>
      <c r="D226" s="195">
        <v>3033.7</v>
      </c>
      <c r="E226" s="125" t="s">
        <v>82</v>
      </c>
      <c r="F226" s="195">
        <f>1300.8+934.4</f>
        <v>2235.1999999999998</v>
      </c>
      <c r="G226" s="125" t="s">
        <v>82</v>
      </c>
      <c r="H226" s="176"/>
      <c r="I226" s="176"/>
      <c r="J226" s="176"/>
    </row>
    <row r="227" spans="1:10" ht="15" customHeight="1">
      <c r="A227" s="194" t="s">
        <v>3</v>
      </c>
      <c r="B227" s="195">
        <v>93517.9</v>
      </c>
      <c r="C227" s="125" t="s">
        <v>82</v>
      </c>
      <c r="D227" s="195">
        <v>91819.5</v>
      </c>
      <c r="E227" s="125" t="s">
        <v>82</v>
      </c>
      <c r="F227" s="195">
        <v>72957.2</v>
      </c>
      <c r="G227" s="125" t="s">
        <v>82</v>
      </c>
    </row>
    <row r="228" spans="1:10" ht="15" customHeight="1">
      <c r="A228" s="194" t="s">
        <v>4</v>
      </c>
      <c r="B228" s="195">
        <f>945+946.4</f>
        <v>1891.4</v>
      </c>
      <c r="C228" s="125" t="s">
        <v>82</v>
      </c>
      <c r="D228" s="195">
        <f>945+1399.6</f>
        <v>2344.6</v>
      </c>
      <c r="E228" s="125" t="s">
        <v>82</v>
      </c>
      <c r="F228" s="195">
        <f>945+1343.3</f>
        <v>2288.3000000000002</v>
      </c>
      <c r="G228" s="125" t="s">
        <v>82</v>
      </c>
    </row>
    <row r="229" spans="1:10" s="22" customFormat="1" ht="18.600000000000001" customHeight="1">
      <c r="A229" s="237" t="s">
        <v>81</v>
      </c>
      <c r="B229" s="238" t="s">
        <v>188</v>
      </c>
      <c r="C229" s="238"/>
      <c r="D229" s="238" t="s">
        <v>77</v>
      </c>
      <c r="E229" s="238"/>
      <c r="F229" s="238" t="s">
        <v>189</v>
      </c>
      <c r="G229" s="238"/>
      <c r="H229" s="81"/>
      <c r="I229" s="81"/>
      <c r="J229" s="81"/>
    </row>
    <row r="230" spans="1:10" s="22" customFormat="1" ht="79.150000000000006" customHeight="1">
      <c r="A230" s="237"/>
      <c r="B230" s="122" t="s">
        <v>79</v>
      </c>
      <c r="C230" s="122" t="s">
        <v>175</v>
      </c>
      <c r="D230" s="122" t="s">
        <v>79</v>
      </c>
      <c r="E230" s="122" t="s">
        <v>175</v>
      </c>
      <c r="F230" s="122" t="s">
        <v>79</v>
      </c>
      <c r="G230" s="122" t="s">
        <v>175</v>
      </c>
      <c r="H230" s="81"/>
      <c r="I230" s="81"/>
      <c r="J230" s="81"/>
    </row>
    <row r="231" spans="1:10" ht="56.45" customHeight="1">
      <c r="A231" s="8" t="s">
        <v>69</v>
      </c>
      <c r="B231" s="44">
        <v>38359.5</v>
      </c>
      <c r="C231" s="134">
        <f>B231/B225*100</f>
        <v>29.943305250060298</v>
      </c>
      <c r="D231" s="44">
        <v>34600.5</v>
      </c>
      <c r="E231" s="134">
        <f>D231/D225*100</f>
        <v>35.598027938903968</v>
      </c>
      <c r="F231" s="44">
        <v>18687.7</v>
      </c>
      <c r="G231" s="134">
        <f>F231/F225*100</f>
        <v>24.119167741127793</v>
      </c>
    </row>
    <row r="232" spans="1:10" ht="29.45" customHeight="1">
      <c r="A232" s="8" t="s">
        <v>70</v>
      </c>
      <c r="B232" s="44">
        <v>29500</v>
      </c>
      <c r="C232" s="134">
        <f>B232/B225*100</f>
        <v>23.027607369146597</v>
      </c>
      <c r="D232" s="44">
        <v>0</v>
      </c>
      <c r="E232" s="134">
        <f>D232/D225</f>
        <v>0</v>
      </c>
      <c r="F232" s="44">
        <v>0</v>
      </c>
      <c r="G232" s="134">
        <f>F232/F225*100</f>
        <v>0</v>
      </c>
    </row>
    <row r="233" spans="1:10" ht="29.45" customHeight="1">
      <c r="A233" s="8" t="s">
        <v>71</v>
      </c>
      <c r="B233" s="44">
        <f>25597.4-0.1</f>
        <v>25597.300000000003</v>
      </c>
      <c r="C233" s="134">
        <f>B233/B225*100</f>
        <v>19.981172003737498</v>
      </c>
      <c r="D233" s="44">
        <v>26074.400000000001</v>
      </c>
      <c r="E233" s="134">
        <f>D233/D225*100</f>
        <v>26.826121578883473</v>
      </c>
      <c r="F233" s="44">
        <v>26015.200000000001</v>
      </c>
      <c r="G233" s="134">
        <f>F233/F225*100</f>
        <v>33.576361597146132</v>
      </c>
    </row>
    <row r="234" spans="1:10" ht="70.900000000000006" customHeight="1">
      <c r="A234" s="8" t="s">
        <v>110</v>
      </c>
      <c r="B234" s="44">
        <v>33705.300000000003</v>
      </c>
      <c r="C234" s="134">
        <f>B234/B225*100</f>
        <v>26.310251344382944</v>
      </c>
      <c r="D234" s="44">
        <v>35577.9</v>
      </c>
      <c r="E234" s="134">
        <f>D234/D225*100</f>
        <v>36.603606254462548</v>
      </c>
      <c r="F234" s="44">
        <v>31832.799999999999</v>
      </c>
      <c r="G234" s="134">
        <f>F234/F225*100</f>
        <v>41.084812088687897</v>
      </c>
    </row>
    <row r="235" spans="1:10" s="34" customFormat="1" ht="59.45" customHeight="1">
      <c r="A235" s="224" t="s">
        <v>298</v>
      </c>
      <c r="B235" s="226">
        <v>945</v>
      </c>
      <c r="C235" s="225">
        <f>B235/B225*100</f>
        <v>0.73766403267266223</v>
      </c>
      <c r="D235" s="226">
        <v>945</v>
      </c>
      <c r="E235" s="225">
        <f>D235/D225*100</f>
        <v>0.97224422775001074</v>
      </c>
      <c r="F235" s="226">
        <v>945</v>
      </c>
      <c r="G235" s="225">
        <f>F235/F225*100</f>
        <v>1.219658573038189</v>
      </c>
      <c r="H235" s="76"/>
      <c r="I235" s="76"/>
      <c r="J235" s="76"/>
    </row>
    <row r="236" spans="1:10" s="34" customFormat="1" ht="11.45" customHeight="1">
      <c r="A236" s="45"/>
      <c r="B236" s="13"/>
      <c r="C236" s="13"/>
      <c r="D236" s="13"/>
      <c r="E236" s="13"/>
      <c r="F236" s="13"/>
      <c r="G236" s="76"/>
      <c r="H236" s="76"/>
      <c r="I236" s="76"/>
      <c r="J236" s="76"/>
    </row>
    <row r="237" spans="1:10" s="34" customFormat="1" ht="61.9" customHeight="1">
      <c r="A237" s="247" t="s">
        <v>306</v>
      </c>
      <c r="B237" s="247"/>
      <c r="C237" s="247"/>
      <c r="D237" s="247"/>
      <c r="E237" s="247"/>
      <c r="F237" s="247"/>
      <c r="G237" s="247"/>
      <c r="H237" s="76"/>
      <c r="I237" s="76"/>
      <c r="J237" s="76"/>
    </row>
    <row r="238" spans="1:10" s="34" customFormat="1" ht="31.9" customHeight="1">
      <c r="A238" s="247" t="s">
        <v>225</v>
      </c>
      <c r="B238" s="247"/>
      <c r="C238" s="247"/>
      <c r="D238" s="247"/>
      <c r="E238" s="247"/>
      <c r="F238" s="247"/>
      <c r="G238" s="247"/>
      <c r="H238" s="76"/>
      <c r="I238" s="76"/>
      <c r="J238" s="76"/>
    </row>
    <row r="239" spans="1:10" s="34" customFormat="1" ht="47.45" customHeight="1">
      <c r="A239" s="247" t="s">
        <v>349</v>
      </c>
      <c r="B239" s="247"/>
      <c r="C239" s="247"/>
      <c r="D239" s="247"/>
      <c r="E239" s="247"/>
      <c r="F239" s="247"/>
      <c r="G239" s="247"/>
      <c r="H239" s="76"/>
      <c r="I239" s="76"/>
      <c r="J239" s="76"/>
    </row>
    <row r="240" spans="1:10" s="34" customFormat="1" ht="64.150000000000006" customHeight="1">
      <c r="A240" s="247" t="s">
        <v>202</v>
      </c>
      <c r="B240" s="247"/>
      <c r="C240" s="247"/>
      <c r="D240" s="247"/>
      <c r="E240" s="247"/>
      <c r="F240" s="247"/>
      <c r="G240" s="247"/>
      <c r="H240" s="76"/>
      <c r="I240" s="76"/>
      <c r="J240" s="76"/>
    </row>
    <row r="241" spans="1:10" s="34" customFormat="1" ht="50.25" customHeight="1">
      <c r="A241" s="247" t="s">
        <v>299</v>
      </c>
      <c r="B241" s="247"/>
      <c r="C241" s="247"/>
      <c r="D241" s="247"/>
      <c r="E241" s="247"/>
      <c r="F241" s="247"/>
      <c r="G241" s="247"/>
      <c r="H241" s="76"/>
      <c r="I241" s="76"/>
      <c r="J241" s="76"/>
    </row>
    <row r="242" spans="1:10" s="150" customFormat="1" ht="12.6" customHeight="1">
      <c r="A242" s="119"/>
      <c r="B242" s="119"/>
      <c r="C242" s="119"/>
      <c r="D242" s="119"/>
      <c r="E242" s="119"/>
      <c r="F242" s="119"/>
      <c r="G242" s="119"/>
      <c r="H242" s="151"/>
      <c r="I242" s="151"/>
      <c r="J242" s="151"/>
    </row>
    <row r="243" spans="1:10" s="150" customFormat="1" ht="33.6" customHeight="1">
      <c r="A243" s="258" t="s">
        <v>16</v>
      </c>
      <c r="B243" s="258"/>
      <c r="C243" s="258"/>
      <c r="D243" s="258"/>
      <c r="E243" s="258"/>
      <c r="F243" s="258"/>
      <c r="G243" s="258"/>
      <c r="H243" s="151"/>
      <c r="I243" s="151"/>
      <c r="J243" s="151"/>
    </row>
    <row r="244" spans="1:10" s="150" customFormat="1" ht="18.600000000000001" customHeight="1">
      <c r="A244" s="247" t="s">
        <v>17</v>
      </c>
      <c r="B244" s="247"/>
      <c r="C244" s="247"/>
      <c r="D244" s="247"/>
      <c r="E244" s="247"/>
      <c r="F244" s="247"/>
      <c r="G244" s="247"/>
      <c r="H244" s="151"/>
      <c r="I244" s="151"/>
      <c r="J244" s="151"/>
    </row>
    <row r="245" spans="1:10" s="153" customFormat="1" ht="15.6" customHeight="1">
      <c r="A245" s="247" t="s">
        <v>114</v>
      </c>
      <c r="B245" s="247"/>
      <c r="C245" s="247"/>
      <c r="D245" s="247"/>
      <c r="E245" s="247"/>
      <c r="F245" s="247"/>
      <c r="G245" s="247"/>
      <c r="H245" s="154"/>
      <c r="I245" s="154"/>
      <c r="J245" s="154"/>
    </row>
    <row r="246" spans="1:10" s="153" customFormat="1" ht="31.9" customHeight="1">
      <c r="A246" s="247" t="s">
        <v>115</v>
      </c>
      <c r="B246" s="247"/>
      <c r="C246" s="247"/>
      <c r="D246" s="247"/>
      <c r="E246" s="247"/>
      <c r="F246" s="247"/>
      <c r="G246" s="247"/>
      <c r="H246" s="154"/>
      <c r="I246" s="154"/>
      <c r="J246" s="154"/>
    </row>
    <row r="247" spans="1:10" s="30" customFormat="1" ht="16.149999999999999" customHeight="1">
      <c r="A247" s="247" t="s">
        <v>95</v>
      </c>
      <c r="B247" s="247"/>
      <c r="C247" s="247"/>
      <c r="D247" s="247"/>
      <c r="E247" s="247"/>
      <c r="F247" s="247"/>
      <c r="G247" s="247"/>
      <c r="H247" s="88"/>
      <c r="I247" s="88"/>
      <c r="J247" s="88"/>
    </row>
    <row r="248" spans="1:10" s="29" customFormat="1" ht="14.45" customHeight="1">
      <c r="A248" s="115"/>
      <c r="B248" s="115"/>
      <c r="C248" s="115"/>
      <c r="D248" s="115"/>
      <c r="E248" s="115"/>
      <c r="F248" s="254" t="s">
        <v>117</v>
      </c>
      <c r="G248" s="254"/>
      <c r="H248" s="87"/>
      <c r="I248" s="87"/>
      <c r="J248" s="87"/>
    </row>
    <row r="249" spans="1:10" s="22" customFormat="1" ht="14.45" customHeight="1">
      <c r="A249" s="237" t="s">
        <v>81</v>
      </c>
      <c r="B249" s="238" t="s">
        <v>188</v>
      </c>
      <c r="C249" s="238"/>
      <c r="D249" s="238" t="s">
        <v>77</v>
      </c>
      <c r="E249" s="238"/>
      <c r="F249" s="238" t="s">
        <v>189</v>
      </c>
      <c r="G249" s="238"/>
      <c r="H249" s="81"/>
      <c r="I249" s="81"/>
      <c r="J249" s="81"/>
    </row>
    <row r="250" spans="1:10" s="22" customFormat="1" ht="76.900000000000006" customHeight="1">
      <c r="A250" s="237"/>
      <c r="B250" s="122" t="s">
        <v>79</v>
      </c>
      <c r="C250" s="122" t="s">
        <v>175</v>
      </c>
      <c r="D250" s="122" t="s">
        <v>79</v>
      </c>
      <c r="E250" s="122" t="s">
        <v>175</v>
      </c>
      <c r="F250" s="122" t="s">
        <v>79</v>
      </c>
      <c r="G250" s="122" t="s">
        <v>175</v>
      </c>
      <c r="H250" s="81"/>
      <c r="I250" s="81"/>
      <c r="J250" s="81"/>
    </row>
    <row r="251" spans="1:10" s="22" customFormat="1" ht="15.6" customHeight="1">
      <c r="A251" s="111" t="s">
        <v>7</v>
      </c>
      <c r="B251" s="112">
        <f>B255+B256</f>
        <v>27235.899999999998</v>
      </c>
      <c r="C251" s="147">
        <v>100</v>
      </c>
      <c r="D251" s="112">
        <f>D255+D256</f>
        <v>26656.3</v>
      </c>
      <c r="E251" s="147">
        <v>100</v>
      </c>
      <c r="F251" s="112">
        <f>F255+F256</f>
        <v>26656.3</v>
      </c>
      <c r="G251" s="147">
        <v>100</v>
      </c>
      <c r="H251" s="176"/>
      <c r="I251" s="176"/>
      <c r="J251" s="176"/>
    </row>
    <row r="252" spans="1:10" s="150" customFormat="1" ht="15.6" customHeight="1">
      <c r="A252" s="194" t="s">
        <v>2</v>
      </c>
      <c r="B252" s="195">
        <f>25827.8+579.6</f>
        <v>26407.399999999998</v>
      </c>
      <c r="C252" s="125" t="s">
        <v>82</v>
      </c>
      <c r="D252" s="195">
        <v>25827.8</v>
      </c>
      <c r="E252" s="125" t="s">
        <v>82</v>
      </c>
      <c r="F252" s="195">
        <v>25827.8</v>
      </c>
      <c r="G252" s="125" t="s">
        <v>82</v>
      </c>
      <c r="H252" s="176"/>
      <c r="I252" s="176"/>
      <c r="J252" s="176"/>
    </row>
    <row r="253" spans="1:10" s="150" customFormat="1" ht="15.6" customHeight="1">
      <c r="A253" s="194" t="s">
        <v>3</v>
      </c>
      <c r="B253" s="195">
        <v>828.5</v>
      </c>
      <c r="C253" s="125" t="s">
        <v>82</v>
      </c>
      <c r="D253" s="195">
        <v>828.5</v>
      </c>
      <c r="E253" s="125" t="s">
        <v>82</v>
      </c>
      <c r="F253" s="195">
        <v>828.5</v>
      </c>
      <c r="G253" s="125" t="s">
        <v>82</v>
      </c>
      <c r="H253" s="151"/>
      <c r="I253" s="151"/>
      <c r="J253" s="151"/>
    </row>
    <row r="254" spans="1:10" s="150" customFormat="1" ht="15.6" customHeight="1">
      <c r="A254" s="194" t="s">
        <v>4</v>
      </c>
      <c r="B254" s="195">
        <v>0</v>
      </c>
      <c r="C254" s="125" t="s">
        <v>82</v>
      </c>
      <c r="D254" s="195">
        <v>0</v>
      </c>
      <c r="E254" s="125" t="s">
        <v>82</v>
      </c>
      <c r="F254" s="195">
        <v>0</v>
      </c>
      <c r="G254" s="125" t="s">
        <v>82</v>
      </c>
      <c r="H254" s="151"/>
      <c r="I254" s="151"/>
      <c r="J254" s="151"/>
    </row>
    <row r="255" spans="1:10" s="150" customFormat="1" ht="30" customHeight="1">
      <c r="A255" s="2" t="s">
        <v>18</v>
      </c>
      <c r="B255" s="52">
        <f>25611.2+579.6</f>
        <v>26190.799999999999</v>
      </c>
      <c r="C255" s="134">
        <f>B255/B251*100</f>
        <v>96.162785147544241</v>
      </c>
      <c r="D255" s="52">
        <v>25611.200000000001</v>
      </c>
      <c r="E255" s="134">
        <f>D255/D251*100</f>
        <v>96.079350847642033</v>
      </c>
      <c r="F255" s="52">
        <v>25611.200000000001</v>
      </c>
      <c r="G255" s="134">
        <f>F255/F251*100</f>
        <v>96.079350847642033</v>
      </c>
      <c r="H255" s="151"/>
      <c r="I255" s="151"/>
      <c r="J255" s="151"/>
    </row>
    <row r="256" spans="1:10" s="150" customFormat="1" ht="18.600000000000001" customHeight="1">
      <c r="A256" s="2" t="s">
        <v>19</v>
      </c>
      <c r="B256" s="52">
        <v>1045.0999999999999</v>
      </c>
      <c r="C256" s="134">
        <f>B256/B251*100</f>
        <v>3.8372148524557663</v>
      </c>
      <c r="D256" s="52">
        <v>1045.0999999999999</v>
      </c>
      <c r="E256" s="134">
        <f>D256/D251*100</f>
        <v>3.9206491523579787</v>
      </c>
      <c r="F256" s="52">
        <v>1045.0999999999999</v>
      </c>
      <c r="G256" s="134">
        <f>F256/F251*100</f>
        <v>3.9206491523579787</v>
      </c>
      <c r="H256" s="151"/>
      <c r="I256" s="151"/>
      <c r="J256" s="151"/>
    </row>
    <row r="257" spans="1:10" s="150" customFormat="1" ht="6.6" customHeight="1">
      <c r="A257" s="45"/>
      <c r="B257" s="13"/>
      <c r="C257" s="13"/>
      <c r="D257" s="13"/>
      <c r="E257" s="13"/>
      <c r="F257" s="13"/>
      <c r="G257" s="119"/>
      <c r="H257" s="173"/>
      <c r="I257" s="151"/>
      <c r="J257" s="151"/>
    </row>
    <row r="258" spans="1:10" s="150" customFormat="1" ht="46.9" customHeight="1">
      <c r="A258" s="247" t="s">
        <v>116</v>
      </c>
      <c r="B258" s="247"/>
      <c r="C258" s="247"/>
      <c r="D258" s="247"/>
      <c r="E258" s="247"/>
      <c r="F258" s="247"/>
      <c r="G258" s="247"/>
      <c r="H258" s="151"/>
      <c r="I258" s="151"/>
      <c r="J258" s="151"/>
    </row>
    <row r="259" spans="1:10" s="150" customFormat="1" ht="32.450000000000003" customHeight="1">
      <c r="A259" s="247" t="s">
        <v>337</v>
      </c>
      <c r="B259" s="247"/>
      <c r="C259" s="247"/>
      <c r="D259" s="247"/>
      <c r="E259" s="247"/>
      <c r="F259" s="247"/>
      <c r="G259" s="247"/>
      <c r="H259" s="151"/>
      <c r="I259" s="151"/>
      <c r="J259" s="151"/>
    </row>
    <row r="260" spans="1:10" s="34" customFormat="1" ht="30.6" customHeight="1">
      <c r="A260" s="247" t="s">
        <v>211</v>
      </c>
      <c r="B260" s="247"/>
      <c r="C260" s="247"/>
      <c r="D260" s="247"/>
      <c r="E260" s="247"/>
      <c r="F260" s="247"/>
      <c r="G260" s="247"/>
      <c r="H260" s="76"/>
      <c r="I260" s="76"/>
      <c r="J260" s="76"/>
    </row>
    <row r="261" spans="1:10" s="34" customFormat="1" ht="78" customHeight="1">
      <c r="A261" s="247" t="s">
        <v>212</v>
      </c>
      <c r="B261" s="247"/>
      <c r="C261" s="247"/>
      <c r="D261" s="247"/>
      <c r="E261" s="247"/>
      <c r="F261" s="247"/>
      <c r="G261" s="247"/>
      <c r="H261" s="76"/>
      <c r="I261" s="76"/>
      <c r="J261" s="76"/>
    </row>
    <row r="262" spans="1:10" s="34" customFormat="1" ht="13.9" customHeight="1">
      <c r="A262" s="115"/>
      <c r="B262" s="115"/>
      <c r="C262" s="115"/>
      <c r="D262" s="115"/>
      <c r="E262" s="115"/>
      <c r="F262" s="115"/>
      <c r="G262" s="115"/>
      <c r="H262" s="76"/>
      <c r="I262" s="76"/>
      <c r="J262" s="76"/>
    </row>
    <row r="263" spans="1:10" s="34" customFormat="1" ht="16.899999999999999" customHeight="1">
      <c r="A263" s="258" t="s">
        <v>213</v>
      </c>
      <c r="B263" s="258"/>
      <c r="C263" s="258"/>
      <c r="D263" s="258"/>
      <c r="E263" s="258"/>
      <c r="F263" s="258"/>
      <c r="G263" s="258"/>
      <c r="H263" s="76"/>
      <c r="I263" s="76"/>
      <c r="J263" s="76"/>
    </row>
    <row r="264" spans="1:10" s="29" customFormat="1" ht="15.6" customHeight="1">
      <c r="A264" s="247" t="s">
        <v>214</v>
      </c>
      <c r="B264" s="247"/>
      <c r="C264" s="247"/>
      <c r="D264" s="247"/>
      <c r="E264" s="247"/>
      <c r="F264" s="247"/>
      <c r="G264" s="247"/>
      <c r="H264" s="87"/>
      <c r="I264" s="87"/>
      <c r="J264" s="87"/>
    </row>
    <row r="265" spans="1:10" s="29" customFormat="1" ht="29.45" customHeight="1">
      <c r="A265" s="247" t="s">
        <v>118</v>
      </c>
      <c r="B265" s="247"/>
      <c r="C265" s="247"/>
      <c r="D265" s="247"/>
      <c r="E265" s="247"/>
      <c r="F265" s="247"/>
      <c r="G265" s="247"/>
      <c r="H265" s="87"/>
      <c r="I265" s="87"/>
      <c r="J265" s="87"/>
    </row>
    <row r="266" spans="1:10" s="30" customFormat="1" ht="15.75" customHeight="1">
      <c r="A266" s="247" t="s">
        <v>215</v>
      </c>
      <c r="B266" s="247"/>
      <c r="C266" s="247"/>
      <c r="D266" s="247"/>
      <c r="E266" s="247"/>
      <c r="F266" s="247"/>
      <c r="G266" s="247"/>
      <c r="H266" s="88"/>
      <c r="I266" s="88"/>
      <c r="J266" s="88"/>
    </row>
    <row r="267" spans="1:10" s="29" customFormat="1" ht="16.149999999999999" customHeight="1">
      <c r="A267" s="247" t="s">
        <v>107</v>
      </c>
      <c r="B267" s="247"/>
      <c r="C267" s="247"/>
      <c r="D267" s="247"/>
      <c r="E267" s="247"/>
      <c r="F267" s="247"/>
      <c r="G267" s="247"/>
      <c r="H267" s="87"/>
      <c r="I267" s="87"/>
      <c r="J267" s="87"/>
    </row>
    <row r="268" spans="1:10" s="29" customFormat="1" ht="13.9" customHeight="1">
      <c r="A268" s="115"/>
      <c r="B268" s="115"/>
      <c r="C268" s="115"/>
      <c r="D268" s="115"/>
      <c r="E268" s="115"/>
      <c r="F268" s="254" t="s">
        <v>120</v>
      </c>
      <c r="G268" s="254"/>
      <c r="H268" s="87"/>
      <c r="I268" s="87"/>
      <c r="J268" s="87"/>
    </row>
    <row r="269" spans="1:10" s="22" customFormat="1" ht="15" customHeight="1">
      <c r="A269" s="237" t="s">
        <v>81</v>
      </c>
      <c r="B269" s="238" t="s">
        <v>188</v>
      </c>
      <c r="C269" s="238"/>
      <c r="D269" s="238" t="s">
        <v>77</v>
      </c>
      <c r="E269" s="238"/>
      <c r="F269" s="238" t="s">
        <v>189</v>
      </c>
      <c r="G269" s="238"/>
      <c r="H269" s="81"/>
      <c r="I269" s="81"/>
      <c r="J269" s="81"/>
    </row>
    <row r="270" spans="1:10" s="22" customFormat="1" ht="78.599999999999994" customHeight="1">
      <c r="A270" s="237"/>
      <c r="B270" s="122" t="s">
        <v>79</v>
      </c>
      <c r="C270" s="122" t="s">
        <v>175</v>
      </c>
      <c r="D270" s="122" t="s">
        <v>79</v>
      </c>
      <c r="E270" s="122" t="s">
        <v>175</v>
      </c>
      <c r="F270" s="122" t="s">
        <v>79</v>
      </c>
      <c r="G270" s="122" t="s">
        <v>175</v>
      </c>
      <c r="H270" s="81"/>
      <c r="I270" s="81"/>
      <c r="J270" s="81"/>
    </row>
    <row r="271" spans="1:10" s="22" customFormat="1" ht="16.899999999999999" customHeight="1">
      <c r="A271" s="111" t="s">
        <v>7</v>
      </c>
      <c r="B271" s="112">
        <f>B275+B276</f>
        <v>750</v>
      </c>
      <c r="C271" s="147">
        <v>100</v>
      </c>
      <c r="D271" s="112">
        <f>D275+D276</f>
        <v>100</v>
      </c>
      <c r="E271" s="147">
        <v>100</v>
      </c>
      <c r="F271" s="112">
        <f>F275+F276</f>
        <v>100</v>
      </c>
      <c r="G271" s="147">
        <v>100</v>
      </c>
      <c r="H271" s="176"/>
      <c r="I271" s="176"/>
      <c r="J271" s="176"/>
    </row>
    <row r="272" spans="1:10" ht="15" customHeight="1">
      <c r="A272" s="194" t="s">
        <v>2</v>
      </c>
      <c r="B272" s="195">
        <v>750</v>
      </c>
      <c r="C272" s="125" t="s">
        <v>82</v>
      </c>
      <c r="D272" s="195">
        <v>100</v>
      </c>
      <c r="E272" s="125" t="s">
        <v>82</v>
      </c>
      <c r="F272" s="195">
        <v>100</v>
      </c>
      <c r="G272" s="125" t="s">
        <v>82</v>
      </c>
      <c r="H272" s="176"/>
      <c r="I272" s="176"/>
      <c r="J272" s="176"/>
    </row>
    <row r="273" spans="1:10" ht="15" customHeight="1">
      <c r="A273" s="194" t="s">
        <v>3</v>
      </c>
      <c r="B273" s="195">
        <v>0</v>
      </c>
      <c r="C273" s="125" t="s">
        <v>82</v>
      </c>
      <c r="D273" s="195">
        <v>0</v>
      </c>
      <c r="E273" s="125" t="s">
        <v>82</v>
      </c>
      <c r="F273" s="195">
        <v>0</v>
      </c>
      <c r="G273" s="125" t="s">
        <v>82</v>
      </c>
    </row>
    <row r="274" spans="1:10" ht="14.45" customHeight="1">
      <c r="A274" s="194" t="s">
        <v>4</v>
      </c>
      <c r="B274" s="195">
        <v>0</v>
      </c>
      <c r="C274" s="125" t="s">
        <v>82</v>
      </c>
      <c r="D274" s="195">
        <v>0</v>
      </c>
      <c r="E274" s="125" t="s">
        <v>82</v>
      </c>
      <c r="F274" s="195">
        <v>0</v>
      </c>
      <c r="G274" s="125" t="s">
        <v>82</v>
      </c>
    </row>
    <row r="275" spans="1:10" ht="28.15" customHeight="1">
      <c r="A275" s="2" t="s">
        <v>216</v>
      </c>
      <c r="B275" s="44">
        <v>750</v>
      </c>
      <c r="C275" s="155">
        <f>B275/B271*100</f>
        <v>100</v>
      </c>
      <c r="D275" s="44">
        <v>100</v>
      </c>
      <c r="E275" s="155">
        <f>D275/D271*100</f>
        <v>100</v>
      </c>
      <c r="F275" s="44">
        <v>100</v>
      </c>
      <c r="G275" s="155">
        <f>F275/F271*100</f>
        <v>100</v>
      </c>
    </row>
    <row r="276" spans="1:10" s="34" customFormat="1" ht="7.15" customHeight="1">
      <c r="A276" s="45"/>
      <c r="B276" s="13"/>
      <c r="C276" s="149"/>
      <c r="D276" s="13"/>
      <c r="E276" s="13"/>
      <c r="F276" s="13"/>
      <c r="G276" s="76"/>
      <c r="H276" s="76"/>
      <c r="I276" s="76"/>
      <c r="J276" s="76"/>
    </row>
    <row r="277" spans="1:10" s="34" customFormat="1" ht="46.15" customHeight="1">
      <c r="A277" s="247" t="s">
        <v>217</v>
      </c>
      <c r="B277" s="247"/>
      <c r="C277" s="247"/>
      <c r="D277" s="247"/>
      <c r="E277" s="247"/>
      <c r="F277" s="247"/>
      <c r="G277" s="247"/>
      <c r="H277" s="76"/>
      <c r="I277" s="76"/>
      <c r="J277" s="76"/>
    </row>
    <row r="278" spans="1:10" s="150" customFormat="1" ht="8.4499999999999993" customHeight="1">
      <c r="A278" s="119"/>
      <c r="B278" s="119"/>
      <c r="C278" s="119"/>
      <c r="D278" s="119"/>
      <c r="E278" s="119"/>
      <c r="F278" s="119"/>
      <c r="G278" s="119"/>
      <c r="H278" s="151"/>
      <c r="I278" s="151"/>
      <c r="J278" s="151"/>
    </row>
    <row r="279" spans="1:10" s="34" customFormat="1" ht="16.899999999999999" customHeight="1">
      <c r="A279" s="258" t="s">
        <v>243</v>
      </c>
      <c r="B279" s="258"/>
      <c r="C279" s="258"/>
      <c r="D279" s="258"/>
      <c r="E279" s="258"/>
      <c r="F279" s="258"/>
      <c r="G279" s="258"/>
      <c r="H279" s="76"/>
      <c r="I279" s="76"/>
      <c r="J279" s="76"/>
    </row>
    <row r="280" spans="1:10" s="29" customFormat="1" ht="15" customHeight="1">
      <c r="A280" s="247" t="s">
        <v>242</v>
      </c>
      <c r="B280" s="247"/>
      <c r="C280" s="247"/>
      <c r="D280" s="247"/>
      <c r="E280" s="247"/>
      <c r="F280" s="247"/>
      <c r="G280" s="247"/>
      <c r="H280" s="87"/>
      <c r="I280" s="87"/>
      <c r="J280" s="87"/>
    </row>
    <row r="281" spans="1:10" s="29" customFormat="1" ht="15" customHeight="1">
      <c r="A281" s="247" t="s">
        <v>129</v>
      </c>
      <c r="B281" s="247"/>
      <c r="C281" s="247"/>
      <c r="D281" s="247"/>
      <c r="E281" s="247"/>
      <c r="F281" s="247"/>
      <c r="G281" s="247"/>
      <c r="H281" s="87"/>
      <c r="I281" s="87"/>
      <c r="J281" s="87"/>
    </row>
    <row r="282" spans="1:10" s="30" customFormat="1" ht="46.9" customHeight="1">
      <c r="A282" s="247" t="s">
        <v>244</v>
      </c>
      <c r="B282" s="247"/>
      <c r="C282" s="247"/>
      <c r="D282" s="247"/>
      <c r="E282" s="247"/>
      <c r="F282" s="247"/>
      <c r="G282" s="247"/>
      <c r="H282" s="88"/>
      <c r="I282" s="88"/>
      <c r="J282" s="88"/>
    </row>
    <row r="283" spans="1:10" s="29" customFormat="1" ht="16.149999999999999" customHeight="1">
      <c r="A283" s="247" t="s">
        <v>103</v>
      </c>
      <c r="B283" s="247"/>
      <c r="C283" s="247"/>
      <c r="D283" s="247"/>
      <c r="E283" s="247"/>
      <c r="F283" s="247"/>
      <c r="G283" s="247"/>
      <c r="H283" s="87"/>
      <c r="I283" s="87"/>
      <c r="J283" s="87"/>
    </row>
    <row r="284" spans="1:10" s="29" customFormat="1" ht="13.9" customHeight="1">
      <c r="A284" s="115"/>
      <c r="B284" s="115"/>
      <c r="C284" s="115"/>
      <c r="D284" s="115"/>
      <c r="E284" s="115"/>
      <c r="F284" s="254" t="s">
        <v>125</v>
      </c>
      <c r="G284" s="254"/>
      <c r="H284" s="87"/>
      <c r="I284" s="87"/>
      <c r="J284" s="87"/>
    </row>
    <row r="285" spans="1:10" s="22" customFormat="1" ht="15" customHeight="1">
      <c r="A285" s="237" t="s">
        <v>81</v>
      </c>
      <c r="B285" s="238" t="s">
        <v>188</v>
      </c>
      <c r="C285" s="238"/>
      <c r="D285" s="238" t="s">
        <v>77</v>
      </c>
      <c r="E285" s="238"/>
      <c r="F285" s="238" t="s">
        <v>189</v>
      </c>
      <c r="G285" s="238"/>
      <c r="H285" s="81"/>
      <c r="I285" s="81"/>
      <c r="J285" s="81"/>
    </row>
    <row r="286" spans="1:10" s="22" customFormat="1" ht="79.150000000000006" customHeight="1">
      <c r="A286" s="237"/>
      <c r="B286" s="122" t="s">
        <v>79</v>
      </c>
      <c r="C286" s="122" t="s">
        <v>175</v>
      </c>
      <c r="D286" s="122" t="s">
        <v>79</v>
      </c>
      <c r="E286" s="122" t="s">
        <v>175</v>
      </c>
      <c r="F286" s="122" t="s">
        <v>79</v>
      </c>
      <c r="G286" s="122" t="s">
        <v>175</v>
      </c>
      <c r="H286" s="81"/>
      <c r="I286" s="81"/>
      <c r="J286" s="81"/>
    </row>
    <row r="287" spans="1:10" ht="14.45" customHeight="1">
      <c r="A287" s="111" t="s">
        <v>7</v>
      </c>
      <c r="B287" s="112">
        <f>B291+B293+B294</f>
        <v>36528.300000000003</v>
      </c>
      <c r="C287" s="147">
        <v>100</v>
      </c>
      <c r="D287" s="112">
        <f>D291+D293+D294</f>
        <v>30885</v>
      </c>
      <c r="E287" s="147">
        <v>100</v>
      </c>
      <c r="F287" s="112">
        <f>F291+F293+F294</f>
        <v>30885</v>
      </c>
      <c r="G287" s="147">
        <v>100</v>
      </c>
      <c r="H287" s="176"/>
      <c r="I287" s="176"/>
      <c r="J287" s="176"/>
    </row>
    <row r="288" spans="1:10" ht="15" customHeight="1">
      <c r="A288" s="194" t="s">
        <v>2</v>
      </c>
      <c r="B288" s="195">
        <v>36528.300000000003</v>
      </c>
      <c r="C288" s="125" t="s">
        <v>82</v>
      </c>
      <c r="D288" s="195">
        <v>30885</v>
      </c>
      <c r="E288" s="125" t="s">
        <v>82</v>
      </c>
      <c r="F288" s="195">
        <v>30885</v>
      </c>
      <c r="G288" s="125" t="s">
        <v>82</v>
      </c>
      <c r="H288" s="176"/>
      <c r="I288" s="176"/>
      <c r="J288" s="176"/>
    </row>
    <row r="289" spans="1:10" ht="15" customHeight="1">
      <c r="A289" s="194" t="s">
        <v>3</v>
      </c>
      <c r="B289" s="195">
        <v>0</v>
      </c>
      <c r="C289" s="125" t="s">
        <v>82</v>
      </c>
      <c r="D289" s="195">
        <v>0</v>
      </c>
      <c r="E289" s="125" t="s">
        <v>82</v>
      </c>
      <c r="F289" s="195">
        <v>0</v>
      </c>
      <c r="G289" s="125" t="s">
        <v>82</v>
      </c>
    </row>
    <row r="290" spans="1:10" ht="15" customHeight="1">
      <c r="A290" s="194" t="s">
        <v>4</v>
      </c>
      <c r="B290" s="195">
        <v>0</v>
      </c>
      <c r="C290" s="125" t="s">
        <v>82</v>
      </c>
      <c r="D290" s="195">
        <v>0</v>
      </c>
      <c r="E290" s="125" t="s">
        <v>82</v>
      </c>
      <c r="F290" s="195">
        <v>0</v>
      </c>
      <c r="G290" s="125" t="s">
        <v>82</v>
      </c>
    </row>
    <row r="291" spans="1:10" s="95" customFormat="1" ht="17.45" customHeight="1">
      <c r="A291" s="2" t="s">
        <v>25</v>
      </c>
      <c r="B291" s="93">
        <f>16860+2745.6+1377.7+1520</f>
        <v>22503.3</v>
      </c>
      <c r="C291" s="155">
        <f>B291/B287*100</f>
        <v>61.605111653156584</v>
      </c>
      <c r="D291" s="92">
        <v>16860</v>
      </c>
      <c r="E291" s="155">
        <f>D291/D287*100</f>
        <v>54.589606605148134</v>
      </c>
      <c r="F291" s="92">
        <v>16860</v>
      </c>
      <c r="G291" s="155">
        <f>F291/F287*100</f>
        <v>54.589606605148134</v>
      </c>
      <c r="H291" s="88"/>
      <c r="I291" s="88"/>
      <c r="J291" s="88"/>
    </row>
    <row r="292" spans="1:10" s="90" customFormat="1" ht="16.149999999999999" customHeight="1">
      <c r="A292" s="218" t="s">
        <v>54</v>
      </c>
      <c r="B292" s="16">
        <v>16860</v>
      </c>
      <c r="C292" s="156" t="s">
        <v>82</v>
      </c>
      <c r="D292" s="16">
        <v>16860</v>
      </c>
      <c r="E292" s="156" t="s">
        <v>82</v>
      </c>
      <c r="F292" s="16">
        <v>16860</v>
      </c>
      <c r="G292" s="156" t="s">
        <v>82</v>
      </c>
      <c r="H292" s="212"/>
      <c r="I292" s="212"/>
      <c r="J292" s="212"/>
    </row>
    <row r="293" spans="1:10" s="95" customFormat="1" ht="16.899999999999999" customHeight="1">
      <c r="A293" s="2" t="s">
        <v>26</v>
      </c>
      <c r="B293" s="93">
        <f>5570+8000</f>
        <v>13570</v>
      </c>
      <c r="C293" s="157">
        <f>B293/B287*100</f>
        <v>37.149278778371837</v>
      </c>
      <c r="D293" s="93">
        <f>5570+8000</f>
        <v>13570</v>
      </c>
      <c r="E293" s="157">
        <f>D293/D287*100</f>
        <v>43.937186336409262</v>
      </c>
      <c r="F293" s="93">
        <f>5570+8000</f>
        <v>13570</v>
      </c>
      <c r="G293" s="157">
        <f>F293/F287*100</f>
        <v>43.937186336409262</v>
      </c>
      <c r="H293" s="88"/>
      <c r="I293" s="88"/>
      <c r="J293" s="88"/>
    </row>
    <row r="294" spans="1:10" s="95" customFormat="1" ht="28.15" customHeight="1">
      <c r="A294" s="2" t="s">
        <v>123</v>
      </c>
      <c r="B294" s="93">
        <v>455</v>
      </c>
      <c r="C294" s="157">
        <f>B294/B287*100</f>
        <v>1.2456095684715685</v>
      </c>
      <c r="D294" s="93">
        <v>455</v>
      </c>
      <c r="E294" s="157">
        <f>D294/D287*100</f>
        <v>1.4732070584426096</v>
      </c>
      <c r="F294" s="93">
        <v>455</v>
      </c>
      <c r="G294" s="157">
        <f>F294/F287*100</f>
        <v>1.4732070584426096</v>
      </c>
      <c r="H294" s="88"/>
      <c r="I294" s="88"/>
      <c r="J294" s="88"/>
    </row>
    <row r="295" spans="1:10" s="30" customFormat="1" ht="10.15" customHeight="1">
      <c r="A295" s="245"/>
      <c r="B295" s="245"/>
      <c r="C295" s="245"/>
      <c r="D295" s="245"/>
      <c r="E295" s="245"/>
      <c r="F295" s="245"/>
      <c r="G295" s="88"/>
      <c r="H295" s="76"/>
      <c r="I295" s="76"/>
      <c r="J295" s="76"/>
    </row>
    <row r="296" spans="1:10" s="34" customFormat="1" ht="31.15" customHeight="1">
      <c r="A296" s="246" t="s">
        <v>338</v>
      </c>
      <c r="B296" s="246"/>
      <c r="C296" s="246"/>
      <c r="D296" s="246"/>
      <c r="E296" s="246"/>
      <c r="F296" s="246"/>
      <c r="G296" s="246"/>
      <c r="H296" s="76"/>
      <c r="I296" s="76"/>
      <c r="J296" s="76"/>
    </row>
    <row r="297" spans="1:10" s="34" customFormat="1" ht="28.9" customHeight="1">
      <c r="A297" s="247" t="s">
        <v>318</v>
      </c>
      <c r="B297" s="247"/>
      <c r="C297" s="247"/>
      <c r="D297" s="247"/>
      <c r="E297" s="247"/>
      <c r="F297" s="247"/>
      <c r="G297" s="247"/>
      <c r="H297" s="76"/>
      <c r="I297" s="76"/>
      <c r="J297" s="76"/>
    </row>
    <row r="298" spans="1:10" s="34" customFormat="1" ht="60" customHeight="1">
      <c r="A298" s="247" t="s">
        <v>291</v>
      </c>
      <c r="B298" s="247"/>
      <c r="C298" s="247"/>
      <c r="D298" s="247"/>
      <c r="E298" s="247"/>
      <c r="F298" s="247"/>
      <c r="G298" s="247"/>
      <c r="H298" s="76"/>
      <c r="I298" s="76"/>
      <c r="J298" s="76"/>
    </row>
    <row r="299" spans="1:10" s="179" customFormat="1" ht="63.6" customHeight="1">
      <c r="A299" s="248" t="s">
        <v>320</v>
      </c>
      <c r="B299" s="248"/>
      <c r="C299" s="248"/>
      <c r="D299" s="248"/>
      <c r="E299" s="248"/>
      <c r="F299" s="248"/>
      <c r="G299" s="248"/>
      <c r="H299" s="76"/>
      <c r="I299" s="76"/>
      <c r="J299" s="76"/>
    </row>
    <row r="300" spans="1:10" s="30" customFormat="1" ht="61.15" customHeight="1">
      <c r="A300" s="245" t="s">
        <v>245</v>
      </c>
      <c r="B300" s="245"/>
      <c r="C300" s="245"/>
      <c r="D300" s="245"/>
      <c r="E300" s="245"/>
      <c r="F300" s="245"/>
      <c r="G300" s="245"/>
      <c r="H300" s="76"/>
      <c r="I300" s="76"/>
      <c r="J300" s="76"/>
    </row>
    <row r="301" spans="1:10" s="30" customFormat="1" ht="46.15" customHeight="1">
      <c r="A301" s="245" t="s">
        <v>246</v>
      </c>
      <c r="B301" s="245"/>
      <c r="C301" s="245"/>
      <c r="D301" s="245"/>
      <c r="E301" s="245"/>
      <c r="F301" s="245"/>
      <c r="G301" s="245"/>
      <c r="H301" s="76"/>
      <c r="I301" s="76"/>
      <c r="J301" s="76"/>
    </row>
    <row r="302" spans="1:10" s="34" customFormat="1" ht="51.75" customHeight="1">
      <c r="A302" s="247" t="s">
        <v>279</v>
      </c>
      <c r="B302" s="247"/>
      <c r="C302" s="247"/>
      <c r="D302" s="247"/>
      <c r="E302" s="247"/>
      <c r="F302" s="247"/>
      <c r="G302" s="247"/>
      <c r="H302" s="76"/>
      <c r="I302" s="76"/>
      <c r="J302" s="76"/>
    </row>
    <row r="303" spans="1:10" s="150" customFormat="1" ht="10.15" customHeight="1">
      <c r="A303" s="119"/>
      <c r="B303" s="119"/>
      <c r="C303" s="119"/>
      <c r="D303" s="119"/>
      <c r="E303" s="119"/>
      <c r="F303" s="119"/>
      <c r="G303" s="119"/>
      <c r="H303" s="151"/>
      <c r="I303" s="151"/>
      <c r="J303" s="151"/>
    </row>
    <row r="304" spans="1:10" s="34" customFormat="1" ht="22.9" customHeight="1">
      <c r="A304" s="280" t="s">
        <v>124</v>
      </c>
      <c r="B304" s="280"/>
      <c r="C304" s="280"/>
      <c r="D304" s="280"/>
      <c r="E304" s="280"/>
      <c r="F304" s="280"/>
      <c r="G304" s="280"/>
      <c r="H304" s="76"/>
      <c r="I304" s="76"/>
      <c r="J304" s="76"/>
    </row>
    <row r="305" spans="1:10" s="29" customFormat="1" ht="16.899999999999999" customHeight="1">
      <c r="A305" s="247" t="s">
        <v>13</v>
      </c>
      <c r="B305" s="247"/>
      <c r="C305" s="247"/>
      <c r="D305" s="247"/>
      <c r="E305" s="247"/>
      <c r="F305" s="247"/>
      <c r="G305" s="247"/>
      <c r="H305" s="87"/>
      <c r="I305" s="87"/>
      <c r="J305" s="87"/>
    </row>
    <row r="306" spans="1:10" s="29" customFormat="1" ht="15.6" customHeight="1">
      <c r="A306" s="247" t="s">
        <v>114</v>
      </c>
      <c r="B306" s="247"/>
      <c r="C306" s="247"/>
      <c r="D306" s="247"/>
      <c r="E306" s="247"/>
      <c r="F306" s="247"/>
      <c r="G306" s="247"/>
      <c r="H306" s="87"/>
      <c r="I306" s="87"/>
      <c r="J306" s="87"/>
    </row>
    <row r="307" spans="1:10" s="30" customFormat="1" ht="76.900000000000006" customHeight="1">
      <c r="A307" s="247" t="s">
        <v>128</v>
      </c>
      <c r="B307" s="247"/>
      <c r="C307" s="247"/>
      <c r="D307" s="247"/>
      <c r="E307" s="247"/>
      <c r="F307" s="247"/>
      <c r="G307" s="247"/>
      <c r="H307" s="88"/>
      <c r="I307" s="88"/>
      <c r="J307" s="88"/>
    </row>
    <row r="308" spans="1:10" s="29" customFormat="1" ht="16.149999999999999" customHeight="1">
      <c r="A308" s="247" t="s">
        <v>294</v>
      </c>
      <c r="B308" s="247"/>
      <c r="C308" s="247"/>
      <c r="D308" s="247"/>
      <c r="E308" s="247"/>
      <c r="F308" s="247"/>
      <c r="G308" s="247"/>
      <c r="H308" s="87"/>
      <c r="I308" s="87"/>
      <c r="J308" s="87"/>
    </row>
    <row r="309" spans="1:10" s="29" customFormat="1" ht="19.899999999999999" customHeight="1">
      <c r="A309" s="115"/>
      <c r="B309" s="115"/>
      <c r="C309" s="115"/>
      <c r="D309" s="115"/>
      <c r="E309" s="115"/>
      <c r="F309" s="254" t="s">
        <v>126</v>
      </c>
      <c r="G309" s="254"/>
      <c r="H309" s="87"/>
      <c r="I309" s="87"/>
      <c r="J309" s="87"/>
    </row>
    <row r="310" spans="1:10" s="22" customFormat="1" ht="15.6" customHeight="1">
      <c r="A310" s="237" t="s">
        <v>81</v>
      </c>
      <c r="B310" s="238" t="s">
        <v>188</v>
      </c>
      <c r="C310" s="238"/>
      <c r="D310" s="238" t="s">
        <v>77</v>
      </c>
      <c r="E310" s="238"/>
      <c r="F310" s="238" t="s">
        <v>189</v>
      </c>
      <c r="G310" s="238"/>
      <c r="H310" s="81"/>
      <c r="I310" s="81"/>
      <c r="J310" s="81"/>
    </row>
    <row r="311" spans="1:10" s="22" customFormat="1" ht="81.599999999999994" customHeight="1">
      <c r="A311" s="237"/>
      <c r="B311" s="122" t="s">
        <v>79</v>
      </c>
      <c r="C311" s="122" t="s">
        <v>175</v>
      </c>
      <c r="D311" s="122" t="s">
        <v>79</v>
      </c>
      <c r="E311" s="122" t="s">
        <v>175</v>
      </c>
      <c r="F311" s="122" t="s">
        <v>79</v>
      </c>
      <c r="G311" s="122" t="s">
        <v>175</v>
      </c>
      <c r="H311" s="81"/>
      <c r="I311" s="81"/>
      <c r="J311" s="81"/>
    </row>
    <row r="312" spans="1:10" ht="15" customHeight="1">
      <c r="A312" s="111" t="s">
        <v>7</v>
      </c>
      <c r="B312" s="112">
        <f>B318+B319+B322+B320+B321</f>
        <v>11544.2</v>
      </c>
      <c r="C312" s="147">
        <v>100</v>
      </c>
      <c r="D312" s="112">
        <f>D318+D319+D322+D320+D321</f>
        <v>9819.5</v>
      </c>
      <c r="E312" s="147">
        <v>100</v>
      </c>
      <c r="F312" s="112">
        <f>F318+F319+F322+F320+F321</f>
        <v>9828.2000000000007</v>
      </c>
      <c r="G312" s="147">
        <v>100</v>
      </c>
      <c r="H312" s="176"/>
      <c r="I312" s="176"/>
      <c r="J312" s="176"/>
    </row>
    <row r="313" spans="1:10" s="22" customFormat="1" ht="15.6" customHeight="1">
      <c r="A313" s="237" t="s">
        <v>81</v>
      </c>
      <c r="B313" s="238" t="s">
        <v>188</v>
      </c>
      <c r="C313" s="238"/>
      <c r="D313" s="238" t="s">
        <v>77</v>
      </c>
      <c r="E313" s="238"/>
      <c r="F313" s="238" t="s">
        <v>189</v>
      </c>
      <c r="G313" s="238"/>
      <c r="H313" s="81"/>
      <c r="I313" s="81"/>
      <c r="J313" s="81"/>
    </row>
    <row r="314" spans="1:10" s="22" customFormat="1" ht="81.599999999999994" customHeight="1">
      <c r="A314" s="237"/>
      <c r="B314" s="122" t="s">
        <v>79</v>
      </c>
      <c r="C314" s="122" t="s">
        <v>175</v>
      </c>
      <c r="D314" s="122" t="s">
        <v>79</v>
      </c>
      <c r="E314" s="122" t="s">
        <v>175</v>
      </c>
      <c r="F314" s="122" t="s">
        <v>79</v>
      </c>
      <c r="G314" s="122" t="s">
        <v>175</v>
      </c>
      <c r="H314" s="81"/>
      <c r="I314" s="81"/>
      <c r="J314" s="81"/>
    </row>
    <row r="315" spans="1:10" ht="15.6" customHeight="1">
      <c r="A315" s="194" t="s">
        <v>2</v>
      </c>
      <c r="B315" s="195">
        <v>3683.3</v>
      </c>
      <c r="C315" s="125" t="s">
        <v>82</v>
      </c>
      <c r="D315" s="195">
        <v>2303</v>
      </c>
      <c r="E315" s="125" t="s">
        <v>82</v>
      </c>
      <c r="F315" s="195">
        <v>2305.6</v>
      </c>
      <c r="G315" s="125" t="s">
        <v>82</v>
      </c>
      <c r="H315" s="176"/>
      <c r="I315" s="176"/>
      <c r="J315" s="176"/>
    </row>
    <row r="316" spans="1:10" ht="15.6" customHeight="1">
      <c r="A316" s="194" t="s">
        <v>3</v>
      </c>
      <c r="B316" s="195">
        <v>7860.9</v>
      </c>
      <c r="C316" s="125" t="s">
        <v>82</v>
      </c>
      <c r="D316" s="195">
        <v>7516.5</v>
      </c>
      <c r="E316" s="125" t="s">
        <v>82</v>
      </c>
      <c r="F316" s="195">
        <v>7522.6</v>
      </c>
      <c r="G316" s="125" t="s">
        <v>82</v>
      </c>
    </row>
    <row r="317" spans="1:10" ht="15.6" customHeight="1">
      <c r="A317" s="194" t="s">
        <v>4</v>
      </c>
      <c r="B317" s="195">
        <v>0</v>
      </c>
      <c r="C317" s="125" t="s">
        <v>82</v>
      </c>
      <c r="D317" s="195">
        <v>0</v>
      </c>
      <c r="E317" s="125" t="s">
        <v>82</v>
      </c>
      <c r="F317" s="195">
        <v>0</v>
      </c>
      <c r="G317" s="125" t="s">
        <v>82</v>
      </c>
    </row>
    <row r="318" spans="1:10" s="95" customFormat="1" ht="17.45" customHeight="1">
      <c r="A318" s="2" t="s">
        <v>14</v>
      </c>
      <c r="B318" s="51">
        <v>9646</v>
      </c>
      <c r="C318" s="155">
        <f>B318/B312*100</f>
        <v>83.557110930164058</v>
      </c>
      <c r="D318" s="51">
        <v>9301.5</v>
      </c>
      <c r="E318" s="155">
        <f>D318/D312*100</f>
        <v>94.724782320892103</v>
      </c>
      <c r="F318" s="51">
        <v>9310.2000000000007</v>
      </c>
      <c r="G318" s="155">
        <f>F318/F312*100</f>
        <v>94.729451985104092</v>
      </c>
      <c r="H318" s="88"/>
      <c r="I318" s="88"/>
      <c r="J318" s="88"/>
    </row>
    <row r="319" spans="1:10" s="95" customFormat="1" ht="30" customHeight="1">
      <c r="A319" s="2" t="s">
        <v>15</v>
      </c>
      <c r="B319" s="52">
        <v>253</v>
      </c>
      <c r="C319" s="52">
        <f>B319/B312*100</f>
        <v>2.1915767225100047</v>
      </c>
      <c r="D319" s="53">
        <v>253</v>
      </c>
      <c r="E319" s="52">
        <f>D319/D312*100</f>
        <v>2.5765059320739345</v>
      </c>
      <c r="F319" s="53">
        <v>253</v>
      </c>
      <c r="G319" s="52">
        <f>F319/F312*100</f>
        <v>2.5742251887425978</v>
      </c>
      <c r="H319" s="88"/>
      <c r="I319" s="88"/>
      <c r="J319" s="88"/>
    </row>
    <row r="320" spans="1:10" s="95" customFormat="1" ht="29.45" customHeight="1">
      <c r="A320" s="2" t="s">
        <v>66</v>
      </c>
      <c r="B320" s="52">
        <v>115</v>
      </c>
      <c r="C320" s="52">
        <f>B320/B312*100</f>
        <v>0.99617123750454761</v>
      </c>
      <c r="D320" s="53">
        <v>115</v>
      </c>
      <c r="E320" s="52">
        <f>D320/D312*100</f>
        <v>1.1711390600336067</v>
      </c>
      <c r="F320" s="53">
        <v>115</v>
      </c>
      <c r="G320" s="52">
        <f>F320/F312*100</f>
        <v>1.1701023585193626</v>
      </c>
      <c r="H320" s="88"/>
      <c r="I320" s="88"/>
      <c r="J320" s="88"/>
    </row>
    <row r="321" spans="1:10" s="95" customFormat="1" ht="30" customHeight="1">
      <c r="A321" s="2" t="s">
        <v>67</v>
      </c>
      <c r="B321" s="105">
        <f>40+1380.2</f>
        <v>1420.2</v>
      </c>
      <c r="C321" s="105">
        <f>B321/B312*100-0.1</f>
        <v>12.202281665251816</v>
      </c>
      <c r="D321" s="106">
        <v>40</v>
      </c>
      <c r="E321" s="105">
        <f>D321/D312*100+0.1</f>
        <v>0.50735271653342839</v>
      </c>
      <c r="F321" s="106">
        <v>40</v>
      </c>
      <c r="G321" s="105">
        <f>F321/F312*100+0.1</f>
        <v>0.50699212470238697</v>
      </c>
      <c r="H321" s="88"/>
      <c r="I321" s="88"/>
      <c r="J321" s="88"/>
    </row>
    <row r="322" spans="1:10" s="95" customFormat="1" ht="72" customHeight="1">
      <c r="A322" s="2" t="s">
        <v>68</v>
      </c>
      <c r="B322" s="105">
        <f>110+1380.2-1380.2</f>
        <v>110</v>
      </c>
      <c r="C322" s="105">
        <f>B322/B312*100</f>
        <v>0.95285944456956728</v>
      </c>
      <c r="D322" s="106">
        <v>110</v>
      </c>
      <c r="E322" s="105">
        <f>D322/D312*100</f>
        <v>1.120219970466928</v>
      </c>
      <c r="F322" s="106">
        <v>110</v>
      </c>
      <c r="G322" s="105">
        <f>F322/F312*100</f>
        <v>1.1192283429315641</v>
      </c>
      <c r="H322" s="88"/>
      <c r="I322" s="88"/>
      <c r="J322" s="88"/>
    </row>
    <row r="323" spans="1:10" s="34" customFormat="1" ht="9" customHeight="1">
      <c r="A323" s="45"/>
      <c r="B323" s="13"/>
      <c r="C323" s="13"/>
      <c r="D323" s="13"/>
      <c r="E323" s="13"/>
      <c r="F323" s="13"/>
      <c r="G323" s="76"/>
      <c r="H323" s="76"/>
      <c r="I323" s="76"/>
      <c r="J323" s="76"/>
    </row>
    <row r="324" spans="1:10" s="34" customFormat="1" ht="30" customHeight="1">
      <c r="A324" s="247" t="s">
        <v>249</v>
      </c>
      <c r="B324" s="247"/>
      <c r="C324" s="247"/>
      <c r="D324" s="247"/>
      <c r="E324" s="247"/>
      <c r="F324" s="247"/>
      <c r="G324" s="247"/>
      <c r="H324" s="76"/>
      <c r="I324" s="76"/>
      <c r="J324" s="76"/>
    </row>
    <row r="325" spans="1:10" s="34" customFormat="1" ht="66" customHeight="1">
      <c r="A325" s="247" t="s">
        <v>287</v>
      </c>
      <c r="B325" s="247"/>
      <c r="C325" s="247"/>
      <c r="D325" s="247"/>
      <c r="E325" s="247"/>
      <c r="F325" s="247"/>
      <c r="G325" s="247"/>
      <c r="H325" s="76"/>
      <c r="I325" s="76"/>
      <c r="J325" s="76"/>
    </row>
    <row r="326" spans="1:10" s="34" customFormat="1" ht="31.15" customHeight="1">
      <c r="A326" s="247" t="s">
        <v>250</v>
      </c>
      <c r="B326" s="247"/>
      <c r="C326" s="247"/>
      <c r="D326" s="247"/>
      <c r="E326" s="247"/>
      <c r="F326" s="247"/>
      <c r="G326" s="247"/>
      <c r="H326" s="76"/>
      <c r="I326" s="76"/>
      <c r="J326" s="76"/>
    </row>
    <row r="327" spans="1:10" s="34" customFormat="1" ht="43.9" customHeight="1">
      <c r="A327" s="247" t="s">
        <v>247</v>
      </c>
      <c r="B327" s="247"/>
      <c r="C327" s="247"/>
      <c r="D327" s="247"/>
      <c r="E327" s="247"/>
      <c r="F327" s="247"/>
      <c r="G327" s="247"/>
      <c r="H327" s="76"/>
      <c r="I327" s="76"/>
      <c r="J327" s="76"/>
    </row>
    <row r="328" spans="1:10" s="34" customFormat="1" ht="31.15" customHeight="1">
      <c r="A328" s="247" t="s">
        <v>248</v>
      </c>
      <c r="B328" s="247"/>
      <c r="C328" s="247"/>
      <c r="D328" s="247"/>
      <c r="E328" s="247"/>
      <c r="F328" s="247"/>
      <c r="G328" s="247"/>
      <c r="H328" s="76"/>
      <c r="I328" s="76"/>
      <c r="J328" s="76"/>
    </row>
    <row r="329" spans="1:10" s="34" customFormat="1" ht="31.15" customHeight="1">
      <c r="A329" s="247" t="s">
        <v>251</v>
      </c>
      <c r="B329" s="247"/>
      <c r="C329" s="247"/>
      <c r="D329" s="247"/>
      <c r="E329" s="247"/>
      <c r="F329" s="247"/>
      <c r="G329" s="247"/>
      <c r="H329" s="76"/>
      <c r="I329" s="76"/>
      <c r="J329" s="76"/>
    </row>
    <row r="330" spans="1:10" s="34" customFormat="1" ht="46.15" customHeight="1">
      <c r="A330" s="247" t="s">
        <v>319</v>
      </c>
      <c r="B330" s="247"/>
      <c r="C330" s="247"/>
      <c r="D330" s="247"/>
      <c r="E330" s="247"/>
      <c r="F330" s="247"/>
      <c r="G330" s="247"/>
      <c r="H330" s="76"/>
      <c r="I330" s="76"/>
      <c r="J330" s="76"/>
    </row>
    <row r="331" spans="1:10" s="150" customFormat="1" ht="12" customHeight="1">
      <c r="A331" s="119"/>
      <c r="B331" s="119"/>
      <c r="C331" s="119"/>
      <c r="D331" s="119"/>
      <c r="E331" s="119"/>
      <c r="F331" s="119"/>
      <c r="G331" s="119"/>
      <c r="H331" s="151"/>
      <c r="I331" s="151"/>
      <c r="J331" s="151"/>
    </row>
    <row r="332" spans="1:10" s="34" customFormat="1" ht="31.9" customHeight="1">
      <c r="A332" s="258" t="s">
        <v>227</v>
      </c>
      <c r="B332" s="258"/>
      <c r="C332" s="258"/>
      <c r="D332" s="258"/>
      <c r="E332" s="258"/>
      <c r="F332" s="258"/>
      <c r="G332" s="258"/>
      <c r="H332" s="76"/>
      <c r="I332" s="76"/>
      <c r="J332" s="76"/>
    </row>
    <row r="333" spans="1:10" s="29" customFormat="1" ht="20.45" customHeight="1">
      <c r="A333" s="247" t="s">
        <v>228</v>
      </c>
      <c r="B333" s="247"/>
      <c r="C333" s="247"/>
      <c r="D333" s="247"/>
      <c r="E333" s="247"/>
      <c r="F333" s="247"/>
      <c r="G333" s="247"/>
      <c r="H333" s="87"/>
      <c r="I333" s="87"/>
      <c r="J333" s="87"/>
    </row>
    <row r="334" spans="1:10" s="29" customFormat="1" ht="28.9" customHeight="1">
      <c r="A334" s="247" t="s">
        <v>119</v>
      </c>
      <c r="B334" s="247"/>
      <c r="C334" s="247"/>
      <c r="D334" s="247"/>
      <c r="E334" s="247"/>
      <c r="F334" s="247"/>
      <c r="G334" s="247"/>
      <c r="H334" s="87"/>
      <c r="I334" s="87"/>
      <c r="J334" s="87"/>
    </row>
    <row r="335" spans="1:10" s="30" customFormat="1" ht="62.45" customHeight="1">
      <c r="A335" s="247" t="s">
        <v>20</v>
      </c>
      <c r="B335" s="247"/>
      <c r="C335" s="247"/>
      <c r="D335" s="247"/>
      <c r="E335" s="247"/>
      <c r="F335" s="247"/>
      <c r="G335" s="247"/>
      <c r="H335" s="88"/>
      <c r="I335" s="88"/>
      <c r="J335" s="88"/>
    </row>
    <row r="336" spans="1:10" s="30" customFormat="1" ht="16.149999999999999" customHeight="1">
      <c r="A336" s="247" t="s">
        <v>103</v>
      </c>
      <c r="B336" s="247"/>
      <c r="C336" s="247"/>
      <c r="D336" s="247"/>
      <c r="E336" s="247"/>
      <c r="F336" s="247"/>
      <c r="G336" s="247"/>
      <c r="H336" s="88"/>
      <c r="I336" s="88"/>
      <c r="J336" s="88"/>
    </row>
    <row r="337" spans="1:10" s="29" customFormat="1" ht="14.45" customHeight="1">
      <c r="A337" s="115"/>
      <c r="B337" s="115"/>
      <c r="C337" s="115"/>
      <c r="D337" s="115"/>
      <c r="E337" s="115"/>
      <c r="F337" s="254" t="s">
        <v>132</v>
      </c>
      <c r="G337" s="254"/>
      <c r="H337" s="87"/>
      <c r="I337" s="87"/>
      <c r="J337" s="87"/>
    </row>
    <row r="338" spans="1:10" s="22" customFormat="1" ht="15.6" customHeight="1">
      <c r="A338" s="237" t="s">
        <v>81</v>
      </c>
      <c r="B338" s="238" t="s">
        <v>188</v>
      </c>
      <c r="C338" s="238"/>
      <c r="D338" s="239" t="s">
        <v>77</v>
      </c>
      <c r="E338" s="239"/>
      <c r="F338" s="239" t="s">
        <v>189</v>
      </c>
      <c r="G338" s="239"/>
      <c r="H338" s="81"/>
      <c r="I338" s="81"/>
      <c r="J338" s="81"/>
    </row>
    <row r="339" spans="1:10" s="22" customFormat="1" ht="77.45" customHeight="1">
      <c r="A339" s="237"/>
      <c r="B339" s="122" t="s">
        <v>79</v>
      </c>
      <c r="C339" s="122" t="s">
        <v>175</v>
      </c>
      <c r="D339" s="122" t="s">
        <v>79</v>
      </c>
      <c r="E339" s="122" t="s">
        <v>175</v>
      </c>
      <c r="F339" s="122" t="s">
        <v>79</v>
      </c>
      <c r="G339" s="122" t="s">
        <v>175</v>
      </c>
      <c r="H339" s="81"/>
      <c r="I339" s="81"/>
      <c r="J339" s="81"/>
    </row>
    <row r="340" spans="1:10" ht="17.45" customHeight="1">
      <c r="A340" s="111" t="s">
        <v>7</v>
      </c>
      <c r="B340" s="112">
        <f>B344+B349</f>
        <v>26817.600000000002</v>
      </c>
      <c r="C340" s="147">
        <v>100</v>
      </c>
      <c r="D340" s="112">
        <f>D344+D349</f>
        <v>27030.600000000002</v>
      </c>
      <c r="E340" s="147">
        <v>100</v>
      </c>
      <c r="F340" s="112">
        <f>F344+F349</f>
        <v>26030.600000000002</v>
      </c>
      <c r="G340" s="147">
        <v>100</v>
      </c>
      <c r="H340" s="176"/>
      <c r="I340" s="176"/>
      <c r="J340" s="176"/>
    </row>
    <row r="341" spans="1:10" ht="15.6" customHeight="1">
      <c r="A341" s="194" t="s">
        <v>2</v>
      </c>
      <c r="B341" s="195">
        <v>274.8</v>
      </c>
      <c r="C341" s="125" t="s">
        <v>82</v>
      </c>
      <c r="D341" s="195">
        <v>274.8</v>
      </c>
      <c r="E341" s="125" t="s">
        <v>82</v>
      </c>
      <c r="F341" s="195">
        <v>274.8</v>
      </c>
      <c r="G341" s="125" t="s">
        <v>82</v>
      </c>
      <c r="H341" s="176"/>
      <c r="I341" s="176"/>
      <c r="J341" s="176"/>
    </row>
    <row r="342" spans="1:10" ht="14.45" customHeight="1">
      <c r="A342" s="194" t="s">
        <v>3</v>
      </c>
      <c r="B342" s="195">
        <v>26542.799999999999</v>
      </c>
      <c r="C342" s="125" t="s">
        <v>82</v>
      </c>
      <c r="D342" s="195">
        <v>26755.8</v>
      </c>
      <c r="E342" s="125" t="s">
        <v>82</v>
      </c>
      <c r="F342" s="195">
        <v>25755.8</v>
      </c>
      <c r="G342" s="125" t="s">
        <v>82</v>
      </c>
    </row>
    <row r="343" spans="1:10" ht="13.9" customHeight="1">
      <c r="A343" s="194" t="s">
        <v>4</v>
      </c>
      <c r="B343" s="195">
        <v>0</v>
      </c>
      <c r="C343" s="125" t="s">
        <v>82</v>
      </c>
      <c r="D343" s="195">
        <v>0</v>
      </c>
      <c r="E343" s="125" t="s">
        <v>82</v>
      </c>
      <c r="F343" s="195">
        <v>0</v>
      </c>
      <c r="G343" s="125" t="s">
        <v>82</v>
      </c>
    </row>
    <row r="344" spans="1:10" s="95" customFormat="1" ht="15" customHeight="1">
      <c r="A344" s="2" t="s">
        <v>21</v>
      </c>
      <c r="B344" s="53">
        <v>2934.9</v>
      </c>
      <c r="C344" s="134">
        <f>B344/B340*100</f>
        <v>10.943932342938965</v>
      </c>
      <c r="D344" s="106">
        <v>2934.9</v>
      </c>
      <c r="E344" s="134">
        <f>D344/D340*100</f>
        <v>10.857694612772191</v>
      </c>
      <c r="F344" s="106">
        <v>2934.9</v>
      </c>
      <c r="G344" s="134">
        <f>F344/F340*100</f>
        <v>11.27480734212811</v>
      </c>
      <c r="H344" s="88"/>
      <c r="I344" s="88"/>
      <c r="J344" s="88"/>
    </row>
    <row r="345" spans="1:10" s="135" customFormat="1" ht="39" customHeight="1">
      <c r="A345" s="136" t="s">
        <v>302</v>
      </c>
      <c r="B345" s="137">
        <v>2934.9</v>
      </c>
      <c r="C345" s="134" t="s">
        <v>82</v>
      </c>
      <c r="D345" s="137">
        <v>2934.9</v>
      </c>
      <c r="E345" s="156" t="s">
        <v>82</v>
      </c>
      <c r="F345" s="137">
        <v>2934.9</v>
      </c>
      <c r="G345" s="156" t="s">
        <v>82</v>
      </c>
      <c r="H345" s="84"/>
      <c r="I345" s="84"/>
      <c r="J345" s="84"/>
    </row>
    <row r="346" spans="1:10" s="22" customFormat="1" ht="18" customHeight="1">
      <c r="A346" s="237" t="s">
        <v>81</v>
      </c>
      <c r="B346" s="238" t="s">
        <v>188</v>
      </c>
      <c r="C346" s="238"/>
      <c r="D346" s="239" t="s">
        <v>77</v>
      </c>
      <c r="E346" s="239"/>
      <c r="F346" s="239" t="s">
        <v>189</v>
      </c>
      <c r="G346" s="239"/>
      <c r="H346" s="81"/>
      <c r="I346" s="81"/>
      <c r="J346" s="81"/>
    </row>
    <row r="347" spans="1:10" s="22" customFormat="1" ht="81" customHeight="1">
      <c r="A347" s="237"/>
      <c r="B347" s="122" t="s">
        <v>79</v>
      </c>
      <c r="C347" s="122" t="s">
        <v>175</v>
      </c>
      <c r="D347" s="122" t="s">
        <v>79</v>
      </c>
      <c r="E347" s="122" t="s">
        <v>175</v>
      </c>
      <c r="F347" s="122" t="s">
        <v>79</v>
      </c>
      <c r="G347" s="122" t="s">
        <v>175</v>
      </c>
      <c r="H347" s="81"/>
      <c r="I347" s="81"/>
      <c r="J347" s="81"/>
    </row>
    <row r="348" spans="1:10" s="95" customFormat="1" ht="16.899999999999999" customHeight="1">
      <c r="A348" s="2" t="s">
        <v>121</v>
      </c>
      <c r="B348" s="53">
        <v>0</v>
      </c>
      <c r="C348" s="134">
        <f>B348/B340*100</f>
        <v>0</v>
      </c>
      <c r="D348" s="106">
        <v>0</v>
      </c>
      <c r="E348" s="156">
        <v>0</v>
      </c>
      <c r="F348" s="106">
        <v>0</v>
      </c>
      <c r="G348" s="156">
        <v>0</v>
      </c>
      <c r="H348" s="88"/>
      <c r="I348" s="88"/>
      <c r="J348" s="88"/>
    </row>
    <row r="349" spans="1:10" s="95" customFormat="1" ht="16.899999999999999" customHeight="1">
      <c r="A349" s="2" t="s">
        <v>22</v>
      </c>
      <c r="B349" s="53">
        <v>23882.7</v>
      </c>
      <c r="C349" s="134">
        <f>B349/B340*100</f>
        <v>89.056067657061035</v>
      </c>
      <c r="D349" s="106">
        <v>24095.7</v>
      </c>
      <c r="E349" s="134">
        <f>D349/D340*100</f>
        <v>89.142305387227808</v>
      </c>
      <c r="F349" s="106">
        <v>23095.7</v>
      </c>
      <c r="G349" s="134">
        <f>F349/F340*100</f>
        <v>88.725192657871887</v>
      </c>
      <c r="H349" s="88"/>
      <c r="I349" s="88"/>
      <c r="J349" s="88"/>
    </row>
    <row r="350" spans="1:10" s="34" customFormat="1" ht="10.15" customHeight="1">
      <c r="A350" s="45"/>
      <c r="B350" s="13"/>
      <c r="C350" s="13"/>
      <c r="D350" s="13"/>
      <c r="E350" s="13"/>
      <c r="F350" s="13"/>
      <c r="G350" s="76"/>
      <c r="H350" s="76"/>
      <c r="I350" s="76"/>
      <c r="J350" s="76"/>
    </row>
    <row r="351" spans="1:10" s="22" customFormat="1" ht="47.45" customHeight="1">
      <c r="A351" s="247" t="s">
        <v>226</v>
      </c>
      <c r="B351" s="247"/>
      <c r="C351" s="247"/>
      <c r="D351" s="247"/>
      <c r="E351" s="247"/>
      <c r="F351" s="247"/>
      <c r="G351" s="247"/>
      <c r="H351" s="81"/>
      <c r="I351" s="81"/>
      <c r="J351" s="81"/>
    </row>
    <row r="352" spans="1:10" s="34" customFormat="1" ht="31.15" customHeight="1">
      <c r="A352" s="247" t="s">
        <v>282</v>
      </c>
      <c r="B352" s="247"/>
      <c r="C352" s="247"/>
      <c r="D352" s="247"/>
      <c r="E352" s="247"/>
      <c r="F352" s="247"/>
      <c r="G352" s="247"/>
      <c r="H352" s="76"/>
      <c r="I352" s="76"/>
      <c r="J352" s="76"/>
    </row>
    <row r="353" spans="1:10" s="34" customFormat="1" ht="62.45" customHeight="1">
      <c r="A353" s="247" t="s">
        <v>304</v>
      </c>
      <c r="B353" s="247"/>
      <c r="C353" s="247"/>
      <c r="D353" s="247"/>
      <c r="E353" s="247"/>
      <c r="F353" s="247"/>
      <c r="G353" s="247"/>
      <c r="H353" s="76"/>
      <c r="I353" s="76"/>
      <c r="J353" s="76"/>
    </row>
    <row r="354" spans="1:10" s="22" customFormat="1" ht="15.6" customHeight="1">
      <c r="A354" s="247" t="s">
        <v>100</v>
      </c>
      <c r="B354" s="247"/>
      <c r="C354" s="247"/>
      <c r="D354" s="247"/>
      <c r="E354" s="247"/>
      <c r="F354" s="247"/>
      <c r="G354" s="247"/>
      <c r="H354" s="81"/>
      <c r="I354" s="81"/>
      <c r="J354" s="81"/>
    </row>
    <row r="355" spans="1:10" s="22" customFormat="1" ht="16.899999999999999" customHeight="1">
      <c r="A355" s="115"/>
      <c r="B355" s="115"/>
      <c r="C355" s="115"/>
      <c r="D355" s="115"/>
      <c r="E355" s="115"/>
      <c r="F355" s="115"/>
      <c r="G355" s="115"/>
      <c r="H355" s="81"/>
      <c r="I355" s="81"/>
      <c r="J355" s="81"/>
    </row>
    <row r="356" spans="1:10" s="34" customFormat="1" ht="18" customHeight="1">
      <c r="A356" s="258" t="s">
        <v>133</v>
      </c>
      <c r="B356" s="258"/>
      <c r="C356" s="258"/>
      <c r="D356" s="258"/>
      <c r="E356" s="258"/>
      <c r="F356" s="258"/>
      <c r="G356" s="258"/>
      <c r="H356" s="76"/>
      <c r="I356" s="76"/>
      <c r="J356" s="76"/>
    </row>
    <row r="357" spans="1:10" s="29" customFormat="1" ht="19.149999999999999" customHeight="1">
      <c r="A357" s="247" t="s">
        <v>23</v>
      </c>
      <c r="B357" s="247"/>
      <c r="C357" s="247"/>
      <c r="D357" s="247"/>
      <c r="E357" s="247"/>
      <c r="F357" s="247"/>
      <c r="G357" s="247"/>
      <c r="H357" s="87"/>
      <c r="I357" s="87"/>
      <c r="J357" s="87"/>
    </row>
    <row r="358" spans="1:10" s="29" customFormat="1" ht="29.45" customHeight="1">
      <c r="A358" s="247" t="s">
        <v>24</v>
      </c>
      <c r="B358" s="247"/>
      <c r="C358" s="247"/>
      <c r="D358" s="247"/>
      <c r="E358" s="247"/>
      <c r="F358" s="247"/>
      <c r="G358" s="247"/>
      <c r="H358" s="87"/>
      <c r="I358" s="87"/>
      <c r="J358" s="87"/>
    </row>
    <row r="359" spans="1:10" s="30" customFormat="1" ht="48" customHeight="1">
      <c r="A359" s="247" t="s">
        <v>134</v>
      </c>
      <c r="B359" s="247"/>
      <c r="C359" s="247"/>
      <c r="D359" s="247"/>
      <c r="E359" s="247"/>
      <c r="F359" s="247"/>
      <c r="G359" s="247"/>
      <c r="H359" s="88"/>
      <c r="I359" s="88"/>
      <c r="J359" s="88"/>
    </row>
    <row r="360" spans="1:10" s="29" customFormat="1" ht="15" customHeight="1">
      <c r="A360" s="247" t="s">
        <v>107</v>
      </c>
      <c r="B360" s="247"/>
      <c r="C360" s="247"/>
      <c r="D360" s="247"/>
      <c r="E360" s="247"/>
      <c r="F360" s="247"/>
      <c r="G360" s="247"/>
      <c r="H360" s="87"/>
      <c r="I360" s="87"/>
      <c r="J360" s="87"/>
    </row>
    <row r="361" spans="1:10" s="29" customFormat="1" ht="45" customHeight="1">
      <c r="A361" s="230"/>
      <c r="B361" s="230"/>
      <c r="C361" s="230"/>
      <c r="D361" s="230"/>
      <c r="E361" s="230"/>
      <c r="F361" s="230"/>
      <c r="G361" s="230"/>
      <c r="H361" s="87"/>
      <c r="I361" s="87"/>
      <c r="J361" s="87"/>
    </row>
    <row r="362" spans="1:10" s="29" customFormat="1" ht="15.6" customHeight="1">
      <c r="A362" s="115"/>
      <c r="B362" s="115"/>
      <c r="C362" s="115"/>
      <c r="D362" s="115"/>
      <c r="E362" s="115"/>
      <c r="F362" s="254" t="s">
        <v>136</v>
      </c>
      <c r="G362" s="254"/>
      <c r="H362" s="87"/>
      <c r="I362" s="87"/>
      <c r="J362" s="87"/>
    </row>
    <row r="363" spans="1:10" s="22" customFormat="1" ht="17.45" customHeight="1">
      <c r="A363" s="237" t="s">
        <v>81</v>
      </c>
      <c r="B363" s="238" t="s">
        <v>188</v>
      </c>
      <c r="C363" s="238"/>
      <c r="D363" s="239" t="s">
        <v>77</v>
      </c>
      <c r="E363" s="239"/>
      <c r="F363" s="239" t="s">
        <v>189</v>
      </c>
      <c r="G363" s="239"/>
      <c r="H363" s="81"/>
      <c r="I363" s="81"/>
      <c r="J363" s="81"/>
    </row>
    <row r="364" spans="1:10" s="22" customFormat="1" ht="81" customHeight="1">
      <c r="A364" s="237"/>
      <c r="B364" s="122" t="s">
        <v>79</v>
      </c>
      <c r="C364" s="122" t="s">
        <v>175</v>
      </c>
      <c r="D364" s="122" t="s">
        <v>79</v>
      </c>
      <c r="E364" s="122" t="s">
        <v>175</v>
      </c>
      <c r="F364" s="122" t="s">
        <v>79</v>
      </c>
      <c r="G364" s="122" t="s">
        <v>175</v>
      </c>
      <c r="H364" s="81"/>
      <c r="I364" s="81"/>
      <c r="J364" s="81"/>
    </row>
    <row r="365" spans="1:10" ht="17.45" customHeight="1">
      <c r="A365" s="111" t="s">
        <v>7</v>
      </c>
      <c r="B365" s="112">
        <f>B369+B370+B373+B371+B372</f>
        <v>15606.199999999999</v>
      </c>
      <c r="C365" s="147">
        <v>100</v>
      </c>
      <c r="D365" s="112">
        <f>D369+D370+D373+D371+D372</f>
        <v>15564.9</v>
      </c>
      <c r="E365" s="147">
        <v>100</v>
      </c>
      <c r="F365" s="112">
        <f>F369+F370+F373+F371+F372</f>
        <v>15564.9</v>
      </c>
      <c r="G365" s="147">
        <v>100</v>
      </c>
      <c r="H365" s="176"/>
      <c r="I365" s="176"/>
      <c r="J365" s="176"/>
    </row>
    <row r="366" spans="1:10" ht="16.149999999999999" customHeight="1">
      <c r="A366" s="194" t="s">
        <v>2</v>
      </c>
      <c r="B366" s="195">
        <f>15564.9+41.3</f>
        <v>15606.199999999999</v>
      </c>
      <c r="C366" s="125" t="s">
        <v>82</v>
      </c>
      <c r="D366" s="195">
        <v>15564.9</v>
      </c>
      <c r="E366" s="125" t="s">
        <v>82</v>
      </c>
      <c r="F366" s="195">
        <v>15564.9</v>
      </c>
      <c r="G366" s="125" t="s">
        <v>82</v>
      </c>
      <c r="H366" s="176"/>
      <c r="I366" s="176"/>
      <c r="J366" s="176"/>
    </row>
    <row r="367" spans="1:10" ht="15" customHeight="1">
      <c r="A367" s="194" t="s">
        <v>3</v>
      </c>
      <c r="B367" s="195">
        <v>0</v>
      </c>
      <c r="C367" s="125" t="s">
        <v>82</v>
      </c>
      <c r="D367" s="195">
        <v>0</v>
      </c>
      <c r="E367" s="125" t="s">
        <v>82</v>
      </c>
      <c r="F367" s="195">
        <v>0</v>
      </c>
      <c r="G367" s="125" t="s">
        <v>82</v>
      </c>
    </row>
    <row r="368" spans="1:10" ht="14.45" customHeight="1">
      <c r="A368" s="194" t="s">
        <v>4</v>
      </c>
      <c r="B368" s="195">
        <v>0</v>
      </c>
      <c r="C368" s="125" t="s">
        <v>82</v>
      </c>
      <c r="D368" s="195">
        <v>0</v>
      </c>
      <c r="E368" s="125" t="s">
        <v>82</v>
      </c>
      <c r="F368" s="195">
        <v>0</v>
      </c>
      <c r="G368" s="125" t="s">
        <v>82</v>
      </c>
    </row>
    <row r="369" spans="1:10" ht="41.45" customHeight="1">
      <c r="A369" s="8" t="s">
        <v>61</v>
      </c>
      <c r="B369" s="44">
        <v>742.9</v>
      </c>
      <c r="C369" s="134">
        <f>B369/B365*100</f>
        <v>4.760287578013866</v>
      </c>
      <c r="D369" s="44">
        <v>677.5</v>
      </c>
      <c r="E369" s="134">
        <f>D369/D365*100+0.1</f>
        <v>4.4527423883224433</v>
      </c>
      <c r="F369" s="44">
        <v>709.9</v>
      </c>
      <c r="G369" s="134">
        <f>F369/F365*100</f>
        <v>4.5609030575204468</v>
      </c>
    </row>
    <row r="370" spans="1:10" ht="29.45" customHeight="1">
      <c r="A370" s="8" t="s">
        <v>62</v>
      </c>
      <c r="B370" s="44">
        <v>322.89999999999998</v>
      </c>
      <c r="C370" s="158">
        <f>B370/B365*100</f>
        <v>2.0690494803347388</v>
      </c>
      <c r="D370" s="44">
        <v>207.9</v>
      </c>
      <c r="E370" s="178">
        <f>D370/D365*100</f>
        <v>1.3356976273538539</v>
      </c>
      <c r="F370" s="44">
        <v>322.89999999999998</v>
      </c>
      <c r="G370" s="158">
        <f>F370/F365*100</f>
        <v>2.0745395087665193</v>
      </c>
    </row>
    <row r="371" spans="1:10" ht="42.6" customHeight="1">
      <c r="A371" s="8" t="s">
        <v>63</v>
      </c>
      <c r="B371" s="44">
        <v>1318</v>
      </c>
      <c r="C371" s="158">
        <f>B371/B365*100</f>
        <v>8.4453614589073585</v>
      </c>
      <c r="D371" s="44">
        <v>1498.4</v>
      </c>
      <c r="E371" s="178">
        <f>D371/D365*100</f>
        <v>9.6267884792064198</v>
      </c>
      <c r="F371" s="44">
        <v>1351</v>
      </c>
      <c r="G371" s="158">
        <f>F371/F365*100</f>
        <v>8.6797859285957522</v>
      </c>
    </row>
    <row r="372" spans="1:10" ht="28.15" customHeight="1">
      <c r="A372" s="54" t="s">
        <v>60</v>
      </c>
      <c r="B372" s="7">
        <f>1400</f>
        <v>1400</v>
      </c>
      <c r="C372" s="159">
        <f>B372/B365*100</f>
        <v>8.9707936589304254</v>
      </c>
      <c r="D372" s="7">
        <f>1400</f>
        <v>1400</v>
      </c>
      <c r="E372" s="159">
        <f>D372/D365*100-0.1</f>
        <v>8.8945968171976695</v>
      </c>
      <c r="F372" s="7">
        <f>1400</f>
        <v>1400</v>
      </c>
      <c r="G372" s="159">
        <f>F372/F365*100</f>
        <v>8.9945968171976691</v>
      </c>
    </row>
    <row r="373" spans="1:10" ht="27.6" customHeight="1">
      <c r="A373" s="54" t="s">
        <v>74</v>
      </c>
      <c r="B373" s="7">
        <v>11822.4</v>
      </c>
      <c r="C373" s="159">
        <f>B373/B365*100</f>
        <v>75.754507823813611</v>
      </c>
      <c r="D373" s="7">
        <v>11781.1</v>
      </c>
      <c r="E373" s="159">
        <f>D373/D365*100</f>
        <v>75.690174687919622</v>
      </c>
      <c r="F373" s="7">
        <v>11781.1</v>
      </c>
      <c r="G373" s="159">
        <f>F373/F365*100</f>
        <v>75.690174687919622</v>
      </c>
    </row>
    <row r="374" spans="1:10" ht="12.6" customHeight="1">
      <c r="A374" s="55"/>
      <c r="B374" s="15"/>
      <c r="C374" s="15"/>
      <c r="D374" s="15"/>
      <c r="E374" s="15"/>
      <c r="F374" s="15"/>
    </row>
    <row r="375" spans="1:10" ht="30.6" customHeight="1">
      <c r="A375" s="249" t="s">
        <v>343</v>
      </c>
      <c r="B375" s="249"/>
      <c r="C375" s="249"/>
      <c r="D375" s="249"/>
      <c r="E375" s="249"/>
      <c r="F375" s="249"/>
      <c r="G375" s="249"/>
    </row>
    <row r="376" spans="1:10" ht="30" customHeight="1">
      <c r="A376" s="249" t="s">
        <v>229</v>
      </c>
      <c r="B376" s="249"/>
      <c r="C376" s="249"/>
      <c r="D376" s="249"/>
      <c r="E376" s="249"/>
      <c r="F376" s="249"/>
      <c r="G376" s="249"/>
    </row>
    <row r="377" spans="1:10" s="34" customFormat="1" ht="31.9" customHeight="1">
      <c r="A377" s="247" t="s">
        <v>292</v>
      </c>
      <c r="B377" s="247"/>
      <c r="C377" s="247"/>
      <c r="D377" s="247"/>
      <c r="E377" s="247"/>
      <c r="F377" s="247"/>
      <c r="G377" s="247"/>
      <c r="H377" s="76"/>
      <c r="I377" s="76"/>
      <c r="J377" s="76"/>
    </row>
    <row r="378" spans="1:10" s="30" customFormat="1" ht="29.45" customHeight="1">
      <c r="A378" s="36"/>
      <c r="B378" s="36"/>
      <c r="C378" s="116"/>
      <c r="D378" s="36"/>
      <c r="E378" s="116"/>
      <c r="F378" s="36"/>
      <c r="G378" s="88"/>
      <c r="H378" s="88"/>
      <c r="I378" s="88"/>
      <c r="J378" s="88"/>
    </row>
    <row r="379" spans="1:10" s="34" customFormat="1" ht="31.9" customHeight="1">
      <c r="A379" s="255" t="s">
        <v>135</v>
      </c>
      <c r="B379" s="255"/>
      <c r="C379" s="255"/>
      <c r="D379" s="255"/>
      <c r="E379" s="255"/>
      <c r="F379" s="255"/>
      <c r="G379" s="255"/>
      <c r="H379" s="76"/>
      <c r="I379" s="76"/>
      <c r="J379" s="76"/>
    </row>
    <row r="380" spans="1:10" s="29" customFormat="1" ht="16.899999999999999" customHeight="1">
      <c r="A380" s="247" t="s">
        <v>27</v>
      </c>
      <c r="B380" s="247"/>
      <c r="C380" s="247"/>
      <c r="D380" s="247"/>
      <c r="E380" s="247"/>
      <c r="F380" s="247"/>
      <c r="G380" s="247"/>
      <c r="H380" s="87"/>
      <c r="I380" s="87"/>
      <c r="J380" s="87"/>
    </row>
    <row r="381" spans="1:10" s="29" customFormat="1" ht="31.15" customHeight="1">
      <c r="A381" s="247" t="s">
        <v>28</v>
      </c>
      <c r="B381" s="247"/>
      <c r="C381" s="247"/>
      <c r="D381" s="247"/>
      <c r="E381" s="247"/>
      <c r="F381" s="247"/>
      <c r="G381" s="247"/>
      <c r="H381" s="87"/>
      <c r="I381" s="87"/>
      <c r="J381" s="87"/>
    </row>
    <row r="382" spans="1:10" s="30" customFormat="1" ht="28.15" customHeight="1">
      <c r="A382" s="247" t="s">
        <v>55</v>
      </c>
      <c r="B382" s="247"/>
      <c r="C382" s="247"/>
      <c r="D382" s="247"/>
      <c r="E382" s="247"/>
      <c r="F382" s="247"/>
      <c r="G382" s="247"/>
      <c r="H382" s="88"/>
      <c r="I382" s="88"/>
      <c r="J382" s="88"/>
    </row>
    <row r="383" spans="1:10" s="29" customFormat="1" ht="16.149999999999999" customHeight="1">
      <c r="A383" s="247" t="s">
        <v>107</v>
      </c>
      <c r="B383" s="247"/>
      <c r="C383" s="247"/>
      <c r="D383" s="247"/>
      <c r="E383" s="247"/>
      <c r="F383" s="247"/>
      <c r="G383" s="247"/>
      <c r="H383" s="87"/>
      <c r="I383" s="87"/>
      <c r="J383" s="87"/>
    </row>
    <row r="384" spans="1:10" s="29" customFormat="1" ht="13.9" customHeight="1">
      <c r="A384" s="115"/>
      <c r="B384" s="115"/>
      <c r="C384" s="115"/>
      <c r="D384" s="115"/>
      <c r="E384" s="115"/>
      <c r="F384" s="254" t="s">
        <v>141</v>
      </c>
      <c r="G384" s="254"/>
      <c r="H384" s="87"/>
      <c r="I384" s="87"/>
      <c r="J384" s="87"/>
    </row>
    <row r="385" spans="1:10" s="22" customFormat="1" ht="15" customHeight="1">
      <c r="A385" s="237" t="s">
        <v>81</v>
      </c>
      <c r="B385" s="238" t="s">
        <v>188</v>
      </c>
      <c r="C385" s="238"/>
      <c r="D385" s="239" t="s">
        <v>77</v>
      </c>
      <c r="E385" s="239"/>
      <c r="F385" s="239" t="s">
        <v>189</v>
      </c>
      <c r="G385" s="239"/>
      <c r="H385" s="81"/>
      <c r="I385" s="81"/>
      <c r="J385" s="81"/>
    </row>
    <row r="386" spans="1:10" s="22" customFormat="1" ht="78" customHeight="1">
      <c r="A386" s="237"/>
      <c r="B386" s="122" t="s">
        <v>79</v>
      </c>
      <c r="C386" s="122" t="s">
        <v>175</v>
      </c>
      <c r="D386" s="122" t="s">
        <v>79</v>
      </c>
      <c r="E386" s="122" t="s">
        <v>175</v>
      </c>
      <c r="F386" s="122" t="s">
        <v>79</v>
      </c>
      <c r="G386" s="122" t="s">
        <v>175</v>
      </c>
      <c r="H386" s="81"/>
      <c r="I386" s="81"/>
      <c r="J386" s="81"/>
    </row>
    <row r="387" spans="1:10" ht="16.899999999999999" customHeight="1">
      <c r="A387" s="111" t="s">
        <v>7</v>
      </c>
      <c r="B387" s="112">
        <f>B391+B392</f>
        <v>99704.2</v>
      </c>
      <c r="C387" s="147">
        <v>100</v>
      </c>
      <c r="D387" s="112">
        <f>D391+D392</f>
        <v>16290.6</v>
      </c>
      <c r="E387" s="147">
        <v>100</v>
      </c>
      <c r="F387" s="112">
        <f>F391+F392</f>
        <v>0</v>
      </c>
      <c r="G387" s="147">
        <v>0</v>
      </c>
      <c r="H387" s="176"/>
      <c r="I387" s="176"/>
      <c r="J387" s="176"/>
    </row>
    <row r="388" spans="1:10" ht="15" customHeight="1">
      <c r="A388" s="194" t="s">
        <v>2</v>
      </c>
      <c r="B388" s="195">
        <f>15639.3+0.1</f>
        <v>15639.4</v>
      </c>
      <c r="C388" s="125" t="s">
        <v>82</v>
      </c>
      <c r="D388" s="195">
        <v>1629.1</v>
      </c>
      <c r="E388" s="125" t="s">
        <v>82</v>
      </c>
      <c r="F388" s="195">
        <v>0</v>
      </c>
      <c r="G388" s="125" t="s">
        <v>82</v>
      </c>
      <c r="H388" s="176"/>
      <c r="I388" s="176"/>
      <c r="J388" s="176"/>
    </row>
    <row r="389" spans="1:10" ht="15" customHeight="1">
      <c r="A389" s="194" t="s">
        <v>3</v>
      </c>
      <c r="B389" s="195">
        <v>8579.5</v>
      </c>
      <c r="C389" s="125" t="s">
        <v>82</v>
      </c>
      <c r="D389" s="195">
        <v>8943.5</v>
      </c>
      <c r="E389" s="125" t="s">
        <v>82</v>
      </c>
      <c r="F389" s="195">
        <v>0</v>
      </c>
      <c r="G389" s="125" t="s">
        <v>82</v>
      </c>
    </row>
    <row r="390" spans="1:10" ht="13.15" customHeight="1">
      <c r="A390" s="194" t="s">
        <v>4</v>
      </c>
      <c r="B390" s="195">
        <f>5485.3+70000</f>
        <v>75485.3</v>
      </c>
      <c r="C390" s="125" t="s">
        <v>82</v>
      </c>
      <c r="D390" s="195">
        <v>5718</v>
      </c>
      <c r="E390" s="125" t="s">
        <v>82</v>
      </c>
      <c r="F390" s="195">
        <v>0</v>
      </c>
      <c r="G390" s="125" t="s">
        <v>82</v>
      </c>
    </row>
    <row r="391" spans="1:10" ht="28.9" customHeight="1">
      <c r="A391" s="8" t="s">
        <v>142</v>
      </c>
      <c r="B391" s="44">
        <f>24909+1562.7+70000+0.1+118.9</f>
        <v>96590.7</v>
      </c>
      <c r="C391" s="134">
        <f>B391/B387*100</f>
        <v>96.877262943787727</v>
      </c>
      <c r="D391" s="44">
        <v>16290.6</v>
      </c>
      <c r="E391" s="134">
        <f>D391/D387*100</f>
        <v>100</v>
      </c>
      <c r="F391" s="44">
        <v>0</v>
      </c>
      <c r="G391" s="134" t="s">
        <v>82</v>
      </c>
    </row>
    <row r="392" spans="1:10" ht="28.9" customHeight="1">
      <c r="A392" s="8" t="s">
        <v>58</v>
      </c>
      <c r="B392" s="44">
        <f>3113.5</f>
        <v>3113.5</v>
      </c>
      <c r="C392" s="158">
        <f>B392/B387*100</f>
        <v>3.122737056212276</v>
      </c>
      <c r="D392" s="44">
        <v>0</v>
      </c>
      <c r="E392" s="158">
        <f>D392/D387*100</f>
        <v>0</v>
      </c>
      <c r="F392" s="44">
        <v>0</v>
      </c>
      <c r="G392" s="217" t="s">
        <v>82</v>
      </c>
    </row>
    <row r="393" spans="1:10" s="110" customFormat="1" ht="14.45" customHeight="1">
      <c r="A393" s="174"/>
      <c r="B393" s="175"/>
      <c r="C393" s="61"/>
      <c r="D393" s="175"/>
      <c r="E393" s="61"/>
      <c r="F393" s="175"/>
      <c r="G393" s="61"/>
      <c r="H393" s="109"/>
      <c r="I393" s="109"/>
      <c r="J393" s="215"/>
    </row>
    <row r="394" spans="1:10" s="34" customFormat="1" ht="93.6" customHeight="1">
      <c r="A394" s="245" t="s">
        <v>348</v>
      </c>
      <c r="B394" s="245"/>
      <c r="C394" s="245"/>
      <c r="D394" s="245"/>
      <c r="E394" s="245"/>
      <c r="F394" s="245"/>
      <c r="G394" s="245"/>
      <c r="H394" s="76"/>
      <c r="I394" s="76"/>
      <c r="J394" s="216"/>
    </row>
    <row r="395" spans="1:10" s="34" customFormat="1" ht="48.6" customHeight="1">
      <c r="A395" s="245" t="s">
        <v>321</v>
      </c>
      <c r="B395" s="245"/>
      <c r="C395" s="245"/>
      <c r="D395" s="245"/>
      <c r="E395" s="245"/>
      <c r="F395" s="245"/>
      <c r="G395" s="245"/>
      <c r="H395" s="76"/>
      <c r="I395" s="76"/>
      <c r="J395" s="216"/>
    </row>
    <row r="396" spans="1:10" s="108" customFormat="1" ht="30.6" customHeight="1">
      <c r="A396" s="245" t="s">
        <v>254</v>
      </c>
      <c r="B396" s="245"/>
      <c r="C396" s="245"/>
      <c r="D396" s="245"/>
      <c r="E396" s="245"/>
      <c r="F396" s="245"/>
      <c r="G396" s="245"/>
      <c r="H396" s="107"/>
      <c r="I396" s="107"/>
      <c r="J396" s="216"/>
    </row>
    <row r="397" spans="1:10" s="34" customFormat="1" ht="30.6" customHeight="1">
      <c r="A397" s="247" t="s">
        <v>255</v>
      </c>
      <c r="B397" s="247"/>
      <c r="C397" s="247"/>
      <c r="D397" s="247"/>
      <c r="E397" s="247"/>
      <c r="F397" s="247"/>
      <c r="G397" s="247"/>
      <c r="H397" s="76"/>
      <c r="I397" s="76"/>
      <c r="J397" s="216"/>
    </row>
    <row r="398" spans="1:10" s="96" customFormat="1" ht="30.6" customHeight="1">
      <c r="A398" s="245" t="s">
        <v>273</v>
      </c>
      <c r="B398" s="245"/>
      <c r="C398" s="245"/>
      <c r="D398" s="245"/>
      <c r="E398" s="245"/>
      <c r="F398" s="245"/>
      <c r="G398" s="245"/>
      <c r="H398" s="97"/>
      <c r="I398" s="97"/>
      <c r="J398" s="97"/>
    </row>
    <row r="399" spans="1:10" s="96" customFormat="1" ht="9.75" customHeight="1">
      <c r="A399" s="209"/>
      <c r="B399" s="209"/>
      <c r="C399" s="209"/>
      <c r="D399" s="209"/>
      <c r="E399" s="209"/>
      <c r="F399" s="209"/>
      <c r="G399" s="209"/>
      <c r="H399" s="97"/>
      <c r="I399" s="97"/>
      <c r="J399" s="97"/>
    </row>
    <row r="400" spans="1:10" s="34" customFormat="1" ht="30" customHeight="1">
      <c r="A400" s="258" t="s">
        <v>138</v>
      </c>
      <c r="B400" s="258"/>
      <c r="C400" s="258"/>
      <c r="D400" s="258"/>
      <c r="E400" s="258"/>
      <c r="F400" s="258"/>
      <c r="G400" s="258"/>
      <c r="H400" s="76"/>
      <c r="I400" s="76"/>
      <c r="J400" s="76"/>
    </row>
    <row r="401" spans="1:10" s="29" customFormat="1" ht="15.6" customHeight="1">
      <c r="A401" s="247" t="s">
        <v>33</v>
      </c>
      <c r="B401" s="247"/>
      <c r="C401" s="247"/>
      <c r="D401" s="247"/>
      <c r="E401" s="247"/>
      <c r="F401" s="247"/>
      <c r="G401" s="247"/>
      <c r="H401" s="87"/>
      <c r="I401" s="87"/>
      <c r="J401" s="87"/>
    </row>
    <row r="402" spans="1:10" s="29" customFormat="1" ht="31.9" customHeight="1">
      <c r="A402" s="247" t="s">
        <v>34</v>
      </c>
      <c r="B402" s="247"/>
      <c r="C402" s="247"/>
      <c r="D402" s="247"/>
      <c r="E402" s="247"/>
      <c r="F402" s="247"/>
      <c r="G402" s="247"/>
      <c r="H402" s="87"/>
      <c r="I402" s="87"/>
      <c r="J402" s="87"/>
    </row>
    <row r="403" spans="1:10" s="30" customFormat="1" ht="77.45" customHeight="1">
      <c r="A403" s="247" t="s">
        <v>146</v>
      </c>
      <c r="B403" s="247"/>
      <c r="C403" s="247"/>
      <c r="D403" s="247"/>
      <c r="E403" s="247"/>
      <c r="F403" s="247"/>
      <c r="G403" s="247"/>
      <c r="H403" s="88"/>
      <c r="I403" s="88"/>
      <c r="J403" s="88"/>
    </row>
    <row r="404" spans="1:10" s="29" customFormat="1" ht="16.149999999999999" customHeight="1">
      <c r="A404" s="247" t="s">
        <v>107</v>
      </c>
      <c r="B404" s="247"/>
      <c r="C404" s="247"/>
      <c r="D404" s="247"/>
      <c r="E404" s="247"/>
      <c r="F404" s="247"/>
      <c r="G404" s="247"/>
      <c r="H404" s="87"/>
      <c r="I404" s="87"/>
      <c r="J404" s="87"/>
    </row>
    <row r="405" spans="1:10" s="29" customFormat="1" ht="13.9" customHeight="1">
      <c r="A405" s="121"/>
      <c r="B405" s="121"/>
      <c r="C405" s="121"/>
      <c r="D405" s="121"/>
      <c r="E405" s="121"/>
      <c r="F405" s="254" t="s">
        <v>147</v>
      </c>
      <c r="G405" s="254"/>
      <c r="H405" s="87"/>
      <c r="I405" s="87"/>
      <c r="J405" s="87"/>
    </row>
    <row r="406" spans="1:10" s="22" customFormat="1" ht="15.6" customHeight="1">
      <c r="A406" s="237" t="s">
        <v>81</v>
      </c>
      <c r="B406" s="238" t="s">
        <v>188</v>
      </c>
      <c r="C406" s="238"/>
      <c r="D406" s="239" t="s">
        <v>77</v>
      </c>
      <c r="E406" s="239"/>
      <c r="F406" s="239" t="s">
        <v>189</v>
      </c>
      <c r="G406" s="239"/>
      <c r="H406" s="81"/>
      <c r="I406" s="81"/>
      <c r="J406" s="81"/>
    </row>
    <row r="407" spans="1:10" s="22" customFormat="1" ht="80.45" customHeight="1">
      <c r="A407" s="237"/>
      <c r="B407" s="122" t="s">
        <v>79</v>
      </c>
      <c r="C407" s="122" t="s">
        <v>175</v>
      </c>
      <c r="D407" s="122" t="s">
        <v>79</v>
      </c>
      <c r="E407" s="122" t="s">
        <v>175</v>
      </c>
      <c r="F407" s="122" t="s">
        <v>79</v>
      </c>
      <c r="G407" s="122" t="s">
        <v>175</v>
      </c>
      <c r="H407" s="81"/>
      <c r="I407" s="81"/>
      <c r="J407" s="81"/>
    </row>
    <row r="408" spans="1:10" ht="17.45" customHeight="1">
      <c r="A408" s="111" t="s">
        <v>7</v>
      </c>
      <c r="B408" s="112">
        <f>B416+B412+B415</f>
        <v>45911.799999999996</v>
      </c>
      <c r="C408" s="147">
        <v>100</v>
      </c>
      <c r="D408" s="112">
        <f>D416+D412+D415</f>
        <v>45781.599999999999</v>
      </c>
      <c r="E408" s="147">
        <v>100</v>
      </c>
      <c r="F408" s="112">
        <f>F416+F412+F415</f>
        <v>45781.599999999999</v>
      </c>
      <c r="G408" s="147">
        <v>100</v>
      </c>
      <c r="H408" s="176"/>
      <c r="I408" s="176"/>
      <c r="J408" s="213"/>
    </row>
    <row r="409" spans="1:10" ht="15" customHeight="1">
      <c r="A409" s="194" t="s">
        <v>2</v>
      </c>
      <c r="B409" s="195">
        <f>47414.2-1502.4</f>
        <v>45911.799999999996</v>
      </c>
      <c r="C409" s="125" t="s">
        <v>82</v>
      </c>
      <c r="D409" s="195">
        <f>47284-1502.4</f>
        <v>45781.599999999999</v>
      </c>
      <c r="E409" s="125" t="s">
        <v>82</v>
      </c>
      <c r="F409" s="195">
        <f>47284-1502.4</f>
        <v>45781.599999999999</v>
      </c>
      <c r="G409" s="125" t="s">
        <v>82</v>
      </c>
      <c r="H409" s="176"/>
      <c r="I409" s="176"/>
      <c r="J409" s="176"/>
    </row>
    <row r="410" spans="1:10" ht="15" customHeight="1">
      <c r="A410" s="194" t="s">
        <v>3</v>
      </c>
      <c r="B410" s="195">
        <v>0</v>
      </c>
      <c r="C410" s="125" t="s">
        <v>82</v>
      </c>
      <c r="D410" s="195">
        <v>0</v>
      </c>
      <c r="E410" s="125" t="s">
        <v>82</v>
      </c>
      <c r="F410" s="195">
        <v>0</v>
      </c>
      <c r="G410" s="125" t="s">
        <v>82</v>
      </c>
    </row>
    <row r="411" spans="1:10" ht="13.9" customHeight="1">
      <c r="A411" s="194" t="s">
        <v>4</v>
      </c>
      <c r="B411" s="195">
        <v>0</v>
      </c>
      <c r="C411" s="125" t="s">
        <v>82</v>
      </c>
      <c r="D411" s="195">
        <v>0</v>
      </c>
      <c r="E411" s="125" t="s">
        <v>82</v>
      </c>
      <c r="F411" s="195">
        <v>0</v>
      </c>
      <c r="G411" s="125" t="s">
        <v>82</v>
      </c>
    </row>
    <row r="412" spans="1:10" s="27" customFormat="1" ht="48" customHeight="1">
      <c r="A412" s="190" t="s">
        <v>148</v>
      </c>
      <c r="B412" s="91">
        <f>22341.8</f>
        <v>22341.8</v>
      </c>
      <c r="C412" s="178">
        <f>B412/B408*100</f>
        <v>48.662435365200238</v>
      </c>
      <c r="D412" s="91">
        <f>22341.8</f>
        <v>22341.8</v>
      </c>
      <c r="E412" s="158">
        <f>D412/D408*100</f>
        <v>48.800828280357173</v>
      </c>
      <c r="F412" s="91">
        <f>22341.8</f>
        <v>22341.8</v>
      </c>
      <c r="G412" s="158">
        <f>F412/F408*100</f>
        <v>48.800828280357173</v>
      </c>
      <c r="H412" s="130"/>
      <c r="I412" s="130"/>
      <c r="J412" s="130"/>
    </row>
    <row r="413" spans="1:10" s="22" customFormat="1" ht="15.6" customHeight="1">
      <c r="A413" s="237" t="s">
        <v>81</v>
      </c>
      <c r="B413" s="238" t="s">
        <v>188</v>
      </c>
      <c r="C413" s="238"/>
      <c r="D413" s="239" t="s">
        <v>77</v>
      </c>
      <c r="E413" s="239"/>
      <c r="F413" s="239" t="s">
        <v>189</v>
      </c>
      <c r="G413" s="239"/>
      <c r="H413" s="81"/>
      <c r="I413" s="81"/>
      <c r="J413" s="81"/>
    </row>
    <row r="414" spans="1:10" s="22" customFormat="1" ht="80.45" customHeight="1">
      <c r="A414" s="237"/>
      <c r="B414" s="122" t="s">
        <v>79</v>
      </c>
      <c r="C414" s="122" t="s">
        <v>175</v>
      </c>
      <c r="D414" s="122" t="s">
        <v>79</v>
      </c>
      <c r="E414" s="122" t="s">
        <v>175</v>
      </c>
      <c r="F414" s="122" t="s">
        <v>79</v>
      </c>
      <c r="G414" s="122" t="s">
        <v>175</v>
      </c>
      <c r="H414" s="81"/>
      <c r="I414" s="81"/>
      <c r="J414" s="81"/>
    </row>
    <row r="415" spans="1:10" s="27" customFormat="1" ht="45" customHeight="1">
      <c r="A415" s="206" t="s">
        <v>73</v>
      </c>
      <c r="B415" s="91">
        <f>24769.3-1502.4</f>
        <v>23266.899999999998</v>
      </c>
      <c r="C415" s="178">
        <f>B415/B408*100</f>
        <v>50.67738577010703</v>
      </c>
      <c r="D415" s="91">
        <f>24769.3-1502.4</f>
        <v>23266.899999999998</v>
      </c>
      <c r="E415" s="158">
        <f>D415/D408*100</f>
        <v>50.821509077882808</v>
      </c>
      <c r="F415" s="91">
        <f>24769.3-1502.4</f>
        <v>23266.899999999998</v>
      </c>
      <c r="G415" s="158">
        <f>F415/F408*100</f>
        <v>50.821509077882808</v>
      </c>
      <c r="H415" s="130"/>
      <c r="I415" s="130"/>
      <c r="J415" s="130"/>
    </row>
    <row r="416" spans="1:10" s="27" customFormat="1" ht="30.6" customHeight="1">
      <c r="A416" s="190" t="s">
        <v>72</v>
      </c>
      <c r="B416" s="91">
        <v>303.10000000000002</v>
      </c>
      <c r="C416" s="91">
        <f>B416/B408*100-0.1</f>
        <v>0.56017886469273714</v>
      </c>
      <c r="D416" s="91">
        <v>172.9</v>
      </c>
      <c r="E416" s="91">
        <f>D416/D408*100</f>
        <v>0.37766264176000841</v>
      </c>
      <c r="F416" s="91">
        <v>172.9</v>
      </c>
      <c r="G416" s="91">
        <f>F416/F408*100</f>
        <v>0.37766264176000841</v>
      </c>
      <c r="H416" s="130"/>
      <c r="I416" s="130"/>
      <c r="J416" s="130"/>
    </row>
    <row r="417" spans="1:10" s="30" customFormat="1" ht="5.25" customHeight="1">
      <c r="A417" s="116"/>
      <c r="B417" s="116"/>
      <c r="C417" s="116"/>
      <c r="D417" s="116"/>
      <c r="E417" s="116"/>
      <c r="F417" s="116"/>
      <c r="G417" s="88"/>
      <c r="H417" s="76"/>
      <c r="I417" s="76"/>
      <c r="J417" s="76"/>
    </row>
    <row r="418" spans="1:10" s="34" customFormat="1" ht="46.9" customHeight="1">
      <c r="A418" s="247" t="s">
        <v>345</v>
      </c>
      <c r="B418" s="247"/>
      <c r="C418" s="247"/>
      <c r="D418" s="247"/>
      <c r="E418" s="247"/>
      <c r="F418" s="247"/>
      <c r="G418" s="247"/>
      <c r="H418" s="76"/>
      <c r="I418" s="76"/>
      <c r="J418" s="76"/>
    </row>
    <row r="419" spans="1:10" s="34" customFormat="1" ht="94.15" customHeight="1">
      <c r="A419" s="245" t="s">
        <v>252</v>
      </c>
      <c r="B419" s="245"/>
      <c r="C419" s="245"/>
      <c r="D419" s="245"/>
      <c r="E419" s="245"/>
      <c r="F419" s="245"/>
      <c r="G419" s="245"/>
      <c r="H419" s="76"/>
      <c r="I419" s="76"/>
      <c r="J419" s="76"/>
    </row>
    <row r="420" spans="1:10" s="34" customFormat="1" ht="8.25" customHeight="1">
      <c r="A420" s="31"/>
      <c r="B420" s="31"/>
      <c r="C420" s="31"/>
      <c r="D420" s="31"/>
      <c r="E420" s="31"/>
      <c r="F420" s="31"/>
      <c r="G420" s="31"/>
      <c r="H420" s="76"/>
      <c r="I420" s="76"/>
      <c r="J420" s="76"/>
    </row>
    <row r="421" spans="1:10" s="34" customFormat="1" ht="13.5" customHeight="1">
      <c r="A421" s="258" t="s">
        <v>238</v>
      </c>
      <c r="B421" s="258"/>
      <c r="C421" s="258"/>
      <c r="D421" s="258"/>
      <c r="E421" s="258"/>
      <c r="F421" s="258"/>
      <c r="G421" s="258"/>
      <c r="H421" s="76"/>
      <c r="I421" s="76"/>
      <c r="J421" s="76"/>
    </row>
    <row r="422" spans="1:10" s="29" customFormat="1" ht="15" customHeight="1">
      <c r="A422" s="247" t="s">
        <v>239</v>
      </c>
      <c r="B422" s="247"/>
      <c r="C422" s="247"/>
      <c r="D422" s="247"/>
      <c r="E422" s="247"/>
      <c r="F422" s="247"/>
      <c r="G422" s="247"/>
      <c r="H422" s="87"/>
      <c r="I422" s="87"/>
      <c r="J422" s="87"/>
    </row>
    <row r="423" spans="1:10" s="29" customFormat="1" ht="15" customHeight="1">
      <c r="A423" s="247" t="s">
        <v>240</v>
      </c>
      <c r="B423" s="247"/>
      <c r="C423" s="247"/>
      <c r="D423" s="247"/>
      <c r="E423" s="247"/>
      <c r="F423" s="247"/>
      <c r="G423" s="247"/>
      <c r="H423" s="87"/>
      <c r="I423" s="87"/>
      <c r="J423" s="87"/>
    </row>
    <row r="424" spans="1:10" s="30" customFormat="1" ht="15" customHeight="1">
      <c r="A424" s="247" t="s">
        <v>241</v>
      </c>
      <c r="B424" s="247"/>
      <c r="C424" s="247"/>
      <c r="D424" s="247"/>
      <c r="E424" s="247"/>
      <c r="F424" s="247"/>
      <c r="G424" s="247"/>
      <c r="H424" s="88"/>
      <c r="I424" s="88"/>
      <c r="J424" s="88"/>
    </row>
    <row r="425" spans="1:10" s="30" customFormat="1" ht="17.45" customHeight="1">
      <c r="A425" s="247" t="s">
        <v>107</v>
      </c>
      <c r="B425" s="247"/>
      <c r="C425" s="247"/>
      <c r="D425" s="247"/>
      <c r="E425" s="247"/>
      <c r="F425" s="247"/>
      <c r="G425" s="247"/>
      <c r="H425" s="88"/>
      <c r="I425" s="88"/>
      <c r="J425" s="88"/>
    </row>
    <row r="426" spans="1:10" s="29" customFormat="1" ht="11.25" customHeight="1">
      <c r="A426" s="121"/>
      <c r="B426" s="121"/>
      <c r="C426" s="121"/>
      <c r="D426" s="121"/>
      <c r="E426" s="121"/>
      <c r="F426" s="254" t="s">
        <v>149</v>
      </c>
      <c r="G426" s="254"/>
      <c r="H426" s="87"/>
      <c r="I426" s="87"/>
      <c r="J426" s="87"/>
    </row>
    <row r="427" spans="1:10" s="22" customFormat="1" ht="16.899999999999999" customHeight="1">
      <c r="A427" s="237" t="s">
        <v>81</v>
      </c>
      <c r="B427" s="238" t="s">
        <v>188</v>
      </c>
      <c r="C427" s="238"/>
      <c r="D427" s="239" t="s">
        <v>77</v>
      </c>
      <c r="E427" s="239"/>
      <c r="F427" s="239" t="s">
        <v>189</v>
      </c>
      <c r="G427" s="239"/>
      <c r="H427" s="81"/>
      <c r="I427" s="81"/>
      <c r="J427" s="81"/>
    </row>
    <row r="428" spans="1:10" s="22" customFormat="1" ht="79.900000000000006" customHeight="1">
      <c r="A428" s="237"/>
      <c r="B428" s="122" t="s">
        <v>79</v>
      </c>
      <c r="C428" s="122" t="s">
        <v>175</v>
      </c>
      <c r="D428" s="122" t="s">
        <v>79</v>
      </c>
      <c r="E428" s="122" t="s">
        <v>175</v>
      </c>
      <c r="F428" s="122" t="s">
        <v>79</v>
      </c>
      <c r="G428" s="122" t="s">
        <v>175</v>
      </c>
      <c r="H428" s="81"/>
      <c r="I428" s="81"/>
      <c r="J428" s="81"/>
    </row>
    <row r="429" spans="1:10" ht="14.45" customHeight="1">
      <c r="A429" s="111" t="s">
        <v>7</v>
      </c>
      <c r="B429" s="112">
        <f>B435+B436+B437+B438</f>
        <v>36354.1</v>
      </c>
      <c r="C429" s="147">
        <v>100</v>
      </c>
      <c r="D429" s="112">
        <f>D435+D436+D437+D438</f>
        <v>73095.900000000009</v>
      </c>
      <c r="E429" s="147">
        <v>100</v>
      </c>
      <c r="F429" s="112">
        <f>F435+F436+F437+F438</f>
        <v>111595.70000000001</v>
      </c>
      <c r="G429" s="147">
        <v>100</v>
      </c>
      <c r="H429" s="176"/>
      <c r="I429" s="176"/>
      <c r="J429" s="176"/>
    </row>
    <row r="430" spans="1:10" s="22" customFormat="1" ht="13.9" customHeight="1">
      <c r="A430" s="237" t="s">
        <v>81</v>
      </c>
      <c r="B430" s="238" t="s">
        <v>188</v>
      </c>
      <c r="C430" s="238"/>
      <c r="D430" s="239" t="s">
        <v>77</v>
      </c>
      <c r="E430" s="239"/>
      <c r="F430" s="239" t="s">
        <v>189</v>
      </c>
      <c r="G430" s="239"/>
      <c r="H430" s="81"/>
      <c r="I430" s="81"/>
      <c r="J430" s="81"/>
    </row>
    <row r="431" spans="1:10" s="22" customFormat="1" ht="78" customHeight="1">
      <c r="A431" s="237"/>
      <c r="B431" s="122" t="s">
        <v>79</v>
      </c>
      <c r="C431" s="122" t="s">
        <v>175</v>
      </c>
      <c r="D431" s="122" t="s">
        <v>79</v>
      </c>
      <c r="E431" s="122" t="s">
        <v>175</v>
      </c>
      <c r="F431" s="122" t="s">
        <v>79</v>
      </c>
      <c r="G431" s="122" t="s">
        <v>175</v>
      </c>
      <c r="H431" s="81"/>
      <c r="I431" s="81"/>
      <c r="J431" s="81"/>
    </row>
    <row r="432" spans="1:10" ht="15.6" customHeight="1">
      <c r="A432" s="194" t="s">
        <v>2</v>
      </c>
      <c r="B432" s="195">
        <f>43564.1-7210</f>
        <v>36354.1</v>
      </c>
      <c r="C432" s="125" t="s">
        <v>82</v>
      </c>
      <c r="D432" s="195">
        <f>78095.9-5000</f>
        <v>73095.899999999994</v>
      </c>
      <c r="E432" s="125" t="s">
        <v>82</v>
      </c>
      <c r="F432" s="195">
        <f>116595.7-5000</f>
        <v>111595.7</v>
      </c>
      <c r="G432" s="125" t="s">
        <v>82</v>
      </c>
      <c r="H432" s="176"/>
      <c r="I432" s="176"/>
      <c r="J432" s="176"/>
    </row>
    <row r="433" spans="1:10" ht="14.45" customHeight="1">
      <c r="A433" s="194" t="s">
        <v>3</v>
      </c>
      <c r="B433" s="195">
        <v>0</v>
      </c>
      <c r="C433" s="125" t="s">
        <v>82</v>
      </c>
      <c r="D433" s="195">
        <v>0</v>
      </c>
      <c r="E433" s="125" t="s">
        <v>82</v>
      </c>
      <c r="F433" s="195">
        <v>0</v>
      </c>
      <c r="G433" s="125" t="s">
        <v>82</v>
      </c>
    </row>
    <row r="434" spans="1:10" ht="13.9" customHeight="1">
      <c r="A434" s="194" t="s">
        <v>4</v>
      </c>
      <c r="B434" s="195">
        <v>0</v>
      </c>
      <c r="C434" s="125" t="s">
        <v>82</v>
      </c>
      <c r="D434" s="195">
        <v>0</v>
      </c>
      <c r="E434" s="125" t="s">
        <v>82</v>
      </c>
      <c r="F434" s="195">
        <v>0</v>
      </c>
      <c r="G434" s="125" t="s">
        <v>82</v>
      </c>
    </row>
    <row r="435" spans="1:10" ht="29.45" customHeight="1">
      <c r="A435" s="57" t="s">
        <v>234</v>
      </c>
      <c r="B435" s="53">
        <v>2433.6</v>
      </c>
      <c r="C435" s="134">
        <f>B435/B429*100</f>
        <v>6.6941555422909653</v>
      </c>
      <c r="D435" s="53">
        <v>2433.6</v>
      </c>
      <c r="E435" s="134">
        <f>D435/D429*100</f>
        <v>3.3293249005758181</v>
      </c>
      <c r="F435" s="53">
        <v>2433.6</v>
      </c>
      <c r="G435" s="134">
        <f>F435/F429*100</f>
        <v>2.1807291858019617</v>
      </c>
    </row>
    <row r="436" spans="1:10" ht="29.45" customHeight="1">
      <c r="A436" s="57" t="s">
        <v>235</v>
      </c>
      <c r="B436" s="53">
        <v>2401.8000000000002</v>
      </c>
      <c r="C436" s="134">
        <f>B436/B429*100</f>
        <v>6.6066826025125094</v>
      </c>
      <c r="D436" s="53">
        <f>2401.8+36741.8</f>
        <v>39143.600000000006</v>
      </c>
      <c r="E436" s="134">
        <f>D436/D429*100</f>
        <v>53.551019961447906</v>
      </c>
      <c r="F436" s="53">
        <f>2401.8+75241.6</f>
        <v>77643.400000000009</v>
      </c>
      <c r="G436" s="134">
        <f>F436/F429*100</f>
        <v>69.575619849151892</v>
      </c>
    </row>
    <row r="437" spans="1:10" ht="29.45" customHeight="1">
      <c r="A437" s="57" t="s">
        <v>236</v>
      </c>
      <c r="B437" s="53">
        <v>31407.5</v>
      </c>
      <c r="C437" s="134">
        <f>B437/B429*100</f>
        <v>86.393281638109599</v>
      </c>
      <c r="D437" s="53">
        <v>31407.5</v>
      </c>
      <c r="E437" s="134">
        <f>D437/D429*100</f>
        <v>42.967526222400977</v>
      </c>
      <c r="F437" s="53">
        <v>31407.5</v>
      </c>
      <c r="G437" s="134">
        <f>F437/F429*100</f>
        <v>28.144005548600887</v>
      </c>
    </row>
    <row r="438" spans="1:10" ht="29.45" customHeight="1">
      <c r="A438" s="48" t="s">
        <v>237</v>
      </c>
      <c r="B438" s="53">
        <v>111.2</v>
      </c>
      <c r="C438" s="158">
        <f>B438/B429*100</f>
        <v>0.30588021708693108</v>
      </c>
      <c r="D438" s="53">
        <v>111.2</v>
      </c>
      <c r="E438" s="158">
        <f>D438/D429*100</f>
        <v>0.15212891557529218</v>
      </c>
      <c r="F438" s="53">
        <v>111.2</v>
      </c>
      <c r="G438" s="158">
        <f>F438/F429*100</f>
        <v>9.9645416445257304E-2</v>
      </c>
    </row>
    <row r="439" spans="1:10" ht="7.9" customHeight="1">
      <c r="A439" s="58"/>
      <c r="B439" s="59"/>
      <c r="C439" s="59"/>
      <c r="D439" s="59"/>
      <c r="E439" s="59"/>
      <c r="F439" s="59"/>
    </row>
    <row r="440" spans="1:10" s="37" customFormat="1" ht="60" customHeight="1">
      <c r="A440" s="256" t="s">
        <v>230</v>
      </c>
      <c r="B440" s="256"/>
      <c r="C440" s="256"/>
      <c r="D440" s="256"/>
      <c r="E440" s="256"/>
      <c r="F440" s="256"/>
      <c r="G440" s="256"/>
      <c r="H440" s="77"/>
      <c r="I440" s="77"/>
      <c r="J440" s="77"/>
    </row>
    <row r="441" spans="1:10" s="30" customFormat="1" ht="30" customHeight="1">
      <c r="A441" s="247" t="s">
        <v>231</v>
      </c>
      <c r="B441" s="247"/>
      <c r="C441" s="247"/>
      <c r="D441" s="247"/>
      <c r="E441" s="247"/>
      <c r="F441" s="247"/>
      <c r="G441" s="247"/>
      <c r="H441" s="77"/>
      <c r="I441" s="77"/>
      <c r="J441" s="77"/>
    </row>
    <row r="442" spans="1:10" s="30" customFormat="1" ht="62.45" customHeight="1">
      <c r="A442" s="247" t="s">
        <v>288</v>
      </c>
      <c r="B442" s="247"/>
      <c r="C442" s="247"/>
      <c r="D442" s="247"/>
      <c r="E442" s="247"/>
      <c r="F442" s="247"/>
      <c r="G442" s="247"/>
      <c r="H442" s="77"/>
      <c r="I442" s="77"/>
      <c r="J442" s="77"/>
    </row>
    <row r="443" spans="1:10" s="34" customFormat="1" ht="30.6" customHeight="1">
      <c r="A443" s="247" t="s">
        <v>233</v>
      </c>
      <c r="B443" s="247"/>
      <c r="C443" s="247"/>
      <c r="D443" s="247"/>
      <c r="E443" s="247"/>
      <c r="F443" s="247"/>
      <c r="G443" s="247"/>
      <c r="H443" s="180"/>
      <c r="I443" s="180"/>
      <c r="J443" s="180"/>
    </row>
    <row r="444" spans="1:10" s="30" customFormat="1" ht="61.9" customHeight="1">
      <c r="A444" s="247" t="s">
        <v>232</v>
      </c>
      <c r="B444" s="247"/>
      <c r="C444" s="247"/>
      <c r="D444" s="247"/>
      <c r="E444" s="247"/>
      <c r="F444" s="247"/>
      <c r="G444" s="247"/>
      <c r="H444" s="77"/>
      <c r="I444" s="77"/>
      <c r="J444" s="77"/>
    </row>
    <row r="445" spans="1:10" s="30" customFormat="1" ht="9.6" customHeight="1">
      <c r="A445" s="41"/>
      <c r="B445" s="41"/>
      <c r="C445" s="115"/>
      <c r="D445" s="41"/>
      <c r="E445" s="115"/>
      <c r="F445" s="41"/>
      <c r="G445" s="88"/>
      <c r="H445" s="88"/>
      <c r="I445" s="88"/>
      <c r="J445" s="88"/>
    </row>
    <row r="446" spans="1:10" s="34" customFormat="1" ht="30.75" customHeight="1">
      <c r="A446" s="255" t="s">
        <v>137</v>
      </c>
      <c r="B446" s="255"/>
      <c r="C446" s="255"/>
      <c r="D446" s="255"/>
      <c r="E446" s="255"/>
      <c r="F446" s="255"/>
      <c r="G446" s="255"/>
      <c r="H446" s="76"/>
      <c r="I446" s="76"/>
      <c r="J446" s="76"/>
    </row>
    <row r="447" spans="1:10" s="29" customFormat="1" ht="15" customHeight="1">
      <c r="A447" s="247" t="s">
        <v>29</v>
      </c>
      <c r="B447" s="247"/>
      <c r="C447" s="247"/>
      <c r="D447" s="247"/>
      <c r="E447" s="247"/>
      <c r="F447" s="247"/>
      <c r="G447" s="247"/>
      <c r="H447" s="87"/>
      <c r="I447" s="87"/>
      <c r="J447" s="87"/>
    </row>
    <row r="448" spans="1:10" s="29" customFormat="1" ht="29.45" customHeight="1">
      <c r="A448" s="247" t="s">
        <v>151</v>
      </c>
      <c r="B448" s="247"/>
      <c r="C448" s="247"/>
      <c r="D448" s="247"/>
      <c r="E448" s="247"/>
      <c r="F448" s="247"/>
      <c r="G448" s="247"/>
      <c r="H448" s="87"/>
      <c r="I448" s="87"/>
      <c r="J448" s="87"/>
    </row>
    <row r="449" spans="1:10" s="30" customFormat="1" ht="30.6" customHeight="1">
      <c r="A449" s="247" t="s">
        <v>152</v>
      </c>
      <c r="B449" s="247"/>
      <c r="C449" s="247"/>
      <c r="D449" s="247"/>
      <c r="E449" s="247"/>
      <c r="F449" s="247"/>
      <c r="G449" s="247"/>
      <c r="H449" s="88"/>
      <c r="I449" s="88"/>
      <c r="J449" s="88"/>
    </row>
    <row r="450" spans="1:10" s="30" customFormat="1" ht="16.149999999999999" customHeight="1">
      <c r="A450" s="247" t="s">
        <v>256</v>
      </c>
      <c r="B450" s="247"/>
      <c r="C450" s="247"/>
      <c r="D450" s="247"/>
      <c r="E450" s="247"/>
      <c r="F450" s="247"/>
      <c r="G450" s="247"/>
      <c r="H450" s="88"/>
      <c r="I450" s="88"/>
      <c r="J450" s="88"/>
    </row>
    <row r="451" spans="1:10" s="29" customFormat="1" ht="13.9" customHeight="1">
      <c r="A451" s="121"/>
      <c r="B451" s="121"/>
      <c r="C451" s="121"/>
      <c r="D451" s="121"/>
      <c r="E451" s="121"/>
      <c r="F451" s="254" t="s">
        <v>150</v>
      </c>
      <c r="G451" s="254"/>
      <c r="H451" s="87"/>
      <c r="I451" s="87"/>
      <c r="J451" s="87"/>
    </row>
    <row r="452" spans="1:10" s="22" customFormat="1" ht="12.6" customHeight="1">
      <c r="A452" s="237" t="s">
        <v>81</v>
      </c>
      <c r="B452" s="238" t="s">
        <v>188</v>
      </c>
      <c r="C452" s="238"/>
      <c r="D452" s="239" t="s">
        <v>77</v>
      </c>
      <c r="E452" s="239"/>
      <c r="F452" s="239" t="s">
        <v>189</v>
      </c>
      <c r="G452" s="239"/>
      <c r="H452" s="81"/>
      <c r="I452" s="81"/>
      <c r="J452" s="81"/>
    </row>
    <row r="453" spans="1:10" s="22" customFormat="1" ht="80.45" customHeight="1">
      <c r="A453" s="237"/>
      <c r="B453" s="122" t="s">
        <v>79</v>
      </c>
      <c r="C453" s="122" t="s">
        <v>175</v>
      </c>
      <c r="D453" s="122" t="s">
        <v>79</v>
      </c>
      <c r="E453" s="122" t="s">
        <v>175</v>
      </c>
      <c r="F453" s="122" t="s">
        <v>79</v>
      </c>
      <c r="G453" s="122" t="s">
        <v>175</v>
      </c>
      <c r="H453" s="81"/>
      <c r="I453" s="81"/>
      <c r="J453" s="81"/>
    </row>
    <row r="454" spans="1:10" ht="16.149999999999999" customHeight="1">
      <c r="A454" s="111" t="s">
        <v>7</v>
      </c>
      <c r="B454" s="112">
        <f>B458+B459+B460+B461</f>
        <v>454476.2</v>
      </c>
      <c r="C454" s="147">
        <v>100</v>
      </c>
      <c r="D454" s="112">
        <f>D458+D459+D460+D461</f>
        <v>437447</v>
      </c>
      <c r="E454" s="147">
        <v>100</v>
      </c>
      <c r="F454" s="112">
        <f>F458+F459+F460+F461</f>
        <v>437042.6</v>
      </c>
      <c r="G454" s="147">
        <v>100</v>
      </c>
      <c r="H454" s="176"/>
      <c r="I454" s="176"/>
      <c r="J454" s="176"/>
    </row>
    <row r="455" spans="1:10" ht="14.45" customHeight="1">
      <c r="A455" s="194" t="s">
        <v>2</v>
      </c>
      <c r="B455" s="195">
        <f>347606+3637.3+195.9+1502.4-662.7</f>
        <v>352278.9</v>
      </c>
      <c r="C455" s="125" t="s">
        <v>82</v>
      </c>
      <c r="D455" s="195">
        <f>335151+1502.4</f>
        <v>336653.4</v>
      </c>
      <c r="E455" s="125" t="s">
        <v>82</v>
      </c>
      <c r="F455" s="195">
        <f>334796.6+1502.4</f>
        <v>336299</v>
      </c>
      <c r="G455" s="125" t="s">
        <v>82</v>
      </c>
      <c r="H455" s="176"/>
      <c r="I455" s="176"/>
      <c r="J455" s="176"/>
    </row>
    <row r="456" spans="1:10" ht="14.45" customHeight="1">
      <c r="A456" s="194" t="s">
        <v>3</v>
      </c>
      <c r="B456" s="195">
        <v>96745.8</v>
      </c>
      <c r="C456" s="125" t="s">
        <v>82</v>
      </c>
      <c r="D456" s="195">
        <v>95908.5</v>
      </c>
      <c r="E456" s="125" t="s">
        <v>82</v>
      </c>
      <c r="F456" s="195">
        <v>95749.9</v>
      </c>
      <c r="G456" s="125" t="s">
        <v>82</v>
      </c>
    </row>
    <row r="457" spans="1:10" ht="14.45" customHeight="1">
      <c r="A457" s="194" t="s">
        <v>4</v>
      </c>
      <c r="B457" s="195">
        <f>10.3+619.9+4821.3</f>
        <v>5451.5</v>
      </c>
      <c r="C457" s="125" t="s">
        <v>82</v>
      </c>
      <c r="D457" s="195">
        <f>6.1+4879</f>
        <v>4885.1000000000004</v>
      </c>
      <c r="E457" s="125" t="s">
        <v>82</v>
      </c>
      <c r="F457" s="195">
        <f>10.7+4983</f>
        <v>4993.7</v>
      </c>
      <c r="G457" s="125" t="s">
        <v>82</v>
      </c>
    </row>
    <row r="458" spans="1:10" s="12" customFormat="1" ht="28.15" customHeight="1">
      <c r="A458" s="6" t="s">
        <v>30</v>
      </c>
      <c r="B458" s="44">
        <f>442753.9+3637.3+195.9+1502.4+24.1-662.7</f>
        <v>447450.9</v>
      </c>
      <c r="C458" s="134">
        <f>B458/B454*100</f>
        <v>98.454198481680677</v>
      </c>
      <c r="D458" s="44">
        <f>435345.2+1502.4+24.1</f>
        <v>436871.7</v>
      </c>
      <c r="E458" s="134">
        <f>D458/D454*100</f>
        <v>99.868486925273231</v>
      </c>
      <c r="F458" s="44">
        <f>434940.8+1502.4+24.1</f>
        <v>436467.3</v>
      </c>
      <c r="G458" s="134">
        <f>F458/F454*100</f>
        <v>99.868365234876421</v>
      </c>
      <c r="H458" s="82"/>
      <c r="I458" s="82"/>
      <c r="J458" s="82"/>
    </row>
    <row r="459" spans="1:10" s="12" customFormat="1" ht="18.600000000000001" customHeight="1">
      <c r="A459" s="2" t="s">
        <v>31</v>
      </c>
      <c r="B459" s="7">
        <v>450</v>
      </c>
      <c r="C459" s="158">
        <f>B459/B454*100</f>
        <v>9.9015085938493577E-2</v>
      </c>
      <c r="D459" s="7">
        <v>0</v>
      </c>
      <c r="E459" s="158">
        <f>D459/D454*100</f>
        <v>0</v>
      </c>
      <c r="F459" s="7">
        <v>0</v>
      </c>
      <c r="G459" s="158">
        <f>F459/F454*100</f>
        <v>0</v>
      </c>
      <c r="H459" s="82"/>
      <c r="I459" s="82"/>
      <c r="J459" s="82"/>
    </row>
    <row r="460" spans="1:10" s="12" customFormat="1" ht="28.15" customHeight="1">
      <c r="A460" s="6" t="s">
        <v>32</v>
      </c>
      <c r="B460" s="94">
        <f>599.4-24.1</f>
        <v>575.29999999999995</v>
      </c>
      <c r="C460" s="94">
        <f>B460/B454*100</f>
        <v>0.12658528653425635</v>
      </c>
      <c r="D460" s="94">
        <f>599.4-24.1</f>
        <v>575.29999999999995</v>
      </c>
      <c r="E460" s="94">
        <f>D460/D454*100</f>
        <v>0.13151307472676688</v>
      </c>
      <c r="F460" s="94">
        <f>599.4-24.1</f>
        <v>575.29999999999995</v>
      </c>
      <c r="G460" s="94">
        <f>F460/F454*100</f>
        <v>0.13163476512358291</v>
      </c>
      <c r="H460" s="82"/>
      <c r="I460" s="82"/>
      <c r="J460" s="82"/>
    </row>
    <row r="461" spans="1:10" s="12" customFormat="1" ht="42" customHeight="1">
      <c r="A461" s="6" t="s">
        <v>257</v>
      </c>
      <c r="B461" s="94">
        <v>6000</v>
      </c>
      <c r="C461" s="94">
        <f>B461/B454*100</f>
        <v>1.3202011458465812</v>
      </c>
      <c r="D461" s="94">
        <v>0</v>
      </c>
      <c r="E461" s="94">
        <f>D461/D454*100</f>
        <v>0</v>
      </c>
      <c r="F461" s="94">
        <v>0</v>
      </c>
      <c r="G461" s="94">
        <f>F461/F454*100</f>
        <v>0</v>
      </c>
      <c r="H461" s="82"/>
      <c r="I461" s="82"/>
      <c r="J461" s="82"/>
    </row>
    <row r="462" spans="1:10" s="12" customFormat="1" ht="13.9" customHeight="1">
      <c r="A462" s="136" t="s">
        <v>316</v>
      </c>
      <c r="B462" s="137">
        <v>6000</v>
      </c>
      <c r="C462" s="134" t="s">
        <v>82</v>
      </c>
      <c r="D462" s="137">
        <v>0</v>
      </c>
      <c r="E462" s="134" t="s">
        <v>82</v>
      </c>
      <c r="F462" s="137">
        <v>0</v>
      </c>
      <c r="G462" s="134" t="s">
        <v>82</v>
      </c>
      <c r="H462" s="82"/>
      <c r="I462" s="82"/>
      <c r="J462" s="82"/>
    </row>
    <row r="463" spans="1:10" s="12" customFormat="1" ht="9" customHeight="1">
      <c r="A463" s="60"/>
      <c r="B463" s="61"/>
      <c r="C463" s="61"/>
      <c r="D463" s="61"/>
      <c r="E463" s="61"/>
      <c r="F463" s="61"/>
      <c r="G463" s="82"/>
      <c r="H463" s="82"/>
      <c r="I463" s="82"/>
      <c r="J463" s="82"/>
    </row>
    <row r="464" spans="1:10" s="30" customFormat="1" ht="29.45" customHeight="1">
      <c r="A464" s="245" t="s">
        <v>153</v>
      </c>
      <c r="B464" s="245"/>
      <c r="C464" s="245"/>
      <c r="D464" s="245"/>
      <c r="E464" s="245"/>
      <c r="F464" s="245"/>
      <c r="G464" s="245"/>
      <c r="H464" s="214"/>
      <c r="I464" s="214"/>
      <c r="J464" s="214"/>
    </row>
    <row r="465" spans="1:10" s="30" customFormat="1" ht="30.6" customHeight="1">
      <c r="A465" s="245" t="s">
        <v>305</v>
      </c>
      <c r="B465" s="245"/>
      <c r="C465" s="245"/>
      <c r="D465" s="245"/>
      <c r="E465" s="245"/>
      <c r="F465" s="245"/>
      <c r="G465" s="245"/>
      <c r="H465" s="88"/>
      <c r="I465" s="88"/>
      <c r="J465" s="88"/>
    </row>
    <row r="466" spans="1:10" s="30" customFormat="1" ht="29.45" customHeight="1">
      <c r="A466" s="245" t="s">
        <v>263</v>
      </c>
      <c r="B466" s="245"/>
      <c r="C466" s="245"/>
      <c r="D466" s="245"/>
      <c r="E466" s="245"/>
      <c r="F466" s="245"/>
      <c r="G466" s="245"/>
      <c r="H466" s="88"/>
      <c r="I466" s="88"/>
      <c r="J466" s="88"/>
    </row>
    <row r="467" spans="1:10" s="30" customFormat="1" ht="30.6" customHeight="1">
      <c r="A467" s="245" t="s">
        <v>264</v>
      </c>
      <c r="B467" s="245"/>
      <c r="C467" s="245"/>
      <c r="D467" s="245"/>
      <c r="E467" s="245"/>
      <c r="F467" s="245"/>
      <c r="G467" s="245"/>
      <c r="H467" s="88"/>
      <c r="I467" s="88"/>
      <c r="J467" s="88"/>
    </row>
    <row r="468" spans="1:10" s="12" customFormat="1" ht="45" customHeight="1">
      <c r="A468" s="248" t="s">
        <v>265</v>
      </c>
      <c r="B468" s="248"/>
      <c r="C468" s="248"/>
      <c r="D468" s="248"/>
      <c r="E468" s="248"/>
      <c r="F468" s="248"/>
      <c r="G468" s="248"/>
      <c r="H468" s="82"/>
      <c r="I468" s="82"/>
      <c r="J468" s="82"/>
    </row>
    <row r="469" spans="1:10" s="12" customFormat="1" ht="43.9" customHeight="1">
      <c r="A469" s="248" t="s">
        <v>300</v>
      </c>
      <c r="B469" s="248"/>
      <c r="C469" s="248"/>
      <c r="D469" s="248"/>
      <c r="E469" s="248"/>
      <c r="F469" s="248"/>
      <c r="G469" s="248"/>
      <c r="H469" s="82"/>
      <c r="I469" s="82"/>
      <c r="J469" s="82"/>
    </row>
    <row r="470" spans="1:10" s="12" customFormat="1" ht="62.45" customHeight="1">
      <c r="A470" s="248" t="s">
        <v>266</v>
      </c>
      <c r="B470" s="248"/>
      <c r="C470" s="248"/>
      <c r="D470" s="248"/>
      <c r="E470" s="248"/>
      <c r="F470" s="248"/>
      <c r="G470" s="248"/>
      <c r="H470" s="82"/>
      <c r="I470" s="82"/>
      <c r="J470" s="82"/>
    </row>
    <row r="471" spans="1:10" s="12" customFormat="1" ht="45" customHeight="1">
      <c r="A471" s="248" t="s">
        <v>267</v>
      </c>
      <c r="B471" s="248"/>
      <c r="C471" s="248"/>
      <c r="D471" s="248"/>
      <c r="E471" s="248"/>
      <c r="F471" s="248"/>
      <c r="G471" s="248"/>
      <c r="H471" s="82"/>
      <c r="I471" s="82"/>
      <c r="J471" s="82"/>
    </row>
    <row r="472" spans="1:10" s="12" customFormat="1" ht="44.45" customHeight="1">
      <c r="A472" s="248" t="s">
        <v>268</v>
      </c>
      <c r="B472" s="248"/>
      <c r="C472" s="248"/>
      <c r="D472" s="248"/>
      <c r="E472" s="248"/>
      <c r="F472" s="248"/>
      <c r="G472" s="248"/>
      <c r="H472" s="82"/>
      <c r="I472" s="82"/>
      <c r="J472" s="82"/>
    </row>
    <row r="473" spans="1:10" s="12" customFormat="1" ht="30.6" customHeight="1">
      <c r="A473" s="248" t="s">
        <v>301</v>
      </c>
      <c r="B473" s="248"/>
      <c r="C473" s="248"/>
      <c r="D473" s="248"/>
      <c r="E473" s="248"/>
      <c r="F473" s="248"/>
      <c r="G473" s="248"/>
      <c r="H473" s="82"/>
      <c r="I473" s="82"/>
      <c r="J473" s="82"/>
    </row>
    <row r="474" spans="1:10" s="12" customFormat="1" ht="17.45" customHeight="1">
      <c r="A474" s="248" t="s">
        <v>261</v>
      </c>
      <c r="B474" s="248"/>
      <c r="C474" s="248"/>
      <c r="D474" s="248"/>
      <c r="E474" s="248"/>
      <c r="F474" s="248"/>
      <c r="G474" s="248"/>
      <c r="H474" s="82"/>
      <c r="I474" s="82"/>
      <c r="J474" s="82"/>
    </row>
    <row r="475" spans="1:10" s="12" customFormat="1" ht="32.450000000000003" customHeight="1">
      <c r="A475" s="248" t="s">
        <v>262</v>
      </c>
      <c r="B475" s="248"/>
      <c r="C475" s="248"/>
      <c r="D475" s="248"/>
      <c r="E475" s="248"/>
      <c r="F475" s="248"/>
      <c r="G475" s="248"/>
      <c r="H475" s="82"/>
      <c r="I475" s="82"/>
      <c r="J475" s="82"/>
    </row>
    <row r="476" spans="1:10" s="12" customFormat="1" ht="31.9" customHeight="1">
      <c r="A476" s="248" t="s">
        <v>361</v>
      </c>
      <c r="B476" s="248"/>
      <c r="C476" s="248"/>
      <c r="D476" s="248"/>
      <c r="E476" s="248"/>
      <c r="F476" s="248"/>
      <c r="G476" s="248"/>
      <c r="H476" s="82"/>
      <c r="I476" s="82"/>
      <c r="J476" s="82"/>
    </row>
    <row r="477" spans="1:10" s="108" customFormat="1" ht="33.6" customHeight="1">
      <c r="A477" s="245" t="s">
        <v>346</v>
      </c>
      <c r="B477" s="245"/>
      <c r="C477" s="245"/>
      <c r="D477" s="245"/>
      <c r="E477" s="245"/>
      <c r="F477" s="245"/>
      <c r="G477" s="245"/>
      <c r="H477" s="107"/>
      <c r="I477" s="107"/>
      <c r="J477" s="107"/>
    </row>
    <row r="478" spans="1:10" s="12" customFormat="1" ht="106.9" customHeight="1">
      <c r="A478" s="248" t="s">
        <v>260</v>
      </c>
      <c r="B478" s="248"/>
      <c r="C478" s="248"/>
      <c r="D478" s="248"/>
      <c r="E478" s="248"/>
      <c r="F478" s="248"/>
      <c r="G478" s="248"/>
      <c r="H478" s="82"/>
      <c r="I478" s="82"/>
      <c r="J478" s="82"/>
    </row>
    <row r="479" spans="1:10" s="12" customFormat="1" ht="31.15" customHeight="1">
      <c r="A479" s="248" t="s">
        <v>258</v>
      </c>
      <c r="B479" s="248"/>
      <c r="C479" s="248"/>
      <c r="D479" s="248"/>
      <c r="E479" s="248"/>
      <c r="F479" s="248"/>
      <c r="G479" s="248"/>
      <c r="H479" s="82"/>
      <c r="I479" s="82"/>
      <c r="J479" s="82"/>
    </row>
    <row r="480" spans="1:10" s="12" customFormat="1" ht="45" customHeight="1">
      <c r="A480" s="248" t="s">
        <v>293</v>
      </c>
      <c r="B480" s="248"/>
      <c r="C480" s="248"/>
      <c r="D480" s="248"/>
      <c r="E480" s="248"/>
      <c r="F480" s="248"/>
      <c r="G480" s="248"/>
      <c r="H480" s="82"/>
      <c r="I480" s="82"/>
      <c r="J480" s="82"/>
    </row>
    <row r="481" spans="1:10" s="110" customFormat="1" ht="30.6" customHeight="1">
      <c r="A481" s="245" t="s">
        <v>360</v>
      </c>
      <c r="B481" s="245"/>
      <c r="C481" s="245"/>
      <c r="D481" s="245"/>
      <c r="E481" s="245"/>
      <c r="F481" s="245"/>
      <c r="G481" s="245"/>
      <c r="H481" s="235"/>
      <c r="I481" s="109"/>
      <c r="J481" s="109"/>
    </row>
    <row r="482" spans="1:10" s="12" customFormat="1" ht="44.45" customHeight="1">
      <c r="A482" s="248" t="s">
        <v>259</v>
      </c>
      <c r="B482" s="248"/>
      <c r="C482" s="248"/>
      <c r="D482" s="248"/>
      <c r="E482" s="248"/>
      <c r="F482" s="248"/>
      <c r="G482" s="248"/>
      <c r="H482" s="82"/>
      <c r="I482" s="82"/>
      <c r="J482" s="82"/>
    </row>
    <row r="483" spans="1:10" s="12" customFormat="1" ht="28.9" customHeight="1">
      <c r="A483" s="248" t="s">
        <v>347</v>
      </c>
      <c r="B483" s="248"/>
      <c r="C483" s="248"/>
      <c r="D483" s="248"/>
      <c r="E483" s="248"/>
      <c r="F483" s="248"/>
      <c r="G483" s="248"/>
      <c r="H483" s="82"/>
      <c r="I483" s="82"/>
      <c r="J483" s="82"/>
    </row>
    <row r="484" spans="1:10" s="12" customFormat="1" ht="94.5" customHeight="1">
      <c r="A484" s="248" t="s">
        <v>323</v>
      </c>
      <c r="B484" s="248"/>
      <c r="C484" s="248"/>
      <c r="D484" s="248"/>
      <c r="E484" s="248"/>
      <c r="F484" s="248"/>
      <c r="G484" s="248"/>
      <c r="H484" s="82"/>
      <c r="I484" s="82"/>
      <c r="J484" s="82"/>
    </row>
    <row r="485" spans="1:10" s="30" customFormat="1" ht="12.6" customHeight="1">
      <c r="A485" s="42"/>
      <c r="B485" s="42"/>
      <c r="C485" s="116"/>
      <c r="D485" s="42"/>
      <c r="E485" s="116"/>
      <c r="F485" s="42"/>
      <c r="G485" s="88"/>
      <c r="H485" s="88"/>
      <c r="I485" s="88"/>
      <c r="J485" s="88"/>
    </row>
    <row r="486" spans="1:10" s="34" customFormat="1" ht="31.15" customHeight="1">
      <c r="A486" s="255" t="s">
        <v>36</v>
      </c>
      <c r="B486" s="255"/>
      <c r="C486" s="255"/>
      <c r="D486" s="255"/>
      <c r="E486" s="255"/>
      <c r="F486" s="255"/>
      <c r="G486" s="255"/>
      <c r="H486" s="76"/>
      <c r="I486" s="76"/>
      <c r="J486" s="76"/>
    </row>
    <row r="487" spans="1:10" s="29" customFormat="1" ht="16.149999999999999" customHeight="1">
      <c r="A487" s="247" t="s">
        <v>38</v>
      </c>
      <c r="B487" s="247"/>
      <c r="C487" s="247"/>
      <c r="D487" s="247"/>
      <c r="E487" s="247"/>
      <c r="F487" s="247"/>
      <c r="G487" s="247"/>
      <c r="H487" s="87"/>
      <c r="I487" s="87"/>
      <c r="J487" s="87"/>
    </row>
    <row r="488" spans="1:10" s="29" customFormat="1" ht="31.15" customHeight="1">
      <c r="A488" s="247" t="s">
        <v>39</v>
      </c>
      <c r="B488" s="247"/>
      <c r="C488" s="247"/>
      <c r="D488" s="247"/>
      <c r="E488" s="247"/>
      <c r="F488" s="247"/>
      <c r="G488" s="247"/>
      <c r="H488" s="87"/>
      <c r="I488" s="87"/>
      <c r="J488" s="87"/>
    </row>
    <row r="489" spans="1:10" s="30" customFormat="1" ht="46.9" customHeight="1">
      <c r="A489" s="247" t="s">
        <v>154</v>
      </c>
      <c r="B489" s="247"/>
      <c r="C489" s="247"/>
      <c r="D489" s="247"/>
      <c r="E489" s="247"/>
      <c r="F489" s="247"/>
      <c r="G489" s="247"/>
      <c r="H489" s="88"/>
      <c r="I489" s="88"/>
      <c r="J489" s="88"/>
    </row>
    <row r="490" spans="1:10" s="30" customFormat="1" ht="14.45" customHeight="1">
      <c r="A490" s="247" t="s">
        <v>95</v>
      </c>
      <c r="B490" s="247"/>
      <c r="C490" s="247"/>
      <c r="D490" s="247"/>
      <c r="E490" s="247"/>
      <c r="F490" s="247"/>
      <c r="G490" s="247"/>
      <c r="H490" s="88"/>
      <c r="I490" s="88"/>
      <c r="J490" s="88"/>
    </row>
    <row r="491" spans="1:10" s="29" customFormat="1" ht="13.9" customHeight="1">
      <c r="A491" s="121"/>
      <c r="B491" s="121"/>
      <c r="C491" s="121"/>
      <c r="D491" s="121"/>
      <c r="E491" s="121"/>
      <c r="F491" s="254" t="s">
        <v>155</v>
      </c>
      <c r="G491" s="254"/>
      <c r="H491" s="87"/>
      <c r="I491" s="87"/>
      <c r="J491" s="87"/>
    </row>
    <row r="492" spans="1:10" s="22" customFormat="1" ht="16.149999999999999" customHeight="1">
      <c r="A492" s="237" t="s">
        <v>81</v>
      </c>
      <c r="B492" s="238" t="s">
        <v>188</v>
      </c>
      <c r="C492" s="238"/>
      <c r="D492" s="239" t="s">
        <v>77</v>
      </c>
      <c r="E492" s="239"/>
      <c r="F492" s="239" t="s">
        <v>189</v>
      </c>
      <c r="G492" s="239"/>
      <c r="H492" s="81"/>
      <c r="I492" s="81"/>
      <c r="J492" s="81"/>
    </row>
    <row r="493" spans="1:10" s="22" customFormat="1" ht="80.45" customHeight="1">
      <c r="A493" s="237"/>
      <c r="B493" s="122" t="s">
        <v>79</v>
      </c>
      <c r="C493" s="122" t="s">
        <v>175</v>
      </c>
      <c r="D493" s="122" t="s">
        <v>79</v>
      </c>
      <c r="E493" s="122" t="s">
        <v>175</v>
      </c>
      <c r="F493" s="122" t="s">
        <v>79</v>
      </c>
      <c r="G493" s="122" t="s">
        <v>175</v>
      </c>
      <c r="H493" s="81"/>
      <c r="I493" s="81"/>
      <c r="J493" s="81"/>
    </row>
    <row r="494" spans="1:10" ht="17.45" customHeight="1">
      <c r="A494" s="111" t="s">
        <v>7</v>
      </c>
      <c r="B494" s="112">
        <f>B498</f>
        <v>261364.19999999998</v>
      </c>
      <c r="C494" s="147">
        <v>100</v>
      </c>
      <c r="D494" s="112">
        <f t="shared" ref="D494:F494" si="33">D498</f>
        <v>239892.5</v>
      </c>
      <c r="E494" s="147">
        <v>100</v>
      </c>
      <c r="F494" s="112">
        <f t="shared" si="33"/>
        <v>231721</v>
      </c>
      <c r="G494" s="147">
        <v>100</v>
      </c>
      <c r="H494" s="176"/>
      <c r="I494" s="176"/>
      <c r="J494" s="176"/>
    </row>
    <row r="495" spans="1:10" ht="13.9" customHeight="1">
      <c r="A495" s="194" t="s">
        <v>2</v>
      </c>
      <c r="B495" s="195">
        <f>227481.3+3036.6</f>
        <v>230517.9</v>
      </c>
      <c r="C495" s="125" t="s">
        <v>82</v>
      </c>
      <c r="D495" s="195">
        <f>219087.4+1718.8</f>
        <v>220806.19999999998</v>
      </c>
      <c r="E495" s="125" t="s">
        <v>82</v>
      </c>
      <c r="F495" s="195">
        <f>217113+1096.3</f>
        <v>218209.3</v>
      </c>
      <c r="G495" s="125" t="s">
        <v>82</v>
      </c>
      <c r="H495" s="176"/>
      <c r="I495" s="176"/>
      <c r="J495" s="176"/>
    </row>
    <row r="496" spans="1:10" ht="13.9" customHeight="1">
      <c r="A496" s="194" t="s">
        <v>3</v>
      </c>
      <c r="B496" s="195">
        <f>3516.5+27329.8</f>
        <v>30846.3</v>
      </c>
      <c r="C496" s="125" t="s">
        <v>82</v>
      </c>
      <c r="D496" s="195">
        <f>3616.7+15469.6</f>
        <v>19086.3</v>
      </c>
      <c r="E496" s="125" t="s">
        <v>82</v>
      </c>
      <c r="F496" s="195">
        <f>3645.2+9866.5</f>
        <v>13511.7</v>
      </c>
      <c r="G496" s="125" t="s">
        <v>82</v>
      </c>
    </row>
    <row r="497" spans="1:10" ht="13.15" customHeight="1">
      <c r="A497" s="194" t="s">
        <v>4</v>
      </c>
      <c r="B497" s="195">
        <v>0</v>
      </c>
      <c r="C497" s="125" t="s">
        <v>82</v>
      </c>
      <c r="D497" s="195">
        <v>0</v>
      </c>
      <c r="E497" s="125" t="s">
        <v>82</v>
      </c>
      <c r="F497" s="195">
        <v>0</v>
      </c>
      <c r="G497" s="125" t="s">
        <v>82</v>
      </c>
    </row>
    <row r="498" spans="1:10" ht="29.45" customHeight="1">
      <c r="A498" s="17" t="s">
        <v>37</v>
      </c>
      <c r="B498" s="91">
        <f>230997.8+30366.4</f>
        <v>261364.19999999998</v>
      </c>
      <c r="C498" s="134">
        <f>B498/B494*100</f>
        <v>100</v>
      </c>
      <c r="D498" s="92">
        <f>222704.1+17188.4</f>
        <v>239892.5</v>
      </c>
      <c r="E498" s="134">
        <f>D498/D494*100</f>
        <v>100</v>
      </c>
      <c r="F498" s="3">
        <f>220758.2+10962.8</f>
        <v>231721</v>
      </c>
      <c r="G498" s="134">
        <f>F498/F494*100</f>
        <v>100</v>
      </c>
    </row>
    <row r="499" spans="1:10" s="90" customFormat="1" ht="16.149999999999999" customHeight="1">
      <c r="A499" s="218" t="s">
        <v>54</v>
      </c>
      <c r="B499" s="16">
        <v>14724</v>
      </c>
      <c r="C499" s="156" t="s">
        <v>82</v>
      </c>
      <c r="D499" s="16">
        <v>14726</v>
      </c>
      <c r="E499" s="156" t="s">
        <v>82</v>
      </c>
      <c r="F499" s="16">
        <v>14729</v>
      </c>
      <c r="G499" s="156" t="s">
        <v>82</v>
      </c>
      <c r="H499" s="212"/>
      <c r="I499" s="212"/>
      <c r="J499" s="212"/>
    </row>
    <row r="500" spans="1:10" s="135" customFormat="1" ht="15.6" customHeight="1">
      <c r="A500" s="136" t="s">
        <v>316</v>
      </c>
      <c r="B500" s="137">
        <v>300</v>
      </c>
      <c r="C500" s="134" t="s">
        <v>82</v>
      </c>
      <c r="D500" s="137">
        <v>275</v>
      </c>
      <c r="E500" s="156" t="s">
        <v>82</v>
      </c>
      <c r="F500" s="137">
        <v>275</v>
      </c>
      <c r="G500" s="156" t="s">
        <v>82</v>
      </c>
      <c r="H500" s="84"/>
      <c r="I500" s="84"/>
      <c r="J500" s="84"/>
    </row>
    <row r="501" spans="1:10" ht="29.45" customHeight="1">
      <c r="A501" s="17" t="s">
        <v>156</v>
      </c>
      <c r="B501" s="91">
        <v>0</v>
      </c>
      <c r="C501" s="94">
        <f>B501/B494*100</f>
        <v>0</v>
      </c>
      <c r="D501" s="92">
        <v>0</v>
      </c>
      <c r="E501" s="94">
        <f>D501/D494*100</f>
        <v>0</v>
      </c>
      <c r="F501" s="3">
        <v>0</v>
      </c>
      <c r="G501" s="94">
        <f>F501/F494*100</f>
        <v>0</v>
      </c>
    </row>
    <row r="502" spans="1:10" ht="10.15" customHeight="1">
      <c r="A502" s="35"/>
      <c r="B502" s="14"/>
      <c r="C502" s="14"/>
      <c r="D502" s="15"/>
      <c r="E502" s="15"/>
      <c r="F502" s="14"/>
    </row>
    <row r="503" spans="1:10" ht="60.6" customHeight="1">
      <c r="A503" s="249" t="s">
        <v>363</v>
      </c>
      <c r="B503" s="249"/>
      <c r="C503" s="249"/>
      <c r="D503" s="249"/>
      <c r="E503" s="249"/>
      <c r="F503" s="249"/>
      <c r="G503" s="249"/>
    </row>
    <row r="504" spans="1:10" ht="31.15" customHeight="1">
      <c r="A504" s="249" t="s">
        <v>336</v>
      </c>
      <c r="B504" s="249"/>
      <c r="C504" s="249"/>
      <c r="D504" s="249"/>
      <c r="E504" s="249"/>
      <c r="F504" s="249"/>
      <c r="G504" s="249"/>
    </row>
    <row r="505" spans="1:10" ht="93.6" customHeight="1">
      <c r="A505" s="249" t="s">
        <v>362</v>
      </c>
      <c r="B505" s="249"/>
      <c r="C505" s="249"/>
      <c r="D505" s="249"/>
      <c r="E505" s="249"/>
      <c r="F505" s="249"/>
      <c r="G505" s="249"/>
    </row>
    <row r="506" spans="1:10" ht="46.15" customHeight="1">
      <c r="A506" s="249" t="s">
        <v>358</v>
      </c>
      <c r="B506" s="249"/>
      <c r="C506" s="249"/>
      <c r="D506" s="249"/>
      <c r="E506" s="249"/>
      <c r="F506" s="249"/>
      <c r="G506" s="249"/>
    </row>
    <row r="507" spans="1:10" ht="32.450000000000003" customHeight="1">
      <c r="A507" s="244" t="s">
        <v>359</v>
      </c>
      <c r="B507" s="244"/>
      <c r="C507" s="244"/>
      <c r="D507" s="244"/>
      <c r="E507" s="244"/>
      <c r="F507" s="244"/>
      <c r="G507" s="244"/>
    </row>
    <row r="508" spans="1:10" ht="31.15" customHeight="1">
      <c r="A508" s="249" t="s">
        <v>276</v>
      </c>
      <c r="B508" s="249"/>
      <c r="C508" s="249"/>
      <c r="D508" s="249"/>
      <c r="E508" s="249"/>
      <c r="F508" s="249"/>
      <c r="G508" s="249"/>
    </row>
    <row r="509" spans="1:10" ht="31.15" customHeight="1">
      <c r="A509" s="249" t="s">
        <v>322</v>
      </c>
      <c r="B509" s="249"/>
      <c r="C509" s="249"/>
      <c r="D509" s="249"/>
      <c r="E509" s="249"/>
      <c r="F509" s="249"/>
      <c r="G509" s="249"/>
    </row>
    <row r="510" spans="1:10" s="34" customFormat="1" ht="31.9" customHeight="1">
      <c r="A510" s="247" t="s">
        <v>271</v>
      </c>
      <c r="B510" s="247"/>
      <c r="C510" s="247"/>
      <c r="D510" s="247"/>
      <c r="E510" s="247"/>
      <c r="F510" s="247"/>
      <c r="G510" s="247"/>
      <c r="H510" s="76"/>
      <c r="I510" s="76"/>
      <c r="J510" s="76"/>
    </row>
    <row r="511" spans="1:10" s="34" customFormat="1" ht="30" customHeight="1">
      <c r="A511" s="247" t="s">
        <v>127</v>
      </c>
      <c r="B511" s="247"/>
      <c r="C511" s="247"/>
      <c r="D511" s="247"/>
      <c r="E511" s="247"/>
      <c r="F511" s="247"/>
      <c r="G511" s="247"/>
      <c r="H511" s="76"/>
      <c r="I511" s="76"/>
      <c r="J511" s="76"/>
    </row>
    <row r="512" spans="1:10" ht="30.6" customHeight="1">
      <c r="A512" s="249" t="s">
        <v>269</v>
      </c>
      <c r="B512" s="249"/>
      <c r="C512" s="249"/>
      <c r="D512" s="249"/>
      <c r="E512" s="249"/>
      <c r="F512" s="249"/>
      <c r="G512" s="249"/>
    </row>
    <row r="513" spans="1:10" ht="31.15" customHeight="1">
      <c r="A513" s="249" t="s">
        <v>350</v>
      </c>
      <c r="B513" s="249"/>
      <c r="C513" s="249"/>
      <c r="D513" s="249"/>
      <c r="E513" s="249"/>
      <c r="F513" s="249"/>
      <c r="G513" s="249"/>
    </row>
    <row r="514" spans="1:10" ht="79.900000000000006" customHeight="1">
      <c r="A514" s="249" t="s">
        <v>270</v>
      </c>
      <c r="B514" s="249"/>
      <c r="C514" s="249"/>
      <c r="D514" s="249"/>
      <c r="E514" s="249"/>
      <c r="F514" s="249"/>
      <c r="G514" s="249"/>
    </row>
    <row r="515" spans="1:10" ht="46.9" customHeight="1">
      <c r="A515" s="249" t="s">
        <v>296</v>
      </c>
      <c r="B515" s="249"/>
      <c r="C515" s="249"/>
      <c r="D515" s="249"/>
      <c r="E515" s="249"/>
      <c r="F515" s="249"/>
      <c r="G515" s="249"/>
    </row>
    <row r="516" spans="1:10" s="22" customFormat="1" ht="17.45" customHeight="1">
      <c r="A516" s="247" t="s">
        <v>100</v>
      </c>
      <c r="B516" s="247"/>
      <c r="C516" s="247"/>
      <c r="D516" s="247"/>
      <c r="E516" s="247"/>
      <c r="F516" s="247"/>
      <c r="G516" s="247"/>
      <c r="H516" s="81"/>
      <c r="I516" s="81"/>
      <c r="J516" s="81"/>
    </row>
    <row r="517" spans="1:10" s="22" customFormat="1" ht="10.15" customHeight="1">
      <c r="A517" s="121"/>
      <c r="B517" s="121"/>
      <c r="C517" s="121"/>
      <c r="D517" s="121"/>
      <c r="E517" s="121"/>
      <c r="F517" s="121"/>
      <c r="G517" s="121"/>
      <c r="H517" s="81"/>
      <c r="I517" s="81"/>
      <c r="J517" s="81"/>
    </row>
    <row r="518" spans="1:10" s="34" customFormat="1" ht="16.149999999999999" customHeight="1">
      <c r="A518" s="258" t="s">
        <v>57</v>
      </c>
      <c r="B518" s="258"/>
      <c r="C518" s="258"/>
      <c r="D518" s="258"/>
      <c r="E518" s="258"/>
      <c r="F518" s="258"/>
      <c r="G518" s="76"/>
      <c r="H518" s="76"/>
      <c r="I518" s="76"/>
      <c r="J518" s="76"/>
    </row>
    <row r="519" spans="1:10" s="29" customFormat="1" ht="16.899999999999999" customHeight="1">
      <c r="A519" s="247" t="s">
        <v>158</v>
      </c>
      <c r="B519" s="247"/>
      <c r="C519" s="247"/>
      <c r="D519" s="247"/>
      <c r="E519" s="247"/>
      <c r="F519" s="247"/>
      <c r="G519" s="247"/>
      <c r="H519" s="87"/>
      <c r="I519" s="87"/>
      <c r="J519" s="87"/>
    </row>
    <row r="520" spans="1:10" s="29" customFormat="1" ht="13.15" customHeight="1">
      <c r="A520" s="121"/>
      <c r="B520" s="121"/>
      <c r="C520" s="121"/>
      <c r="D520" s="121"/>
      <c r="E520" s="121"/>
      <c r="F520" s="254" t="s">
        <v>157</v>
      </c>
      <c r="G520" s="254"/>
      <c r="H520" s="87"/>
      <c r="I520" s="87"/>
      <c r="J520" s="87"/>
    </row>
    <row r="521" spans="1:10" s="22" customFormat="1" ht="14.45" customHeight="1">
      <c r="A521" s="237" t="s">
        <v>160</v>
      </c>
      <c r="B521" s="238" t="s">
        <v>188</v>
      </c>
      <c r="C521" s="238"/>
      <c r="D521" s="239" t="s">
        <v>77</v>
      </c>
      <c r="E521" s="239"/>
      <c r="F521" s="239" t="s">
        <v>189</v>
      </c>
      <c r="G521" s="239"/>
      <c r="H521" s="81"/>
      <c r="I521" s="81"/>
      <c r="J521" s="81"/>
    </row>
    <row r="522" spans="1:10" s="22" customFormat="1" ht="54" customHeight="1">
      <c r="A522" s="237"/>
      <c r="B522" s="122" t="s">
        <v>79</v>
      </c>
      <c r="C522" s="122" t="s">
        <v>80</v>
      </c>
      <c r="D522" s="152" t="s">
        <v>79</v>
      </c>
      <c r="E522" s="152" t="s">
        <v>80</v>
      </c>
      <c r="F522" s="152" t="s">
        <v>79</v>
      </c>
      <c r="G522" s="152" t="s">
        <v>80</v>
      </c>
      <c r="H522" s="81"/>
      <c r="I522" s="81"/>
      <c r="J522" s="81"/>
    </row>
    <row r="523" spans="1:10" ht="15.6" customHeight="1">
      <c r="A523" s="111" t="s">
        <v>161</v>
      </c>
      <c r="B523" s="112">
        <f>B524</f>
        <v>35935.800000000003</v>
      </c>
      <c r="C523" s="147">
        <v>100</v>
      </c>
      <c r="D523" s="112">
        <f>D524</f>
        <v>32495.9</v>
      </c>
      <c r="E523" s="147">
        <v>100</v>
      </c>
      <c r="F523" s="112">
        <f>F524</f>
        <v>32883.599999999999</v>
      </c>
      <c r="G523" s="147">
        <v>100</v>
      </c>
      <c r="H523" s="176"/>
      <c r="I523" s="176"/>
      <c r="J523" s="176"/>
    </row>
    <row r="524" spans="1:10" ht="15.6" customHeight="1">
      <c r="A524" s="194" t="s">
        <v>2</v>
      </c>
      <c r="B524" s="195">
        <f>B529+B530</f>
        <v>35935.800000000003</v>
      </c>
      <c r="C524" s="125" t="s">
        <v>82</v>
      </c>
      <c r="D524" s="195">
        <f>D529+D530</f>
        <v>32495.9</v>
      </c>
      <c r="E524" s="125" t="s">
        <v>82</v>
      </c>
      <c r="F524" s="195">
        <f>F529+F530</f>
        <v>32883.599999999999</v>
      </c>
      <c r="G524" s="125" t="s">
        <v>82</v>
      </c>
      <c r="H524" s="176"/>
      <c r="I524" s="176"/>
      <c r="J524" s="176"/>
    </row>
    <row r="525" spans="1:10" s="22" customFormat="1" ht="14.45" customHeight="1">
      <c r="A525" s="237" t="s">
        <v>160</v>
      </c>
      <c r="B525" s="238" t="s">
        <v>188</v>
      </c>
      <c r="C525" s="238"/>
      <c r="D525" s="239" t="s">
        <v>77</v>
      </c>
      <c r="E525" s="239"/>
      <c r="F525" s="239" t="s">
        <v>189</v>
      </c>
      <c r="G525" s="239"/>
      <c r="H525" s="81"/>
      <c r="I525" s="81"/>
      <c r="J525" s="81"/>
    </row>
    <row r="526" spans="1:10" s="22" customFormat="1" ht="54" customHeight="1">
      <c r="A526" s="237"/>
      <c r="B526" s="122" t="s">
        <v>79</v>
      </c>
      <c r="C526" s="122" t="s">
        <v>80</v>
      </c>
      <c r="D526" s="152" t="s">
        <v>79</v>
      </c>
      <c r="E526" s="152" t="s">
        <v>80</v>
      </c>
      <c r="F526" s="152" t="s">
        <v>79</v>
      </c>
      <c r="G526" s="152" t="s">
        <v>80</v>
      </c>
      <c r="H526" s="81"/>
      <c r="I526" s="81"/>
      <c r="J526" s="81"/>
    </row>
    <row r="527" spans="1:10" ht="15" customHeight="1">
      <c r="A527" s="194" t="s">
        <v>3</v>
      </c>
      <c r="B527" s="195">
        <v>0</v>
      </c>
      <c r="C527" s="125" t="s">
        <v>82</v>
      </c>
      <c r="D527" s="195">
        <v>0</v>
      </c>
      <c r="E527" s="125" t="s">
        <v>82</v>
      </c>
      <c r="F527" s="195">
        <v>0</v>
      </c>
      <c r="G527" s="125" t="s">
        <v>82</v>
      </c>
    </row>
    <row r="528" spans="1:10" ht="14.45" customHeight="1">
      <c r="A528" s="194" t="s">
        <v>4</v>
      </c>
      <c r="B528" s="195">
        <v>0</v>
      </c>
      <c r="C528" s="125" t="s">
        <v>82</v>
      </c>
      <c r="D528" s="195">
        <v>0</v>
      </c>
      <c r="E528" s="125" t="s">
        <v>82</v>
      </c>
      <c r="F528" s="195">
        <v>0</v>
      </c>
      <c r="G528" s="125" t="s">
        <v>82</v>
      </c>
    </row>
    <row r="529" spans="1:11" s="24" customFormat="1" ht="30" customHeight="1">
      <c r="A529" s="190" t="s">
        <v>203</v>
      </c>
      <c r="B529" s="26">
        <f>28162.6+662.7</f>
        <v>28825.3</v>
      </c>
      <c r="C529" s="134">
        <f>B529/B523*100</f>
        <v>80.213324873802719</v>
      </c>
      <c r="D529" s="26">
        <v>27495.9</v>
      </c>
      <c r="E529" s="134">
        <f>D529/D523*100</f>
        <v>84.613443542108385</v>
      </c>
      <c r="F529" s="26">
        <v>27883.599999999999</v>
      </c>
      <c r="G529" s="134">
        <f>F529/F523*100</f>
        <v>84.794852145142258</v>
      </c>
      <c r="H529" s="236"/>
      <c r="I529" s="77"/>
      <c r="J529" s="77"/>
      <c r="K529" s="11"/>
    </row>
    <row r="530" spans="1:11" s="24" customFormat="1" ht="16.899999999999999" customHeight="1">
      <c r="A530" s="190" t="s">
        <v>218</v>
      </c>
      <c r="B530" s="26">
        <f>5000+2110.5</f>
        <v>7110.5</v>
      </c>
      <c r="C530" s="134">
        <f>B530/B524*100</f>
        <v>19.786675126197274</v>
      </c>
      <c r="D530" s="26">
        <v>5000</v>
      </c>
      <c r="E530" s="134">
        <f>D530/D524*100</f>
        <v>15.38655645789161</v>
      </c>
      <c r="F530" s="26">
        <v>5000</v>
      </c>
      <c r="G530" s="134">
        <f>F530/F524*100</f>
        <v>15.205147854857742</v>
      </c>
      <c r="H530" s="77"/>
      <c r="I530" s="77"/>
      <c r="J530" s="77"/>
    </row>
    <row r="531" spans="1:11" s="24" customFormat="1" ht="10.15" customHeight="1">
      <c r="A531" s="56"/>
      <c r="B531" s="103"/>
      <c r="C531" s="149"/>
      <c r="D531" s="103"/>
      <c r="E531" s="149"/>
      <c r="F531" s="103"/>
      <c r="G531" s="149"/>
      <c r="H531" s="131"/>
      <c r="I531" s="131"/>
      <c r="J531" s="131"/>
    </row>
    <row r="532" spans="1:11" s="24" customFormat="1" ht="61.9" customHeight="1">
      <c r="A532" s="245" t="s">
        <v>278</v>
      </c>
      <c r="B532" s="245"/>
      <c r="C532" s="245"/>
      <c r="D532" s="245"/>
      <c r="E532" s="245"/>
      <c r="F532" s="245"/>
      <c r="G532" s="245"/>
      <c r="H532" s="221"/>
      <c r="I532" s="210"/>
      <c r="J532" s="211"/>
    </row>
    <row r="533" spans="1:11" s="24" customFormat="1" ht="6.6" customHeight="1">
      <c r="A533" s="201"/>
      <c r="B533" s="201"/>
      <c r="C533" s="201"/>
      <c r="D533" s="201"/>
      <c r="E533" s="201"/>
      <c r="F533" s="201"/>
      <c r="G533" s="201"/>
      <c r="H533" s="131"/>
      <c r="I533" s="131"/>
      <c r="J533" s="131"/>
    </row>
    <row r="534" spans="1:11" s="168" customFormat="1" ht="18" customHeight="1">
      <c r="A534" s="268" t="s">
        <v>204</v>
      </c>
      <c r="B534" s="268"/>
      <c r="C534" s="268"/>
      <c r="D534" s="268"/>
      <c r="E534" s="268"/>
      <c r="F534" s="268"/>
      <c r="G534" s="169"/>
      <c r="H534" s="169"/>
      <c r="I534" s="169"/>
      <c r="J534" s="169"/>
    </row>
    <row r="535" spans="1:11" s="22" customFormat="1" ht="14.45" customHeight="1">
      <c r="A535" s="247" t="s">
        <v>205</v>
      </c>
      <c r="B535" s="247"/>
      <c r="C535" s="247"/>
      <c r="D535" s="247"/>
      <c r="E535" s="247"/>
      <c r="F535" s="247"/>
      <c r="G535" s="247"/>
      <c r="H535" s="81"/>
      <c r="I535" s="81"/>
      <c r="J535" s="81"/>
    </row>
    <row r="536" spans="1:11" s="22" customFormat="1" ht="16.899999999999999" customHeight="1">
      <c r="A536" s="247" t="s">
        <v>206</v>
      </c>
      <c r="B536" s="247"/>
      <c r="C536" s="247"/>
      <c r="D536" s="247"/>
      <c r="E536" s="247"/>
      <c r="F536" s="247"/>
      <c r="G536" s="247"/>
      <c r="H536" s="81"/>
      <c r="I536" s="81"/>
      <c r="J536" s="81"/>
    </row>
    <row r="537" spans="1:11" s="150" customFormat="1" ht="28.15" customHeight="1">
      <c r="A537" s="245" t="s">
        <v>207</v>
      </c>
      <c r="B537" s="245"/>
      <c r="C537" s="245"/>
      <c r="D537" s="245"/>
      <c r="E537" s="245"/>
      <c r="F537" s="245"/>
      <c r="G537" s="245"/>
      <c r="H537" s="151"/>
      <c r="I537" s="151"/>
      <c r="J537" s="151"/>
    </row>
    <row r="538" spans="1:11" s="22" customFormat="1" ht="13.9" customHeight="1">
      <c r="A538" s="121"/>
      <c r="B538" s="121"/>
      <c r="C538" s="121"/>
      <c r="D538" s="121"/>
      <c r="E538" s="121"/>
      <c r="F538" s="254" t="s">
        <v>159</v>
      </c>
      <c r="G538" s="254"/>
      <c r="H538" s="81"/>
      <c r="I538" s="81"/>
      <c r="J538" s="81"/>
    </row>
    <row r="539" spans="1:11" s="34" customFormat="1" ht="16.149999999999999" customHeight="1">
      <c r="A539" s="258" t="s">
        <v>208</v>
      </c>
      <c r="B539" s="258"/>
      <c r="C539" s="258"/>
      <c r="D539" s="258"/>
      <c r="E539" s="258"/>
      <c r="F539" s="258"/>
      <c r="G539" s="76"/>
      <c r="H539" s="76"/>
      <c r="I539" s="76"/>
      <c r="J539" s="132"/>
    </row>
    <row r="540" spans="1:11" s="22" customFormat="1" ht="14.45" customHeight="1">
      <c r="A540" s="237" t="s">
        <v>160</v>
      </c>
      <c r="B540" s="238" t="s">
        <v>188</v>
      </c>
      <c r="C540" s="238"/>
      <c r="D540" s="239" t="s">
        <v>77</v>
      </c>
      <c r="E540" s="239"/>
      <c r="F540" s="239" t="s">
        <v>189</v>
      </c>
      <c r="G540" s="239"/>
      <c r="H540" s="81"/>
      <c r="I540" s="81"/>
      <c r="J540" s="81"/>
    </row>
    <row r="541" spans="1:11" s="22" customFormat="1" ht="54.6" customHeight="1">
      <c r="A541" s="237"/>
      <c r="B541" s="122" t="s">
        <v>79</v>
      </c>
      <c r="C541" s="122" t="s">
        <v>80</v>
      </c>
      <c r="D541" s="152" t="s">
        <v>79</v>
      </c>
      <c r="E541" s="152" t="s">
        <v>80</v>
      </c>
      <c r="F541" s="152" t="s">
        <v>79</v>
      </c>
      <c r="G541" s="152" t="s">
        <v>80</v>
      </c>
      <c r="H541" s="81"/>
      <c r="I541" s="81"/>
      <c r="J541" s="81"/>
    </row>
    <row r="542" spans="1:11" ht="16.149999999999999" customHeight="1">
      <c r="A542" s="111" t="s">
        <v>161</v>
      </c>
      <c r="B542" s="112">
        <f>B543+B544+B545</f>
        <v>0</v>
      </c>
      <c r="C542" s="125" t="s">
        <v>82</v>
      </c>
      <c r="D542" s="112">
        <f>D546+D547+D550+D551+D553</f>
        <v>235389.8</v>
      </c>
      <c r="E542" s="112">
        <v>100</v>
      </c>
      <c r="F542" s="112">
        <f>F546+F547+F550+F551+F553</f>
        <v>251680.4</v>
      </c>
      <c r="G542" s="167">
        <v>100</v>
      </c>
      <c r="H542" s="176"/>
      <c r="I542" s="176"/>
      <c r="J542" s="176"/>
    </row>
    <row r="543" spans="1:11" ht="15" customHeight="1">
      <c r="A543" s="194" t="s">
        <v>2</v>
      </c>
      <c r="B543" s="195">
        <v>0</v>
      </c>
      <c r="C543" s="125" t="s">
        <v>82</v>
      </c>
      <c r="D543" s="195">
        <f>68.5+D547+D550+D551</f>
        <v>235001.59999999998</v>
      </c>
      <c r="E543" s="125" t="s">
        <v>82</v>
      </c>
      <c r="F543" s="195">
        <f>68.5+1629.1+F547+F550+F551</f>
        <v>236630.7</v>
      </c>
      <c r="G543" s="125" t="s">
        <v>82</v>
      </c>
      <c r="H543" s="176"/>
      <c r="I543" s="176"/>
      <c r="J543" s="176"/>
    </row>
    <row r="544" spans="1:11" ht="15" customHeight="1">
      <c r="A544" s="194" t="s">
        <v>3</v>
      </c>
      <c r="B544" s="195">
        <v>0</v>
      </c>
      <c r="C544" s="125" t="s">
        <v>82</v>
      </c>
      <c r="D544" s="195">
        <f>388.2</f>
        <v>388.2</v>
      </c>
      <c r="E544" s="125" t="s">
        <v>82</v>
      </c>
      <c r="F544" s="195">
        <f>388.2+8943.5</f>
        <v>9331.7000000000007</v>
      </c>
      <c r="G544" s="125" t="s">
        <v>82</v>
      </c>
    </row>
    <row r="545" spans="1:10" ht="15" customHeight="1">
      <c r="A545" s="194" t="s">
        <v>4</v>
      </c>
      <c r="B545" s="195">
        <v>0</v>
      </c>
      <c r="C545" s="125" t="s">
        <v>82</v>
      </c>
      <c r="D545" s="195">
        <v>0</v>
      </c>
      <c r="E545" s="125" t="s">
        <v>82</v>
      </c>
      <c r="F545" s="195">
        <v>5718</v>
      </c>
      <c r="G545" s="125" t="s">
        <v>82</v>
      </c>
    </row>
    <row r="546" spans="1:10" ht="42.6" customHeight="1">
      <c r="A546" s="206" t="s">
        <v>163</v>
      </c>
      <c r="B546" s="170">
        <v>0</v>
      </c>
      <c r="C546" s="156" t="s">
        <v>82</v>
      </c>
      <c r="D546" s="170">
        <v>456.7</v>
      </c>
      <c r="E546" s="156">
        <f>D546/D542*100</f>
        <v>0.19401860233536034</v>
      </c>
      <c r="F546" s="170">
        <v>456.7</v>
      </c>
      <c r="G546" s="156">
        <f>F546/F542*100</f>
        <v>0.18146029647123893</v>
      </c>
    </row>
    <row r="547" spans="1:10" ht="17.45" customHeight="1">
      <c r="A547" s="206" t="s">
        <v>209</v>
      </c>
      <c r="B547" s="170">
        <v>0</v>
      </c>
      <c r="C547" s="156" t="s">
        <v>82</v>
      </c>
      <c r="D547" s="170">
        <f>73110.9-2016.7</f>
        <v>71094.2</v>
      </c>
      <c r="E547" s="156">
        <f>D547/D542*100</f>
        <v>30.202753050472026</v>
      </c>
      <c r="F547" s="170">
        <f>73110.9-2016.7</f>
        <v>71094.2</v>
      </c>
      <c r="G547" s="156">
        <f>F547/F542*100</f>
        <v>28.247809523506795</v>
      </c>
    </row>
    <row r="548" spans="1:10" s="22" customFormat="1" ht="14.45" customHeight="1">
      <c r="A548" s="237" t="s">
        <v>160</v>
      </c>
      <c r="B548" s="238" t="s">
        <v>188</v>
      </c>
      <c r="C548" s="238"/>
      <c r="D548" s="239" t="s">
        <v>77</v>
      </c>
      <c r="E548" s="239"/>
      <c r="F548" s="239" t="s">
        <v>189</v>
      </c>
      <c r="G548" s="239"/>
      <c r="H548" s="81"/>
      <c r="I548" s="81"/>
      <c r="J548" s="81"/>
    </row>
    <row r="549" spans="1:10" s="22" customFormat="1" ht="54.6" customHeight="1">
      <c r="A549" s="237"/>
      <c r="B549" s="122" t="s">
        <v>79</v>
      </c>
      <c r="C549" s="122" t="s">
        <v>80</v>
      </c>
      <c r="D549" s="152" t="s">
        <v>79</v>
      </c>
      <c r="E549" s="152" t="s">
        <v>80</v>
      </c>
      <c r="F549" s="152" t="s">
        <v>79</v>
      </c>
      <c r="G549" s="152" t="s">
        <v>80</v>
      </c>
      <c r="H549" s="81"/>
      <c r="I549" s="81"/>
      <c r="J549" s="81"/>
    </row>
    <row r="550" spans="1:10" ht="17.45" customHeight="1">
      <c r="A550" s="206" t="s">
        <v>210</v>
      </c>
      <c r="B550" s="170">
        <v>0</v>
      </c>
      <c r="C550" s="156" t="s">
        <v>82</v>
      </c>
      <c r="D550" s="170">
        <f>169151.6-6812.7</f>
        <v>162338.9</v>
      </c>
      <c r="E550" s="156">
        <f>D550/D542*100</f>
        <v>68.965987481190766</v>
      </c>
      <c r="F550" s="170">
        <f>169151.6-6812.7</f>
        <v>162338.9</v>
      </c>
      <c r="G550" s="156">
        <f>F550/F542*100</f>
        <v>64.502003334387581</v>
      </c>
    </row>
    <row r="551" spans="1:10" ht="69.599999999999994" customHeight="1">
      <c r="A551" s="206" t="s">
        <v>162</v>
      </c>
      <c r="B551" s="170">
        <v>0</v>
      </c>
      <c r="C551" s="156" t="s">
        <v>82</v>
      </c>
      <c r="D551" s="170">
        <v>1500</v>
      </c>
      <c r="E551" s="156">
        <f>D551/D542*100</f>
        <v>0.63724086600184038</v>
      </c>
      <c r="F551" s="170">
        <v>1500</v>
      </c>
      <c r="G551" s="156">
        <f>F551/F542*100</f>
        <v>0.59599396695173723</v>
      </c>
    </row>
    <row r="552" spans="1:10" s="171" customFormat="1" ht="15.6" customHeight="1">
      <c r="A552" s="136" t="s">
        <v>316</v>
      </c>
      <c r="B552" s="137">
        <v>0</v>
      </c>
      <c r="C552" s="156" t="s">
        <v>82</v>
      </c>
      <c r="D552" s="137">
        <v>50</v>
      </c>
      <c r="E552" s="156" t="s">
        <v>82</v>
      </c>
      <c r="F552" s="137">
        <v>50</v>
      </c>
      <c r="G552" s="156" t="s">
        <v>82</v>
      </c>
      <c r="H552" s="172"/>
      <c r="I552" s="172"/>
      <c r="J552" s="172"/>
    </row>
    <row r="553" spans="1:10" ht="57.6" customHeight="1">
      <c r="A553" s="206" t="s">
        <v>297</v>
      </c>
      <c r="B553" s="170">
        <v>0</v>
      </c>
      <c r="C553" s="156" t="s">
        <v>82</v>
      </c>
      <c r="D553" s="170">
        <v>0</v>
      </c>
      <c r="E553" s="170">
        <f>D553/D542*100</f>
        <v>0</v>
      </c>
      <c r="F553" s="170">
        <v>16290.6</v>
      </c>
      <c r="G553" s="170">
        <f>F553/F542*100</f>
        <v>6.4727328786826464</v>
      </c>
    </row>
    <row r="554" spans="1:10" s="27" customFormat="1" ht="14.45" customHeight="1">
      <c r="A554" s="18"/>
      <c r="B554" s="19"/>
      <c r="C554" s="19"/>
      <c r="D554" s="19"/>
      <c r="E554" s="19"/>
      <c r="F554" s="20"/>
      <c r="G554" s="83"/>
      <c r="H554" s="130"/>
      <c r="I554" s="130"/>
      <c r="J554" s="130"/>
    </row>
    <row r="555" spans="1:10" s="27" customFormat="1" ht="29.45" customHeight="1">
      <c r="A555" s="257" t="s">
        <v>344</v>
      </c>
      <c r="B555" s="257"/>
      <c r="C555" s="257"/>
      <c r="D555" s="257"/>
      <c r="E555" s="257"/>
      <c r="F555" s="257"/>
      <c r="G555" s="257"/>
      <c r="H555" s="130"/>
      <c r="I555" s="130"/>
      <c r="J555" s="130"/>
    </row>
    <row r="556" spans="1:10" s="33" customFormat="1" ht="12.6" customHeight="1">
      <c r="A556" s="98"/>
      <c r="B556" s="102"/>
      <c r="C556" s="102"/>
      <c r="D556" s="102"/>
      <c r="E556" s="102"/>
      <c r="F556" s="102"/>
      <c r="H556" s="89"/>
      <c r="I556" s="89"/>
      <c r="J556" s="89"/>
    </row>
    <row r="557" spans="1:10" s="33" customFormat="1" ht="13.15" customHeight="1">
      <c r="A557" s="99"/>
      <c r="B557" s="101"/>
      <c r="C557" s="101"/>
      <c r="D557" s="101"/>
      <c r="E557" s="101"/>
      <c r="F557" s="101"/>
      <c r="G557" s="104"/>
      <c r="H557" s="89"/>
      <c r="I557" s="89"/>
      <c r="J557" s="89"/>
    </row>
    <row r="558" spans="1:10" ht="0.6" customHeight="1">
      <c r="A558" s="100"/>
      <c r="B558" s="21"/>
      <c r="C558" s="21"/>
      <c r="D558" s="21"/>
      <c r="E558" s="21"/>
      <c r="G558" s="104"/>
    </row>
    <row r="560" spans="1:10">
      <c r="A560" s="38"/>
      <c r="B560" s="39"/>
      <c r="C560" s="39"/>
      <c r="D560" s="39"/>
      <c r="E560" s="39"/>
      <c r="F560" s="39"/>
    </row>
    <row r="561" spans="1:6">
      <c r="A561" s="38"/>
      <c r="B561" s="39"/>
      <c r="C561" s="39"/>
      <c r="D561" s="39"/>
      <c r="E561" s="39"/>
      <c r="F561" s="39"/>
    </row>
    <row r="562" spans="1:6">
      <c r="A562" s="38"/>
      <c r="B562" s="39"/>
      <c r="C562" s="39"/>
      <c r="D562" s="39"/>
      <c r="E562" s="39"/>
      <c r="F562" s="39"/>
    </row>
    <row r="563" spans="1:6">
      <c r="A563" s="38"/>
      <c r="B563" s="23"/>
      <c r="C563" s="23"/>
      <c r="D563" s="23"/>
      <c r="E563" s="23"/>
      <c r="F563" s="23"/>
    </row>
    <row r="564" spans="1:6">
      <c r="A564" s="38"/>
      <c r="B564" s="40"/>
      <c r="C564" s="40"/>
      <c r="D564" s="40"/>
      <c r="E564" s="40"/>
      <c r="F564" s="10"/>
    </row>
    <row r="565" spans="1:6">
      <c r="A565" s="38"/>
      <c r="B565" s="23"/>
      <c r="C565" s="23"/>
      <c r="D565" s="23"/>
      <c r="E565" s="23"/>
      <c r="F565" s="23"/>
    </row>
    <row r="566" spans="1:6">
      <c r="A566" s="38"/>
      <c r="B566" s="23"/>
      <c r="C566" s="23"/>
      <c r="D566" s="23"/>
      <c r="E566" s="23"/>
      <c r="F566" s="23"/>
    </row>
    <row r="567" spans="1:6">
      <c r="B567" s="23"/>
      <c r="C567" s="23"/>
      <c r="D567" s="23"/>
      <c r="E567" s="23"/>
      <c r="F567" s="23"/>
    </row>
    <row r="568" spans="1:6">
      <c r="A568" s="38"/>
      <c r="B568" s="23"/>
      <c r="C568" s="23"/>
      <c r="D568" s="23"/>
      <c r="E568" s="23"/>
      <c r="F568" s="23"/>
    </row>
    <row r="569" spans="1:6">
      <c r="B569" s="40"/>
      <c r="C569" s="40"/>
      <c r="D569" s="40"/>
      <c r="E569" s="40"/>
      <c r="F569" s="10"/>
    </row>
    <row r="570" spans="1:6">
      <c r="B570" s="23"/>
      <c r="C570" s="23"/>
      <c r="D570" s="23"/>
      <c r="E570" s="23"/>
      <c r="F570" s="23"/>
    </row>
    <row r="571" spans="1:6">
      <c r="B571" s="23"/>
      <c r="C571" s="23"/>
      <c r="D571" s="23"/>
      <c r="E571" s="23"/>
      <c r="F571" s="23"/>
    </row>
    <row r="572" spans="1:6">
      <c r="B572" s="39"/>
      <c r="C572" s="39"/>
      <c r="D572" s="39"/>
      <c r="E572" s="39"/>
      <c r="F572" s="39"/>
    </row>
    <row r="573" spans="1:6">
      <c r="B573" s="23"/>
      <c r="C573" s="23"/>
      <c r="D573" s="23"/>
      <c r="E573" s="23"/>
      <c r="F573" s="23"/>
    </row>
    <row r="574" spans="1:6">
      <c r="B574" s="23"/>
      <c r="C574" s="23"/>
      <c r="D574" s="23"/>
      <c r="E574" s="23"/>
      <c r="F574" s="23"/>
    </row>
    <row r="575" spans="1:6">
      <c r="B575" s="23"/>
      <c r="C575" s="23"/>
      <c r="D575" s="23"/>
      <c r="E575" s="23"/>
      <c r="F575" s="23"/>
    </row>
    <row r="576" spans="1:6">
      <c r="B576" s="23"/>
      <c r="C576" s="23"/>
      <c r="D576" s="23"/>
      <c r="E576" s="23"/>
      <c r="F576" s="23"/>
    </row>
    <row r="577" spans="2:6">
      <c r="B577" s="23"/>
      <c r="C577" s="23"/>
      <c r="D577" s="23"/>
      <c r="E577" s="23"/>
      <c r="F577" s="23"/>
    </row>
    <row r="578" spans="2:6">
      <c r="B578" s="39"/>
      <c r="C578" s="39"/>
      <c r="D578" s="39"/>
      <c r="E578" s="39"/>
      <c r="F578" s="39"/>
    </row>
    <row r="579" spans="2:6">
      <c r="B579" s="39"/>
      <c r="C579" s="39"/>
      <c r="D579" s="39"/>
      <c r="E579" s="39"/>
      <c r="F579" s="39"/>
    </row>
    <row r="580" spans="2:6">
      <c r="B580" s="23"/>
      <c r="C580" s="23"/>
      <c r="D580" s="23"/>
      <c r="E580" s="23"/>
      <c r="F580" s="23"/>
    </row>
    <row r="581" spans="2:6">
      <c r="B581" s="23"/>
      <c r="C581" s="23"/>
      <c r="D581" s="23"/>
      <c r="E581" s="23"/>
      <c r="F581" s="23"/>
    </row>
    <row r="582" spans="2:6">
      <c r="B582" s="23"/>
      <c r="C582" s="23"/>
      <c r="D582" s="23"/>
      <c r="E582" s="23"/>
      <c r="F582" s="23"/>
    </row>
    <row r="583" spans="2:6">
      <c r="B583" s="23"/>
      <c r="C583" s="23"/>
      <c r="D583" s="23"/>
      <c r="E583" s="23"/>
      <c r="F583" s="23"/>
    </row>
    <row r="584" spans="2:6">
      <c r="B584" s="23"/>
      <c r="C584" s="23"/>
      <c r="D584" s="23"/>
      <c r="E584" s="23"/>
      <c r="F584" s="23"/>
    </row>
    <row r="585" spans="2:6">
      <c r="B585" s="23"/>
      <c r="C585" s="23"/>
      <c r="D585" s="23"/>
      <c r="E585" s="23"/>
      <c r="F585" s="23"/>
    </row>
    <row r="586" spans="2:6">
      <c r="B586" s="23"/>
      <c r="C586" s="23"/>
      <c r="D586" s="23"/>
      <c r="E586" s="23"/>
      <c r="F586" s="23"/>
    </row>
    <row r="587" spans="2:6">
      <c r="B587" s="23"/>
      <c r="C587" s="23"/>
      <c r="D587" s="23"/>
      <c r="E587" s="23"/>
      <c r="F587" s="23"/>
    </row>
    <row r="588" spans="2:6">
      <c r="B588" s="23"/>
      <c r="C588" s="23"/>
      <c r="D588" s="23"/>
      <c r="E588" s="23"/>
      <c r="F588" s="23"/>
    </row>
    <row r="589" spans="2:6">
      <c r="B589" s="39"/>
      <c r="C589" s="39"/>
      <c r="D589" s="39"/>
      <c r="E589" s="39"/>
      <c r="F589" s="39"/>
    </row>
    <row r="590" spans="2:6">
      <c r="B590" s="23"/>
      <c r="C590" s="23"/>
    </row>
  </sheetData>
  <mergeCells count="478">
    <mergeCell ref="D385:E385"/>
    <mergeCell ref="B83:C83"/>
    <mergeCell ref="A515:G515"/>
    <mergeCell ref="A503:G503"/>
    <mergeCell ref="A504:G504"/>
    <mergeCell ref="A506:G506"/>
    <mergeCell ref="A514:G514"/>
    <mergeCell ref="A398:G398"/>
    <mergeCell ref="A508:G508"/>
    <mergeCell ref="A132:G132"/>
    <mergeCell ref="A129:G129"/>
    <mergeCell ref="B269:C269"/>
    <mergeCell ref="D269:E269"/>
    <mergeCell ref="F269:G269"/>
    <mergeCell ref="A264:G264"/>
    <mergeCell ref="A265:G265"/>
    <mergeCell ref="A266:G266"/>
    <mergeCell ref="A396:G396"/>
    <mergeCell ref="A394:G394"/>
    <mergeCell ref="A381:G381"/>
    <mergeCell ref="A382:G382"/>
    <mergeCell ref="A383:G383"/>
    <mergeCell ref="F384:G384"/>
    <mergeCell ref="A385:A386"/>
    <mergeCell ref="B385:C385"/>
    <mergeCell ref="A304:G304"/>
    <mergeCell ref="A9:G9"/>
    <mergeCell ref="A136:G136"/>
    <mergeCell ref="A162:G162"/>
    <mergeCell ref="A189:G189"/>
    <mergeCell ref="A188:G188"/>
    <mergeCell ref="A159:G159"/>
    <mergeCell ref="B86:C86"/>
    <mergeCell ref="D86:E86"/>
    <mergeCell ref="F86:G86"/>
    <mergeCell ref="A139:G139"/>
    <mergeCell ref="A110:G110"/>
    <mergeCell ref="F111:G111"/>
    <mergeCell ref="B93:C93"/>
    <mergeCell ref="D93:E93"/>
    <mergeCell ref="F93:G93"/>
    <mergeCell ref="B94:C94"/>
    <mergeCell ref="D94:E94"/>
    <mergeCell ref="F94:G94"/>
    <mergeCell ref="A131:G131"/>
    <mergeCell ref="F84:G84"/>
    <mergeCell ref="B85:C85"/>
    <mergeCell ref="D85:E85"/>
    <mergeCell ref="F85:G85"/>
    <mergeCell ref="A301:G301"/>
    <mergeCell ref="F385:G385"/>
    <mergeCell ref="A360:G360"/>
    <mergeCell ref="F362:G362"/>
    <mergeCell ref="A363:A364"/>
    <mergeCell ref="B363:C363"/>
    <mergeCell ref="D363:E363"/>
    <mergeCell ref="F363:G363"/>
    <mergeCell ref="A244:G244"/>
    <mergeCell ref="A245:G245"/>
    <mergeCell ref="A246:G246"/>
    <mergeCell ref="A247:G247"/>
    <mergeCell ref="A377:G377"/>
    <mergeCell ref="A332:G332"/>
    <mergeCell ref="A379:G379"/>
    <mergeCell ref="F268:G268"/>
    <mergeCell ref="A269:A270"/>
    <mergeCell ref="A352:G352"/>
    <mergeCell ref="A351:G351"/>
    <mergeCell ref="F285:G285"/>
    <mergeCell ref="A300:G300"/>
    <mergeCell ref="A299:G299"/>
    <mergeCell ref="A296:G296"/>
    <mergeCell ref="A302:G302"/>
    <mergeCell ref="F313:G313"/>
    <mergeCell ref="A239:G239"/>
    <mergeCell ref="A240:G240"/>
    <mergeCell ref="A211:G211"/>
    <mergeCell ref="A212:G212"/>
    <mergeCell ref="A213:G213"/>
    <mergeCell ref="A380:G380"/>
    <mergeCell ref="A356:G356"/>
    <mergeCell ref="A357:G357"/>
    <mergeCell ref="A358:G358"/>
    <mergeCell ref="A359:G359"/>
    <mergeCell ref="A353:G353"/>
    <mergeCell ref="F338:G338"/>
    <mergeCell ref="A335:G335"/>
    <mergeCell ref="A258:G258"/>
    <mergeCell ref="A259:G259"/>
    <mergeCell ref="A260:G260"/>
    <mergeCell ref="A354:G354"/>
    <mergeCell ref="A308:G308"/>
    <mergeCell ref="A261:G261"/>
    <mergeCell ref="A263:G263"/>
    <mergeCell ref="A267:G267"/>
    <mergeCell ref="A327:G327"/>
    <mergeCell ref="F337:G337"/>
    <mergeCell ref="A7:G7"/>
    <mergeCell ref="A8:G8"/>
    <mergeCell ref="A4:G4"/>
    <mergeCell ref="A5:G5"/>
    <mergeCell ref="A6:G6"/>
    <mergeCell ref="A14:G14"/>
    <mergeCell ref="A277:G277"/>
    <mergeCell ref="A134:G134"/>
    <mergeCell ref="C16:D16"/>
    <mergeCell ref="C17:D17"/>
    <mergeCell ref="C18:D18"/>
    <mergeCell ref="A20:G20"/>
    <mergeCell ref="A27:A28"/>
    <mergeCell ref="F248:G248"/>
    <mergeCell ref="A249:A250"/>
    <mergeCell ref="B249:C249"/>
    <mergeCell ref="D249:E249"/>
    <mergeCell ref="F249:G249"/>
    <mergeCell ref="A243:G243"/>
    <mergeCell ref="F222:G222"/>
    <mergeCell ref="A223:A224"/>
    <mergeCell ref="B223:C223"/>
    <mergeCell ref="D223:E223"/>
    <mergeCell ref="F223:G223"/>
    <mergeCell ref="A3:G3"/>
    <mergeCell ref="A2:G2"/>
    <mergeCell ref="A330:G330"/>
    <mergeCell ref="A305:G305"/>
    <mergeCell ref="A306:G306"/>
    <mergeCell ref="A307:G307"/>
    <mergeCell ref="A280:G280"/>
    <mergeCell ref="A281:G281"/>
    <mergeCell ref="A282:G282"/>
    <mergeCell ref="A279:G279"/>
    <mergeCell ref="F309:G309"/>
    <mergeCell ref="A310:A311"/>
    <mergeCell ref="B310:C310"/>
    <mergeCell ref="D310:E310"/>
    <mergeCell ref="F310:G310"/>
    <mergeCell ref="A324:G324"/>
    <mergeCell ref="A325:G325"/>
    <mergeCell ref="A326:G326"/>
    <mergeCell ref="A295:F295"/>
    <mergeCell ref="B81:C81"/>
    <mergeCell ref="D81:E81"/>
    <mergeCell ref="F81:G81"/>
    <mergeCell ref="B84:C84"/>
    <mergeCell ref="D84:E84"/>
    <mergeCell ref="D83:E83"/>
    <mergeCell ref="A21:G21"/>
    <mergeCell ref="A163:G163"/>
    <mergeCell ref="A164:G164"/>
    <mergeCell ref="A161:G161"/>
    <mergeCell ref="A142:G142"/>
    <mergeCell ref="A143:G143"/>
    <mergeCell ref="A144:G144"/>
    <mergeCell ref="A145:G145"/>
    <mergeCell ref="B69:C69"/>
    <mergeCell ref="B70:C70"/>
    <mergeCell ref="B71:C71"/>
    <mergeCell ref="D69:E69"/>
    <mergeCell ref="D70:E70"/>
    <mergeCell ref="D71:E71"/>
    <mergeCell ref="F69:G69"/>
    <mergeCell ref="F70:G70"/>
    <mergeCell ref="F71:G71"/>
    <mergeCell ref="B74:C74"/>
    <mergeCell ref="D74:E74"/>
    <mergeCell ref="F74:G74"/>
    <mergeCell ref="B75:C75"/>
    <mergeCell ref="D75:E75"/>
    <mergeCell ref="F50:G50"/>
    <mergeCell ref="A24:G24"/>
    <mergeCell ref="A13:G13"/>
    <mergeCell ref="A12:G12"/>
    <mergeCell ref="A10:G10"/>
    <mergeCell ref="A112:A113"/>
    <mergeCell ref="A52:A53"/>
    <mergeCell ref="A15:G15"/>
    <mergeCell ref="A25:G25"/>
    <mergeCell ref="F26:G26"/>
    <mergeCell ref="A22:G22"/>
    <mergeCell ref="F78:G78"/>
    <mergeCell ref="B82:C82"/>
    <mergeCell ref="D82:E82"/>
    <mergeCell ref="F82:G82"/>
    <mergeCell ref="D52:E52"/>
    <mergeCell ref="F52:G52"/>
    <mergeCell ref="A51:G51"/>
    <mergeCell ref="B77:C77"/>
    <mergeCell ref="D77:E77"/>
    <mergeCell ref="F77:G77"/>
    <mergeCell ref="B78:C78"/>
    <mergeCell ref="D78:E78"/>
    <mergeCell ref="B68:C68"/>
    <mergeCell ref="D68:E68"/>
    <mergeCell ref="F68:G68"/>
    <mergeCell ref="A49:G49"/>
    <mergeCell ref="A61:G61"/>
    <mergeCell ref="A63:G63"/>
    <mergeCell ref="F64:G64"/>
    <mergeCell ref="B65:C65"/>
    <mergeCell ref="D65:E65"/>
    <mergeCell ref="F65:G65"/>
    <mergeCell ref="B52:C52"/>
    <mergeCell ref="B27:C27"/>
    <mergeCell ref="D27:E27"/>
    <mergeCell ref="F27:G27"/>
    <mergeCell ref="F62:G62"/>
    <mergeCell ref="F66:G66"/>
    <mergeCell ref="B67:C67"/>
    <mergeCell ref="D67:E67"/>
    <mergeCell ref="F67:G67"/>
    <mergeCell ref="F83:G83"/>
    <mergeCell ref="B73:C73"/>
    <mergeCell ref="F75:G75"/>
    <mergeCell ref="B76:C76"/>
    <mergeCell ref="D76:E76"/>
    <mergeCell ref="F76:G76"/>
    <mergeCell ref="B79:C79"/>
    <mergeCell ref="D79:E79"/>
    <mergeCell ref="F79:G79"/>
    <mergeCell ref="B80:C80"/>
    <mergeCell ref="D80:E80"/>
    <mergeCell ref="F80:G80"/>
    <mergeCell ref="D73:E73"/>
    <mergeCell ref="F73:G73"/>
    <mergeCell ref="B72:C72"/>
    <mergeCell ref="D72:E72"/>
    <mergeCell ref="F72:G72"/>
    <mergeCell ref="B66:C66"/>
    <mergeCell ref="D66:E66"/>
    <mergeCell ref="B427:C427"/>
    <mergeCell ref="D427:E427"/>
    <mergeCell ref="F427:G427"/>
    <mergeCell ref="A421:G421"/>
    <mergeCell ref="A422:G422"/>
    <mergeCell ref="A423:G423"/>
    <mergeCell ref="A424:G424"/>
    <mergeCell ref="B112:C112"/>
    <mergeCell ref="D112:E112"/>
    <mergeCell ref="F112:G112"/>
    <mergeCell ref="A127:G127"/>
    <mergeCell ref="A126:G126"/>
    <mergeCell ref="A128:G128"/>
    <mergeCell ref="A375:G375"/>
    <mergeCell ref="A376:G376"/>
    <mergeCell ref="A146:G146"/>
    <mergeCell ref="A167:G167"/>
    <mergeCell ref="A168:G168"/>
    <mergeCell ref="A169:G169"/>
    <mergeCell ref="A220:G220"/>
    <mergeCell ref="A221:G221"/>
    <mergeCell ref="A130:G130"/>
    <mergeCell ref="A400:G400"/>
    <mergeCell ref="A397:G397"/>
    <mergeCell ref="A137:G137"/>
    <mergeCell ref="A166:G166"/>
    <mergeCell ref="A138:G138"/>
    <mergeCell ref="A140:G140"/>
    <mergeCell ref="A172:A173"/>
    <mergeCell ref="B172:C172"/>
    <mergeCell ref="D172:E172"/>
    <mergeCell ref="F172:G172"/>
    <mergeCell ref="A187:G187"/>
    <mergeCell ref="A190:G190"/>
    <mergeCell ref="A237:G237"/>
    <mergeCell ref="A238:G238"/>
    <mergeCell ref="A192:G192"/>
    <mergeCell ref="A191:G191"/>
    <mergeCell ref="A195:G195"/>
    <mergeCell ref="A196:G196"/>
    <mergeCell ref="A193:G193"/>
    <mergeCell ref="A210:G210"/>
    <mergeCell ref="B148:C148"/>
    <mergeCell ref="D148:E148"/>
    <mergeCell ref="F284:G284"/>
    <mergeCell ref="F148:G148"/>
    <mergeCell ref="A160:G160"/>
    <mergeCell ref="A218:G218"/>
    <mergeCell ref="A219:G219"/>
    <mergeCell ref="A215:G215"/>
    <mergeCell ref="A197:G197"/>
    <mergeCell ref="A198:G198"/>
    <mergeCell ref="A199:G199"/>
    <mergeCell ref="F200:G200"/>
    <mergeCell ref="A201:A202"/>
    <mergeCell ref="B201:C201"/>
    <mergeCell ref="D201:E201"/>
    <mergeCell ref="F201:G201"/>
    <mergeCell ref="A214:G214"/>
    <mergeCell ref="A217:G217"/>
    <mergeCell ref="A170:G170"/>
    <mergeCell ref="F171:G171"/>
    <mergeCell ref="A534:F534"/>
    <mergeCell ref="A464:G464"/>
    <mergeCell ref="A465:G465"/>
    <mergeCell ref="A466:G466"/>
    <mergeCell ref="A467:G467"/>
    <mergeCell ref="A468:G468"/>
    <mergeCell ref="A469:G469"/>
    <mergeCell ref="A470:G470"/>
    <mergeCell ref="A479:G479"/>
    <mergeCell ref="A483:G483"/>
    <mergeCell ref="A481:G481"/>
    <mergeCell ref="A486:G486"/>
    <mergeCell ref="A487:G487"/>
    <mergeCell ref="A488:G488"/>
    <mergeCell ref="A489:G489"/>
    <mergeCell ref="A490:G490"/>
    <mergeCell ref="F491:G491"/>
    <mergeCell ref="A492:A493"/>
    <mergeCell ref="B492:C492"/>
    <mergeCell ref="D492:E492"/>
    <mergeCell ref="F492:G492"/>
    <mergeCell ref="A516:G516"/>
    <mergeCell ref="A510:G510"/>
    <mergeCell ref="A471:G471"/>
    <mergeCell ref="A1:F1"/>
    <mergeCell ref="A19:F19"/>
    <mergeCell ref="A518:F518"/>
    <mergeCell ref="A418:G418"/>
    <mergeCell ref="A419:G419"/>
    <mergeCell ref="A425:G425"/>
    <mergeCell ref="F426:G426"/>
    <mergeCell ref="A427:A428"/>
    <mergeCell ref="A133:G133"/>
    <mergeCell ref="A135:G135"/>
    <mergeCell ref="A105:G105"/>
    <mergeCell ref="A106:G106"/>
    <mergeCell ref="A108:G108"/>
    <mergeCell ref="A109:G109"/>
    <mergeCell ref="A107:G107"/>
    <mergeCell ref="A89:G89"/>
    <mergeCell ref="B91:C91"/>
    <mergeCell ref="D91:E91"/>
    <mergeCell ref="F91:G91"/>
    <mergeCell ref="B92:C92"/>
    <mergeCell ref="D92:E92"/>
    <mergeCell ref="F92:G92"/>
    <mergeCell ref="B99:C99"/>
    <mergeCell ref="B406:C406"/>
    <mergeCell ref="D521:E521"/>
    <mergeCell ref="F521:G521"/>
    <mergeCell ref="D99:E99"/>
    <mergeCell ref="F99:G99"/>
    <mergeCell ref="F88:G88"/>
    <mergeCell ref="F90:G90"/>
    <mergeCell ref="B96:C96"/>
    <mergeCell ref="D96:E96"/>
    <mergeCell ref="F96:G96"/>
    <mergeCell ref="B97:C97"/>
    <mergeCell ref="D97:E97"/>
    <mergeCell ref="F97:G97"/>
    <mergeCell ref="B98:C98"/>
    <mergeCell ref="D98:E98"/>
    <mergeCell ref="F98:G98"/>
    <mergeCell ref="F95:G95"/>
    <mergeCell ref="B95:C95"/>
    <mergeCell ref="D95:E95"/>
    <mergeCell ref="A401:G401"/>
    <mergeCell ref="A402:G402"/>
    <mergeCell ref="A403:G403"/>
    <mergeCell ref="A404:G404"/>
    <mergeCell ref="F405:G405"/>
    <mergeCell ref="A406:A407"/>
    <mergeCell ref="A511:G511"/>
    <mergeCell ref="A472:G472"/>
    <mergeCell ref="A474:G474"/>
    <mergeCell ref="A476:G476"/>
    <mergeCell ref="A484:G484"/>
    <mergeCell ref="A478:G478"/>
    <mergeCell ref="A482:G482"/>
    <mergeCell ref="A480:G480"/>
    <mergeCell ref="A475:G475"/>
    <mergeCell ref="A555:G555"/>
    <mergeCell ref="F538:G538"/>
    <mergeCell ref="F540:G540"/>
    <mergeCell ref="A535:G535"/>
    <mergeCell ref="A536:G536"/>
    <mergeCell ref="A537:G537"/>
    <mergeCell ref="A539:F539"/>
    <mergeCell ref="A540:A541"/>
    <mergeCell ref="B540:C540"/>
    <mergeCell ref="D540:E540"/>
    <mergeCell ref="A148:A149"/>
    <mergeCell ref="A532:G532"/>
    <mergeCell ref="A297:G297"/>
    <mergeCell ref="A298:G298"/>
    <mergeCell ref="A328:G328"/>
    <mergeCell ref="A329:G329"/>
    <mergeCell ref="A519:G519"/>
    <mergeCell ref="F520:G520"/>
    <mergeCell ref="A452:A453"/>
    <mergeCell ref="B452:C452"/>
    <mergeCell ref="D452:E452"/>
    <mergeCell ref="F452:G452"/>
    <mergeCell ref="A446:G446"/>
    <mergeCell ref="A447:G447"/>
    <mergeCell ref="A448:G448"/>
    <mergeCell ref="A449:G449"/>
    <mergeCell ref="A512:G512"/>
    <mergeCell ref="A513:G513"/>
    <mergeCell ref="A505:G505"/>
    <mergeCell ref="A443:G443"/>
    <mergeCell ref="A521:A522"/>
    <mergeCell ref="B521:C521"/>
    <mergeCell ref="A509:G509"/>
    <mergeCell ref="A440:G440"/>
    <mergeCell ref="A11:G11"/>
    <mergeCell ref="A241:G241"/>
    <mergeCell ref="A473:G473"/>
    <mergeCell ref="A158:G158"/>
    <mergeCell ref="A395:G395"/>
    <mergeCell ref="B100:C100"/>
    <mergeCell ref="B101:C101"/>
    <mergeCell ref="D100:E100"/>
    <mergeCell ref="F100:G100"/>
    <mergeCell ref="D101:E101"/>
    <mergeCell ref="F101:G101"/>
    <mergeCell ref="B103:C103"/>
    <mergeCell ref="D103:E103"/>
    <mergeCell ref="F103:G103"/>
    <mergeCell ref="B102:C102"/>
    <mergeCell ref="D102:E102"/>
    <mergeCell ref="F102:G102"/>
    <mergeCell ref="A441:G441"/>
    <mergeCell ref="A444:G444"/>
    <mergeCell ref="A450:G450"/>
    <mergeCell ref="F451:G451"/>
    <mergeCell ref="D406:E406"/>
    <mergeCell ref="F406:G406"/>
    <mergeCell ref="F147:G147"/>
    <mergeCell ref="F413:G413"/>
    <mergeCell ref="A477:G477"/>
    <mergeCell ref="A178:A179"/>
    <mergeCell ref="B178:C178"/>
    <mergeCell ref="D178:E178"/>
    <mergeCell ref="F178:G178"/>
    <mergeCell ref="A229:A230"/>
    <mergeCell ref="B229:C229"/>
    <mergeCell ref="D229:E229"/>
    <mergeCell ref="F229:G229"/>
    <mergeCell ref="A442:G442"/>
    <mergeCell ref="A336:G336"/>
    <mergeCell ref="A338:A339"/>
    <mergeCell ref="B338:C338"/>
    <mergeCell ref="D338:E338"/>
    <mergeCell ref="A283:G283"/>
    <mergeCell ref="A285:A286"/>
    <mergeCell ref="B285:C285"/>
    <mergeCell ref="D285:E285"/>
    <mergeCell ref="A333:G333"/>
    <mergeCell ref="A334:G334"/>
    <mergeCell ref="A313:A314"/>
    <mergeCell ref="B313:C313"/>
    <mergeCell ref="D313:E313"/>
    <mergeCell ref="A525:A526"/>
    <mergeCell ref="B525:C525"/>
    <mergeCell ref="D525:E525"/>
    <mergeCell ref="F525:G525"/>
    <mergeCell ref="A548:A549"/>
    <mergeCell ref="B548:C548"/>
    <mergeCell ref="D548:E548"/>
    <mergeCell ref="F548:G548"/>
    <mergeCell ref="A41:A42"/>
    <mergeCell ref="B41:C41"/>
    <mergeCell ref="D41:E41"/>
    <mergeCell ref="F41:G41"/>
    <mergeCell ref="A507:G507"/>
    <mergeCell ref="A346:A347"/>
    <mergeCell ref="B346:C346"/>
    <mergeCell ref="D346:E346"/>
    <mergeCell ref="F346:G346"/>
    <mergeCell ref="A430:A431"/>
    <mergeCell ref="B430:C430"/>
    <mergeCell ref="D430:E430"/>
    <mergeCell ref="F430:G430"/>
    <mergeCell ref="A413:A414"/>
    <mergeCell ref="B413:C413"/>
    <mergeCell ref="D413:E413"/>
  </mergeCells>
  <pageMargins left="0.59055118110236227" right="0.19685039370078741" top="0.59055118110236227" bottom="0.59055118110236227" header="0.31496062992125984" footer="0.19685039370078741"/>
  <pageSetup paperSize="9" firstPageNumber="311" fitToHeight="33" orientation="landscape" useFirstPageNumber="1" r:id="rId1"/>
  <headerFooter>
    <oddFooter>&amp;R&amp;P</oddFooter>
  </headerFooter>
  <rowBreaks count="13" manualBreakCount="13">
    <brk id="23" max="6" man="1"/>
    <brk id="40" max="6" man="1"/>
    <brk id="87" max="6" man="1"/>
    <brk id="104" max="6" man="1"/>
    <brk id="146" max="6" man="1"/>
    <brk id="177" max="6" man="1"/>
    <brk id="228" max="6" man="1"/>
    <brk id="278" max="6" man="1"/>
    <brk id="345" max="6" man="1"/>
    <brk id="361" max="6" man="1"/>
    <brk id="378" max="6" man="1"/>
    <brk id="412" max="6" man="1"/>
    <brk id="49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пояснительная</vt:lpstr>
      <vt:lpstr>пояснительная!Область_печати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2020-11-23T06:49:37Z</dcterms:modified>
</cp:coreProperties>
</file>