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activeTab="1"/>
  </bookViews>
  <sheets>
    <sheet name="таблица 1" sheetId="1" r:id="rId1"/>
    <sheet name="таблица 2" sheetId="2" r:id="rId2"/>
  </sheets>
  <definedNames>
    <definedName name="_xlnm.Print_Titles" localSheetId="0">'таблица 1'!$4:$5</definedName>
    <definedName name="_xlnm.Print_Titles" localSheetId="1">'таблица 2'!$5:$7</definedName>
  </definedNames>
  <calcPr fullCalcOnLoad="1"/>
</workbook>
</file>

<file path=xl/comments1.xml><?xml version="1.0" encoding="utf-8"?>
<comments xmlns="http://schemas.openxmlformats.org/spreadsheetml/2006/main">
  <authors>
    <author>Казанцева</author>
  </authors>
  <commentList>
    <comment ref="D10" authorId="0">
      <text>
        <r>
          <rPr>
            <b/>
            <sz val="9"/>
            <rFont val="Tahoma"/>
            <family val="2"/>
          </rPr>
          <t>Казанцева:</t>
        </r>
        <r>
          <rPr>
            <sz val="9"/>
            <rFont val="Tahoma"/>
            <family val="2"/>
          </rPr>
          <t xml:space="preserve">
</t>
        </r>
      </text>
    </comment>
  </commentList>
</comments>
</file>

<file path=xl/sharedStrings.xml><?xml version="1.0" encoding="utf-8"?>
<sst xmlns="http://schemas.openxmlformats.org/spreadsheetml/2006/main" count="471" uniqueCount="429">
  <si>
    <t>Иные межбюджетные трансферты всего, в том числе:</t>
  </si>
  <si>
    <t>Таблица 2 к пояснительной записке</t>
  </si>
  <si>
    <t>(тыс.рублей)</t>
  </si>
  <si>
    <t>№ п/п</t>
  </si>
  <si>
    <t xml:space="preserve">Сумма корректировки  </t>
  </si>
  <si>
    <t>На какие цели</t>
  </si>
  <si>
    <t>ГРБС</t>
  </si>
  <si>
    <t>Администрация города Урай</t>
  </si>
  <si>
    <t>Комитет по финансам администрации города Урай</t>
  </si>
  <si>
    <t>Управление образования и молодежной политики администрации города Урай</t>
  </si>
  <si>
    <t>1.</t>
  </si>
  <si>
    <t>Субсидии ФБ,ОБ всего, в том числе:</t>
  </si>
  <si>
    <t>Муниципальная программа "Развитие образования и молодежной политики в городе Урай" на 2019-2030 годы</t>
  </si>
  <si>
    <t>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на 2016-2020 годы</t>
  </si>
  <si>
    <t>Муниципальная программа «Совершенствование и развитие муниципального управления в городе Урай» на 2018-2030 годы</t>
  </si>
  <si>
    <t>Муниципальная программа «Развитие жилищно-коммунального комплекса и повышение энергетической эффективности в городе Урай» на 2019-2030 годы</t>
  </si>
  <si>
    <t xml:space="preserve">Муниципальная программа "Формирование современной городской среды муниципального образования город Урай" на 2018-2022 годы" </t>
  </si>
  <si>
    <t>2.</t>
  </si>
  <si>
    <t>уменьшение ассигнований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(сжиженный газ)</t>
  </si>
  <si>
    <t>3.</t>
  </si>
  <si>
    <t>Муниципальная программа "Развитие физической культуры, спорта и туризма в городе Урай" на 2019-2030 годы</t>
  </si>
  <si>
    <t>Муниципальная программа " Культура города Урай" на 2017-2021 годы</t>
  </si>
  <si>
    <t>Муниципальная программа «Развитие транспортной системы города Урай» на 2016-2020 годы</t>
  </si>
  <si>
    <t>Непрограммные расходы</t>
  </si>
  <si>
    <t>Итого расходов</t>
  </si>
  <si>
    <t>Итого расходы бюджета города с учетом корректировки</t>
  </si>
  <si>
    <t>Корректировка расходов бюджета городского округа город Урай  на 2020 год</t>
  </si>
  <si>
    <t>Муниципальная программа "Профилактика правонарушений на территории города Урай" на 2018-2030 годы</t>
  </si>
  <si>
    <t>Муниципальная программа "Улучшение жилищных условий жителей, проживающих на территории муниципального образования город Урай" на 2019-2030 годы</t>
  </si>
  <si>
    <t xml:space="preserve">уменьшение ассигнований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</si>
  <si>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уменьшение ассигнований по реализации программ формирования современной городской среды (ФБ,ОБ)</t>
  </si>
  <si>
    <t xml:space="preserve">уменьшение ассигнований по содействию трудоустройству граждан (не занятых трудовой деятельностью и безработных граждан (общественные работы) и временное трудоустройство не занятых трудовой деятельностью и безработных граждан, испытывающих трудности в поиске работы </t>
  </si>
  <si>
    <t>увеличение ассигнований по обращению с твердыми коммунальными отходами</t>
  </si>
  <si>
    <t>уменьшение ассигнований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</si>
  <si>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увеличение ассигнований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(окружной бюджет)</t>
  </si>
  <si>
    <t>уменьшение ассигнований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(школы)</t>
  </si>
  <si>
    <t>увеличение ассигнований на реализацию полномочий в области жилищных отношений (доп.заявка, предоставление субсидии на выкуп жилья)</t>
  </si>
  <si>
    <t xml:space="preserve">оказание финансовой помощи на приобретение мебели для медицинского блока, микшерного пульта, светильника, бактерицидного облучателя-рециркулятора,питьевого фонтанчика для  МБОУ СОШ №5, приобретение жалюзи для МБОУ СОШ №4, обустройство площадки под автогородок для МБДОУ д/сад №7 в рамках финансирования наказов избирателей депутатам Думы Ханты-Мансийского автономного округа-Югры  </t>
  </si>
  <si>
    <t xml:space="preserve">оказание финансовой помощи на установку бюстов А.И.Лебедя и В.Ф.Маргелова, информационного стенда на улице И.П.Шестакова, приобретение облучателей-рециркуляторов, звуковое оборудование для КДЦ "Нефтяник", исторические костюмы для МАУ "Культура", приобретение сценических костюмов для МБУДО "Детская школа искусств" в г.Урай  в рамках финансирования наказов избирателей депутатам Думы Ханты-Мансийского автономного округа-Югры  </t>
  </si>
  <si>
    <t>увеличение ассигнований на предоставление субсидии молодой семье (ФБ,ОБ)</t>
  </si>
  <si>
    <t xml:space="preserve">Дотация  </t>
  </si>
  <si>
    <t>обеспечение мероприятий, связанных с профилактикой и устранением последствий распространения новой коронавирусной инфекции обработка помещений, приобретение дезинфицирующих средств (3,6 части дотации)</t>
  </si>
  <si>
    <t>Муниципальная программа " Создание условий для эффективного и ответственного управления муниципальными финансами, повышения устойчивости местного бюджета городского округа город Урай. Управление муниципальными финансами в городском округе г.Урай" на период до 2020 года</t>
  </si>
  <si>
    <t>Муниципальная программа "Обеспечение градостроительной деятельности на территории города Урай" на 2018-2030 годы</t>
  </si>
  <si>
    <t>Муниципальная программа "Проектирование и строительство инженерных систем коммунальной инфраструктуры в городе Урай" на 2014-2020 годы</t>
  </si>
  <si>
    <t xml:space="preserve">Муниципальная программа Капитальный ремонт и реконструкция систем коммунальной инфраструктуры города Урай на 2014-2020 годы </t>
  </si>
  <si>
    <t>Муниципальная программа "Охрана окружающей среды в границах городского округа город Урай" на 2017-2020 годы</t>
  </si>
  <si>
    <t>4.</t>
  </si>
  <si>
    <t xml:space="preserve">                                                                                 </t>
  </si>
  <si>
    <t>Муниципальная программа "Информационное общество -Урай" на 2019-2030 годы</t>
  </si>
  <si>
    <t>Решение Думы от 26.11.2020 №93</t>
  </si>
  <si>
    <t xml:space="preserve">увеличение ассигнований на поддержку малого и среднего предпринимательства, мероприятие "Предоставление неотложных мер поддержки субъектам малого и среднего предпринимательства, осуществляющим деятельность в отраслях, пострадавших от распространения новой коронавирусной инфекции" </t>
  </si>
  <si>
    <t>1.1.</t>
  </si>
  <si>
    <t>1.2.</t>
  </si>
  <si>
    <t>1.3.</t>
  </si>
  <si>
    <t>1.4.</t>
  </si>
  <si>
    <t>1.5.</t>
  </si>
  <si>
    <t>2.1.</t>
  </si>
  <si>
    <t>2.2.</t>
  </si>
  <si>
    <t>2.3.</t>
  </si>
  <si>
    <t>2.4.</t>
  </si>
  <si>
    <t>3.1.</t>
  </si>
  <si>
    <t>3.2.</t>
  </si>
  <si>
    <t>3.3.</t>
  </si>
  <si>
    <t>3.4.</t>
  </si>
  <si>
    <t>3.5.</t>
  </si>
  <si>
    <t>5.</t>
  </si>
  <si>
    <t>5.1.</t>
  </si>
  <si>
    <t>экономия средств в результате уточнения работ на объекте "Наружные сети освещения территории МБОУ СОШ №12,г.Урай, отсутствие потребности в выполнении ПИР объект "Малогабаритная автоматизированная котельная с наружными сетями в мкр.1А,г.Урай</t>
  </si>
  <si>
    <t>5.2.</t>
  </si>
  <si>
    <t>экономия средств в результате уточнения работ на объектах "Наружные сети освещения территории МБОУ СОШ №12,г.Урай, Благоустройство территории в районе ж/домов №30,32,33,34 мкр 2</t>
  </si>
  <si>
    <t>5.3.</t>
  </si>
  <si>
    <t>5.4.</t>
  </si>
  <si>
    <t>выполнение работ по устройству ограждения моста</t>
  </si>
  <si>
    <t>5.5.</t>
  </si>
  <si>
    <t>экономия по факту выполненных работ в рамках организации содержания дорожного хозяйства, содержания мест массового отдыха населения</t>
  </si>
  <si>
    <t>экономия по факту выполненных работ в части доли софинансирования местного бюджета на проведение капитального ремонта инженерных сетей (ОЗП)</t>
  </si>
  <si>
    <t xml:space="preserve">оказание услуг по приему сточных вод в централизованную систему водоотведения, проведению мероприятий по поддержанию пожарных гидрантов в работоспособном состоянии </t>
  </si>
  <si>
    <t>доля софинансирования местного бюджета (освобождение земельных участков, планируемых для жилищного строительства - снос домов)</t>
  </si>
  <si>
    <t>экономия по факту выполнения работ по ремонту общего имущества МКД (решение суда)</t>
  </si>
  <si>
    <t>5.6.</t>
  </si>
  <si>
    <t>5.7.</t>
  </si>
  <si>
    <t>5.8.</t>
  </si>
  <si>
    <t>экономия средств по текущему содержанию МКУ "УМТО"</t>
  </si>
  <si>
    <t>экономия средств по организации временного трудоустройства несовершеннолетних граждан в возрасте от 14 до 18 лет, в результате уменьшения кол-ва трудоустройства подростков</t>
  </si>
  <si>
    <t>5.9.</t>
  </si>
  <si>
    <t>экономия средств (уменьшение ср.списочной числ-ти работников МАУ "Культура", услуги по содержанию здания, отмена общегородских мероприятий)</t>
  </si>
  <si>
    <t>экономия средств (уменьшение ср.списочной числ-ти работников МБУ ДО "ДШИ", услуги по содержанию здания)</t>
  </si>
  <si>
    <t>экономия по изготовлению техпаспортов</t>
  </si>
  <si>
    <t>5.10.</t>
  </si>
  <si>
    <t>экономия средств в связи с отменой городских мероприятий из-за пандемии</t>
  </si>
  <si>
    <t>5.11.</t>
  </si>
  <si>
    <t>5.12.</t>
  </si>
  <si>
    <t>экономия средств по текущему содержанию МКУ "УКС"</t>
  </si>
  <si>
    <t>5.13.</t>
  </si>
  <si>
    <t>5.14.</t>
  </si>
  <si>
    <t>экономия средств по факту оказания услуг по ликвидации несанкционированных свалок</t>
  </si>
  <si>
    <t xml:space="preserve">экономия средств по выполнению кадастровых работ </t>
  </si>
  <si>
    <t>1.6.</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</si>
  <si>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</si>
  <si>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на 2016-2020 годы</t>
  </si>
  <si>
    <t>поддержка субъектов МСП</t>
  </si>
  <si>
    <t xml:space="preserve">проведение дезобработки помещений, общественных территорий, приобретение средств индивидуальной защиты, </t>
  </si>
  <si>
    <t>проведение дезобработки помещений, общественных территорий, перевозка жителей приобретение средств индивидуальной защиты, продуктовые наборы для населения 65+, детей</t>
  </si>
  <si>
    <t>4.1.</t>
  </si>
  <si>
    <t>4.1.1.</t>
  </si>
  <si>
    <t>4.1.2.</t>
  </si>
  <si>
    <t>4.1.3.</t>
  </si>
  <si>
    <t>4.2.</t>
  </si>
  <si>
    <t>5.15.</t>
  </si>
  <si>
    <t>5.16.</t>
  </si>
  <si>
    <t>Местный бюджет</t>
  </si>
  <si>
    <t>перераспределение средств в результате конкурсных процедур в рамках градостроительной деятельности</t>
  </si>
  <si>
    <t>1.7.</t>
  </si>
  <si>
    <t>Таблица 1 к пояснительной записке</t>
  </si>
  <si>
    <t xml:space="preserve">Наименование </t>
  </si>
  <si>
    <t>Код бюджетной классификации</t>
  </si>
  <si>
    <t>Примечание</t>
  </si>
  <si>
    <t>НАЛОГОВЫЕ И НЕНАЛОГОВЫЕ ДОХОДЫ, в том числе:</t>
  </si>
  <si>
    <t>000 1 00 00000 00 0000 000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</si>
  <si>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</si>
  <si>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</si>
  <si>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</si>
  <si>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</si>
  <si>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</si>
  <si>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</si>
  <si>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</si>
  <si>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</si>
  <si>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</si>
  <si>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</si>
  <si>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</si>
  <si>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</si>
  <si>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</si>
  <si>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000 1 05 01011 01 0000 110</t>
  </si>
  <si>
    <t>Единый налог на вмененный доход для отдельных видов деятельности</t>
  </si>
  <si>
    <t>000 1 05 02010 02 0000 110</t>
  </si>
  <si>
    <t>Налог, взимаемый в связи с применением патентной системы налогообложения, зачисляемый в бюджеты городских округов</t>
  </si>
  <si>
    <t>000 1 05 04010 02 0000 110</t>
  </si>
  <si>
    <t>Транспортный налог с физических лиц</t>
  </si>
  <si>
    <t>000 1 06 04012 02 0000 110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</si>
  <si>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</si>
  <si>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000 1 06 01020 04 0000 110</t>
  </si>
  <si>
    <t xml:space="preserve">Основная причина снижения плановых назначений  связана с предоставлением пониженной налоговой ставки (решение Думы города Урай "О налоге на имущество физических лиц" от 23.09.2010 № 65 (в редакции от 28.05.2020 № 36)), принято в связи с введением ограничительных мер по предотвращению распространения новой коронавирусной инфекции (COVID-19)) на предоставление понижающей налоговой ставки с 0.7% на0.1% (заявилось 2 налогоплательщика).                                                                                      </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</si>
  <si>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</si>
  <si>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</si>
  <si>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</si>
  <si>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</si>
  <si>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 xml:space="preserve"> -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</si>
  <si>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</si>
  <si>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 xml:space="preserve">Основная причина увеличения плановых назначений   в сумме "+" 134,0 тыс.рублей связана с поступлениями госпошлины по делам, рассматриваемым в судах общей юрисдикции, мировыми судьями, администратором которых является Межрайонная инспекция Федеральной налоговой службы №2 по ХМАО-Югре. </t>
  </si>
  <si>
    <t>Государственная пошлина за государственную регистрацию, а также за совершение прочих юридически значимых действий</t>
  </si>
  <si>
    <t>000 1 08 07000 01 0000 110</t>
  </si>
  <si>
    <t xml:space="preserve"> Государственная пошлина за выдачу разрешения на установку рекламной конструкции</t>
  </si>
  <si>
    <t>000 1 08 07150 01 0000 110</t>
  </si>
  <si>
    <t>Основная причина снижения плановых назначений в результате отсутствия поступивших заявлений от юридических и физических лиц по установке рекламных конструкций в городе Урай. Данный вид дохода относится к категории не подлежащих объективному прогнозированию, не имеет постоянного характера поступлений.</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</si>
  <si>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</si>
  <si>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 xml:space="preserve">000  1 08 07173 01 0000 110
</t>
  </si>
  <si>
    <t xml:space="preserve">Основная причина увеличения плановых назначений   связана с  увеличением поступлений  в результате выдачи документов ОМС -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</si>
  <si>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</si>
  <si>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</si>
  <si>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</si>
  <si>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</si>
  <si>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 xml:space="preserve"> -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</si>
  <si>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000 1 11 05012 04  0000 120</t>
  </si>
  <si>
    <t xml:space="preserve">Основная причина увеличения плановых назначений   связана с ожидаемым поступлением  дополнительных доходов  от проведения 3-х аукционов под ИЖС и растениеводство. </t>
  </si>
  <si>
    <t xml:space="preserve"> -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t>
  </si>
  <si>
    <t>000 1 11 05024 04 0000 120</t>
  </si>
  <si>
    <t>Основные причины снижения плановых назначений: 1) досрочное расторжения договора аренды за неисполнение условий договора по строительству многоквартирного жилого дома в микрорайоне 1А;   2)  в связи с предоставлением отсрочки платежа по договору аренды в текущем году  (мера поддержки в условиях (COVID-19))   под строительство многоквартирного дома в микрорайоне 1Д и  внесением платы  в 2021 году; 3) досрочное расторжение 3-х договоров аренды земельных участков в связи с завершением строительства многоквартирных домов в микрорайоне 1А.</t>
  </si>
  <si>
    <t xml:space="preserve"> -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t>
  </si>
  <si>
    <t xml:space="preserve">000 1 11 05324 04 0000 120
</t>
  </si>
  <si>
    <t>Основная причина снижения плановых назначений связана с тем, что данный вид дохода относится  к труднопрогнозируемым доходам, носит  заявительный характер.</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</si>
  <si>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</si>
  <si>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</si>
  <si>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 xml:space="preserve">  -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</si>
  <si>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000 1 11 09044 04 0000 120</t>
  </si>
  <si>
    <t>ДОХОДЫ ОТ ОКАЗАНИЯ ПЛАТНЫХ УСЛУГ И КОМПЕНСАЦИИ ЗАТРАТ  ГОСУДАРСТВА</t>
  </si>
  <si>
    <t>000 1 13 00000 00 0000 000</t>
  </si>
  <si>
    <t>Доходы от оказания платных услуг (работ)</t>
  </si>
  <si>
    <t>000 1 13 01000 00 0000 130</t>
  </si>
  <si>
    <t xml:space="preserve"> - прочие доходы от оказания платных услуг (работ) получателями средств бюджетов городских округов</t>
  </si>
  <si>
    <t>000 1 13 01994 04 0000 130</t>
  </si>
  <si>
    <t>Доходы от компенсации затрат государства</t>
  </si>
  <si>
    <t>000 1 13 02000 00 0000 130</t>
  </si>
  <si>
    <t>Доходы, поступающие в порядке возмещения расходов, понесенных в связи с эксплуатацией имущества</t>
  </si>
  <si>
    <t>000 1 13 02 060 00 0000 130</t>
  </si>
  <si>
    <t xml:space="preserve"> - доходы, поступающие в порядке возмещения расходов, понесенных в связи с эксплуатацией имущества городских округов</t>
  </si>
  <si>
    <t>000 1 13 02 064 04 0000 130</t>
  </si>
  <si>
    <t>Прочие доходы от компенсации затрат государства</t>
  </si>
  <si>
    <t>000 1 13 02990 00 0000 130</t>
  </si>
  <si>
    <t xml:space="preserve"> - прочие доходы от  компенсации затрат бюджетов городских округов</t>
  </si>
  <si>
    <t>000 1 13 02994 04 0000 130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</si>
  <si>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</si>
  <si>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</si>
  <si>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</si>
  <si>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</si>
  <si>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 xml:space="preserve">Основная причина увеличения плановых назначений связана с досрочным внесением платежей по договорам купли-продажи муниципального имущества, т.е. ранее установленного договором срока. </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</si>
  <si>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</si>
  <si>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000 1 14 02040 04 0000 410</t>
  </si>
  <si>
    <t xml:space="preserve">  -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</si>
  <si>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</si>
  <si>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 xml:space="preserve">Доходы от продажи земельных участков , находящихся в государственной и муниципальной собственности </t>
  </si>
  <si>
    <t>000 1 14 06000 00 0000 430</t>
  </si>
  <si>
    <t xml:space="preserve"> -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</si>
  <si>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</si>
  <si>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 xml:space="preserve">Основная причина увеличения плановых назначений связана  с выкупом двух участков для предпринимательских целей и двух участков под гаражи. </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</si>
  <si>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</si>
  <si>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000 1 14 06300 00 0000 430</t>
  </si>
  <si>
    <t xml:space="preserve"> -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</si>
  <si>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000 1 14 06312 04 0000 430</t>
  </si>
  <si>
    <t>ШТРАФЫ, САНКЦИИ, ВОЗМЕЩЕНИЕ УЩЕРБА</t>
  </si>
  <si>
    <t>000 1 16 00000 00 0000 000</t>
  </si>
  <si>
    <t xml:space="preserve">Основные причины увеличения плановых назначений:                                                                                                                                                                                                           1) внесение изменений с 01.01.2020 в Бюджетный кодекс  Российской Федерации порядка зачисления штрафов и иных сумм принудительного изъятия в бюджеты бюджетной системы Российской Федерации;                                                                                                                                                                                2) передача денежных взысканий (штрафов) в полном объеме из бюджета Ханты-Мансийского автономного округа - Югры, установленные Кодексом Российской Федерации об административных правонарушениях (за исключением штрафов, установленных главой 12 КоАП Российской Федерации за  административные правонарушения в области дорожного движения), законом Ханты-Мансийского автономного округа-Югры от 11.06.2010 №102-оз « Об административных правонарушениях);                                                                                                                                                                        3)  поступление   денежных взысканий, в счет погашения задолженности, образовавшейся до 1 января 2020 года, что не было запланировано при формировании бюджета города Урай на 2020 год;                                                                                                                                         
4) поступление доходов в виде штрафных санкций  (неустойки)  за неисполнение договорных обязательств по условиям контрактов, администратором которых является администрация города Урай.  Денежные взыскания (штрафы) возлагаются по мере их нарушения, соответственно их поступления носят несистемный характер.                             </t>
  </si>
  <si>
    <t>Административные штрафы, установленные Кодексом Российской Федерации об административных правонарушениях</t>
  </si>
  <si>
    <t>000 1 16 01000 01 0000 140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</si>
  <si>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</si>
  <si>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000 1 16 01050 01 0000 140</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</si>
  <si>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</si>
  <si>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000 1 16 01053 01 0000 140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</si>
  <si>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</si>
  <si>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</si>
  <si>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</si>
  <si>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000 1 16 01063 01 0000 140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</si>
  <si>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</si>
  <si>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000 1 16 01070 01 0000 140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</si>
  <si>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</si>
  <si>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000 1 16 01072 01 0000 140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</si>
  <si>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</si>
  <si>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000 1 16 01073 01 0000 140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</si>
  <si>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t>
  </si>
  <si>
    <t>000 1 16 01080 01 0000 140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</si>
  <si>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</si>
  <si>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000 1 16 01082 01 0000 140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</si>
  <si>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</si>
  <si>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000 1 16 01090 01 0000 140</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</si>
  <si>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</si>
  <si>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000 1 16 01092 01 0000 140</t>
  </si>
  <si>
    <t xml:space="preserve">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t>
  </si>
  <si>
    <t xml:space="preserve">000 1 16 01100 01 0000 140
</t>
  </si>
  <si>
    <t xml:space="preserve">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</si>
  <si>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000 1 16 01102 01 0000 140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</si>
  <si>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t>
  </si>
  <si>
    <t xml:space="preserve">000 1 16 01140 01 0000 140
</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</si>
  <si>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t>
  </si>
  <si>
    <t xml:space="preserve">000 1 16 01142 01 0000 140
</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</si>
  <si>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t>
  </si>
  <si>
    <t xml:space="preserve">000 1 16 01143 01 0000 140
</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</si>
  <si>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</si>
  <si>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000 1 16 01150 01 0000 140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</si>
  <si>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</si>
  <si>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000 1 16 01153 01 0000 140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</si>
  <si>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</si>
  <si>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000 1 16 01170 01 0000 140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</si>
  <si>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</si>
  <si>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000 1 16 01173 01 0000 140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</si>
  <si>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</si>
  <si>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000 1 16 01190 01 0000 140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</si>
  <si>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</si>
  <si>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000 1 16 01192 01 0000 140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</si>
  <si>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</si>
  <si>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000 1 16 01193 01 0000 140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</si>
  <si>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t>
  </si>
  <si>
    <t>000 1 16 01194 01 0000 140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</si>
  <si>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</si>
  <si>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000 1 16 01200 01 0000 140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</si>
  <si>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</si>
  <si>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000 1 16 01202 01 0000 140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</si>
  <si>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</si>
  <si>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000 1 16 01203 01 0000 140</t>
  </si>
  <si>
    <t>Административные штрафы, установленные законами субъектов Российской Федерации об административных правонарушениях</t>
  </si>
  <si>
    <t>000 1 16 02000 02 0000 140</t>
  </si>
  <si>
    <t xml:space="preserve">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t>
  </si>
  <si>
    <t>000 1 16 02010 02 0000 140</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</si>
  <si>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</si>
  <si>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000 1 16 02020 02 0000 140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</si>
  <si>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</si>
  <si>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</si>
  <si>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t>
  </si>
  <si>
    <t>000 1 16 07090 00 0000 140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</si>
  <si>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</si>
  <si>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000 1 16 07090 04 0000 140</t>
  </si>
  <si>
    <t xml:space="preserve">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
</t>
  </si>
  <si>
    <t>040 1 16 09000 00 0000 140</t>
  </si>
  <si>
    <t>000 1 16 09040 00 0000 140</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</si>
  <si>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</si>
  <si>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000 1 16 09040 04 0000 140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</si>
  <si>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t>
  </si>
  <si>
    <t xml:space="preserve">000 1 16 10100 00 0000 140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</si>
  <si>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</si>
  <si>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 xml:space="preserve">000 1 16 10123 01 0000 140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</si>
  <si>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</si>
  <si>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 xml:space="preserve">000 1 16 10129 01 0000 140
</t>
  </si>
  <si>
    <t>Платежи, уплачиваемые в целях возмещения вреда, причиняемого автомобильным дорогам</t>
  </si>
  <si>
    <t>000 1 16 11060 01 0000 140</t>
  </si>
  <si>
    <t xml:space="preserve"> Платежи, уплачиваемые в целях возмещения вреда, причиняемого автомобильным дорогам</t>
  </si>
  <si>
    <t xml:space="preserve">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t>
  </si>
  <si>
    <t>000 1 16 11064 01 0000 140</t>
  </si>
  <si>
    <t>ПРОЧИЕ НЕНАЛОГОВЫЕ ДОХОДЫ</t>
  </si>
  <si>
    <t>000 1 17 00000 00 0000 000</t>
  </si>
  <si>
    <t xml:space="preserve">Прочие неналоговые доходы бюджетов городских округов </t>
  </si>
  <si>
    <t>000 1 17 05040 04 0000 180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</si>
  <si>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</si>
  <si>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</si>
  <si>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</si>
  <si>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</si>
  <si>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БЮДЖЕТНОЙ СИСТЕМЫ РОССИЙСКОЙ ФЕДЕРАЦИИ</t>
  </si>
  <si>
    <t>000 2 02 10000 00 0000 150</t>
  </si>
  <si>
    <t>Дотация бюджетам городских округов на поддержку мер по обеспечению сбалансированности бюджетов и на финансовое обеспечение мероприятий, связанных с профилактикой и устранением последствий распространения новой коронавирусной инфекции</t>
  </si>
  <si>
    <t>000 202 15002 04 0000 150</t>
  </si>
  <si>
    <t>Уведомление № 500/04/370 от 10.04.2020 о предоставлении межбюджетного трансферта, не имеющего целевое назначение на 2020 год и плановый период 2021 и 2022 годов от Департамента финансов ХМАО-Югры</t>
  </si>
  <si>
    <t>Дотации на поддержку мер по обеспечению сбалансированности бюджетов городских округов и муниципальных районов Ханты-Мансийского автономного округа – Югры</t>
  </si>
  <si>
    <t>Уведомление № 500/11/922 от 17.11.2020 о предоставлении межбюджетного трансферта, не имеющего целевое назначение на 2020 год и плановый период 2021 и 2022 годов от Департамента финансов ХМАО-Югры</t>
  </si>
  <si>
    <t xml:space="preserve">Дотации бюджетам городских округов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t>
  </si>
  <si>
    <t>000 202 15853 04 0000 150</t>
  </si>
  <si>
    <t>Уведомление № 500/06/598 от 18.06.2020 о предоставлении межбюджетного трансферта, не имеющего целевое назначение на 2020 год и плановый период 2021 и 2022 годов от Департамента финансов ХМАО-Югры</t>
  </si>
  <si>
    <t xml:space="preserve">СУБСИДИИ БЮДЖЕТАМ БЮДЖЕТНОЙ СИСТЕМЫ РОССИЙСКОЙ ФЕДЕРАЦИИ (МЕЖБЮДЖЕТНЫЕ СУБСИДИИ)               </t>
  </si>
  <si>
    <t>000 2 02 20000 00 0000 150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</si>
  <si>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(окружной бюджет)</t>
  </si>
  <si>
    <t>000 2 02 25304 04 0000 150</t>
  </si>
  <si>
    <t>Уведомление № 230/08/544 от 25.08.2020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</si>
  <si>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(федеральный бюджет)</t>
  </si>
  <si>
    <t>Уведомление № 230/08/566 от 25.08.2020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</si>
  <si>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Субсидии на реализацию мероприятий по обеспечению жильем молодых семей (окружной бюджет)</t>
  </si>
  <si>
    <t>000 2 02 25497 04 0000 150</t>
  </si>
  <si>
    <t>Уведомление № 480/08/405 от 21.08.2020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</si>
  <si>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Субсидии на реализацию мероприятий по обеспечению жильем молодых семей (федеральный бюджет)</t>
  </si>
  <si>
    <t>000 2 02 25497 04 8302 150</t>
  </si>
  <si>
    <t>Уведомление № 480/08/397 от 21.08.2020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</si>
  <si>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Субсидии бюджетам на реализацию программ формирования современной городской среды (окружной бюджет)</t>
  </si>
  <si>
    <t>000 2 02 25555 04 8801 150</t>
  </si>
  <si>
    <t>Уведомление № 460/10/103 от 13.10.2020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</si>
  <si>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Субсидии бюджетам на реализацию программ формирования современной городской среды (федеральный бюджет)</t>
  </si>
  <si>
    <t>000 2 02 25555 04 8802 150</t>
  </si>
  <si>
    <t>Уведомление № 460/10/94 от 13.10.2020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</si>
  <si>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Субсидии на поддержку малого и среднего предпринимательства основного мероприятия "Предоставление неотложных мер поддержки субъектам малого и среднего предпринимательства, осуществляющим деятельность в отраслях, пострадавших от распространения новой коронавирусной инфекции" Подпрограммы "Развитие малого и среднего предпринимательства" (окружной бюджет)</t>
  </si>
  <si>
    <t>000 2 02 29999 04 0000 150</t>
  </si>
  <si>
    <t>Уведомления № 600/06/101 от 10.06.2020, № 600/08/120 от 13.08.2020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</si>
  <si>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(окружной бюджет)</t>
  </si>
  <si>
    <t>Уведомления № 230/09/604 от 09.09.2020, № 230/12/1414 от 03.12.2020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</si>
  <si>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(окружной бюджет)</t>
  </si>
  <si>
    <t>Уведомления № 230/08/522 от 25.08.2020, № 230/10/830 от 29.10.2020, № 230/11/1177 от 17.11.2020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</si>
  <si>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Субсидии на возмещение расходов организации за доставку населению сжиженного газа для бытовых нужд 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t>
  </si>
  <si>
    <t>Уведомление № 460/10/155 от 29.10.2020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</si>
  <si>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Субсидии для реализации полномочий в области жилищных отношений</t>
  </si>
  <si>
    <t>Уведомления № 480/11/609 от 02.11.2020, № 480/11/632 от 23.11.2020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</si>
  <si>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Субсидии на реализацию полномочий в сфере жилищно-коммунального комплекса</t>
  </si>
  <si>
    <t>Уведомление № 460/12/191 от 11.12.2020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</si>
  <si>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 xml:space="preserve">СУБВЕНЦИИ БЮДЖЕТАМ СУБЪЕКТОВ РОССИЙСКОЙ ФЕДЕРАЦИИ И МУНИЦИПАЛЬНЫХ ОБРАЗОВАНИЙ всего, в том числе:                </t>
  </si>
  <si>
    <t>000 2 02 30000 00 0000 150</t>
  </si>
  <si>
    <t>Субвенции на организацию и обеспечение отдыха и оздоровления детей, в том числе в этнической среде (окружной бюджет)</t>
  </si>
  <si>
    <t>000 202 30024 04 0000 150</t>
  </si>
  <si>
    <t>Уведомления № 230/09/623 от 09.09.2020, № 230/10/853 от 29.10.2020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</si>
  <si>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Субвенции на поддержку животноводства, переработки и реализации продукции животноводства (окружной бюджет)</t>
  </si>
  <si>
    <t>000 202 30024  04 0000 150</t>
  </si>
  <si>
    <t>Уведомление № 700/09/9 от 10.09.2020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</si>
  <si>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</si>
  <si>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Уведомления № 290/09/193 от 11.09.2020, № 290/10/225 от 29.10.2020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</si>
  <si>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Единая субвенция на осуществление деятельности по опеке и попечительству</t>
  </si>
  <si>
    <t>Уведомления № 500/09/670 от 11.09.2020, № 500/10/803 от 30.10.2020 о предоставлении субсидии, субвенции, иного межбюджетного трансферта, имеющего целевое назначение на 2020 год и плановый период 2021 и 2022 годов Департамента финансов ХМАО-Югры</t>
  </si>
  <si>
    <t>Субвенции на поддержку животноводства, переработки и реализации продукции животноводства</t>
  </si>
  <si>
    <t>Уведомление № 700/10/20 от 19.10.2020 о предоставлении субсидии, субвенции, иного межбюджетного трансферта, имеющего целевое назначение на 2020 год и плановый период 2021 и 2022 годов Департамента финансов ХМАО-Югры</t>
  </si>
  <si>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(школы)</t>
  </si>
  <si>
    <t>Уведомление № 500/10/766 от 29.10.2020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</si>
  <si>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</si>
  <si>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Уведомление № 530/10/27 от 29.10.2020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</si>
  <si>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t>
  </si>
  <si>
    <t>Уведомление № 460/10/138 от 29.10.2020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</si>
  <si>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(компенсация) (окружной бюджет)</t>
  </si>
  <si>
    <t>000 202 30029  04 0000 150</t>
  </si>
  <si>
    <t>Уведомления № 230/07/500 от 27.07.2020, № 230/09/645 от 09.09.2020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</si>
  <si>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Субвенции бюджетам городских округов на проведение Всероссийской переписи населения 2020 года</t>
  </si>
  <si>
    <t>000 202 35469 04 0000 150</t>
  </si>
  <si>
    <t>Уведомление № 600/10/142 от 23.10.2020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</si>
  <si>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Субвенции бюджетам городских округов на государственную регистрацию актов гражданского состояния (окружной бюджет)</t>
  </si>
  <si>
    <t>000 202 35930 04 0000 150</t>
  </si>
  <si>
    <t>Уведомление № 690/10/74 от 29.10.2020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</si>
  <si>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Субвенции бюджетам городских округов на государственную регистрацию актов гражданского состояния (федеральный бюджет)</t>
  </si>
  <si>
    <t>Уведомления № 690/06/20 от 18.06.2020, №690/12/87 от 09.12.2020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</si>
  <si>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000 2 02 40000 00 0000 150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</si>
  <si>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t>
  </si>
  <si>
    <t>000 202 45303 04 0000 150</t>
  </si>
  <si>
    <t>Уведомление № 230/09/588 от 02.09.2020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</si>
  <si>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Иные межбюджетные трансферты из Резервного фонда Правительства ХМАО-Югры на реализацию наказов избирателей депутатам Думы Ханты-Мансийского автономного округа – Югры</t>
  </si>
  <si>
    <t>000 202 49999 04 0000 150</t>
  </si>
  <si>
    <t xml:space="preserve">Уведомления № 500/06/509, № 500/06/523, № 500/06/532, № 500/06/550 от 16.06.2020; № 500/11/852, № 500/11/862, № 500/11/880 от 02.11.2020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 </t>
  </si>
  <si>
    <t xml:space="preserve">Иные межбюджетные трансферты на реализацию мероприятий по содействию трудоустройству граждан (Основное мероприятие "Содействие улучшению положения на рынке труда не занятых трудовой деятельностью и безработных граждан") </t>
  </si>
  <si>
    <t>Уведомления № 350/10/105 от 23.10.2020, № 350/10/78 от 29.10.2020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</si>
  <si>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Иные межбюджетные трансферты на реализацию мероприятий по содействию трудоустройству граждан (Основное мероприятие "Содействие трудоустройству граждан с инвалидностью и их адаптация на рынке труда")</t>
  </si>
  <si>
    <t>Уведомление № 350/11/130 от 13.11.2020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</si>
  <si>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Иные межбюджетные трансферты победителям конкурсов в сфере организации мероприятий по профилактике незаконного потребления наркотических средств и психотропных веществ, наркомании в рамках Государственной программы "Профилактика правонарушений и обеспечение отдельных прав граждан" (окружной бюджет)</t>
  </si>
  <si>
    <t>Уведомление № 580/07/16 от 02.07.2020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</si>
  <si>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(окружной бюджет)</t>
  </si>
  <si>
    <t>Уведомление № 230/10/883 от 29.10.2020 о предоставлении субсидии, субвенции, иного межбюджетного трансферта, имеющего целевое назначение на 2020 год и плановый период 2021 и 2022 годов от Департамента финансов ХМАО-Югры</t>
  </si>
  <si>
    <t>ИТОГО ДОХОДОВ</t>
  </si>
  <si>
    <t>Итого доходы с учетом корректировки в декабре 2020 года</t>
  </si>
  <si>
    <t xml:space="preserve">Сумма корректировки       </t>
  </si>
  <si>
    <t xml:space="preserve">Основная причина увеличения плановых назначений связана с тем, что данные поступления не имеют постоянного характера поступлений, что затрудняет проводить анализ и не могут быть с точностью запланированы при формировании бюджета города. К данным поступлениям относятся: взимание платы за предоставление сведений из ИСОГД города Урай, возврат финансирования прошлых лет, возврат  дебиторской задолженности по выплатам больничных листов из ФСС, по договорам за услуги связи и энергосберегающих компаний и возмещение расходов, понесенных в связи с эксплуатацией муниципального имущества. </t>
  </si>
  <si>
    <t xml:space="preserve">Основная причина увеличения плановых назначений связана с дополнительными поступлениями в результате доначислений, в ходе выездной налоговой проверки </t>
  </si>
  <si>
    <t>Основные причины снижения плановых назначений согласно предоставленной информации от налогового органа, а так же  введение ограничительных мер по предотвращению распространения новой коронавирусной инфекции (COVID-19). Учтены риски неуплаты данных  подвидов НДФЛ  в результате переноса сроков уплаты и предоставления налоговых деклараций по налогам и отмены уплаты налогов во 2 квартале 2020 года для индивидуальных предпринимателей, компаний малого и среднего бизнеса пострадавших отраслей</t>
  </si>
  <si>
    <t xml:space="preserve">Основная причина увеличения плановых назначений   связана с дополнительными поступлениями в результате доначислений, в ходе выездной налоговой проверки </t>
  </si>
  <si>
    <t xml:space="preserve">Основные причины снижения плановых назначений согласно данным налогового органа связана с введением ограничительных мер по предотвращению распространения новой коронавирусной инфекции (COVID-19). Учтены риски неуплаты данных  налоговых доходов результате: а) переноса сроков уплаты и предоставления налоговых деклараций по налогам,  б) отмены уплаты налогов во 2 квартале 2020 года для индивидуальных предпринимателей, компаний малого и среднего бизнеса пострадавших отраслей; в) отмены для субъектов малого и среднего предпринимательства применения коэффициента-дефлятора по патентной системе налогообложения, г)  переход налогоплательщиков ЕНВД на другую систему налогообложения и снятие с налогового учета ( в 2019 году -147 налогоплательщиков, в 2020 - 130) в связи отменой ЕНВД с 1 января 2021 года
</t>
  </si>
  <si>
    <t xml:space="preserve">Основные причины снижения плановых назначений сложились  в результате уточнения платежей  по договорам аренды МКУ "УМТО", досрочное расторжение договора.     </t>
  </si>
  <si>
    <t xml:space="preserve">Основная причина увеличения плановых назначений связана с поступлением  в декабре 2020 года доходов в бюджет города за утилизацию демонтированного муниципального имущества (металлолом) (Порядок управления и распоряжения имуществом, находящимся в муниципальной собственности города Урай,  средства от утилизации возмещаются пользователем в бюджет города Урай)     </t>
  </si>
  <si>
    <t>увеличение ассигнований на выполнение капитального ремонта инженерных сетей (ОЗП)</t>
  </si>
  <si>
    <t>уменьшение ассигнований по возмещению расходов организации за доставку населению сжиженного газа для бытовых нужд 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t>
  </si>
  <si>
    <t xml:space="preserve">оказание финансовой помощи на изготовление перегородок в душевых бассейна, приобретение снегоуборочной машины,воздуходувок,судейских столов, спортивный инвентарь, участие в спортивных мероприятиях по боксу для МАУ ДО "ДЮСШ "Старт" в рамках финансирования наказов избирателей депутатам Думы Ханты-Мансийского автономного округа-Югры  </t>
  </si>
  <si>
    <t>мероприятия, направленные на формирование негативного отношения к незаконному обороту и потреблению наркотиков, повышение квалификации (семинары, курсы)</t>
  </si>
  <si>
    <t>экономия по факту оплаты взносов на капремонт общего имущества МКД, за организацию содержания объектов благоустройства</t>
  </si>
  <si>
    <t>уменьшение ассигнований на осуществление переданного полномочия на государственную регистрацию актов гражданского состояния (ФБ,ОБ)</t>
  </si>
  <si>
    <t xml:space="preserve">Корректировка доходов бюджета городского округа город Урай на 2020 год </t>
  </si>
  <si>
    <t>увеличение ассигнований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(ФБ,ОБ)</t>
  </si>
  <si>
    <t>уменьшение ассигнований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(ОБ)</t>
  </si>
  <si>
    <t>уменьшение ассигнований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(ОБ)</t>
  </si>
  <si>
    <t>уменьшение ассигнований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(ОБ)</t>
  </si>
  <si>
    <t>уменьшение ассигнований на организацию и обеспечение отдыха и оздоровления детей, в том числе в этнической среде (ОБ)</t>
  </si>
  <si>
    <t>Субвенции ФБ,ОБ, в том числе</t>
  </si>
  <si>
    <t>увеличение ассигнований на поддержку животноводства, переработки и реализации продукции животноводства (ОБ)</t>
  </si>
  <si>
    <t>уменьшение ассигнований на осуществление деятельности по опеке и попечительству (ОБ)</t>
  </si>
  <si>
    <t>уменьшение ассигнований  на проведение Всероссийской переписи населения 2020 года (ОБ)</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</si>
  <si>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</si>
  <si>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Дума города Урай</t>
  </si>
  <si>
    <t>текущее содержание аппарата УО (выплаты при выходе на пенсию)</t>
  </si>
  <si>
    <t xml:space="preserve">экономия средств в связи с отменой городских спорт. мероприятий в результате пандемии  </t>
  </si>
  <si>
    <t>экономия средств в результате пандемии (муниципальное задание, отмена городских мероприятий)</t>
  </si>
  <si>
    <t>экономия средств в части доли софинансирования местного бюджета на приобретение квартир в муниципальную собственность</t>
  </si>
  <si>
    <t>экономия по текущему содержанию, высвобождение средств по обслуживанию муниципального долга (отсутствие долговых обязательств у МО), уточнение целевой статьи расходов (резервный фонд администрации города Урай)</t>
  </si>
  <si>
    <t>текущее содержание администрации города Урай</t>
  </si>
  <si>
    <t>резервный фонд администрации города Урай (уточнение целевой статьи расходов)</t>
  </si>
  <si>
    <t>экономия средств по текущему содержанию аппарата Думы города Урай</t>
  </si>
  <si>
    <t>перераспределение средств на выполнение работ по освобождению земельных участков под жилищное строительство (снос домов по адресам ул.Береговая, дом 4,мкр-н Д, дом 26)</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</si>
</sst>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0"/>
    <numFmt numFmtId="189" formatCode="0.00000"/>
    <numFmt numFmtId="190" formatCode="0.0000"/>
    <numFmt numFmtId="191" formatCode="0.000"/>
    <numFmt numFmtId="192" formatCode="0.0"/>
    <numFmt numFmtId="193" formatCode="_(* #,##0.000_);_(* \(#,##0.000\);_(* &quot;-&quot;??_);_(@_)"/>
    <numFmt numFmtId="194" formatCode="_(* #,##0.0_);_(* \(#,##0.0\);_(* &quot;-&quot;??_);_(@_)"/>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0.0"/>
    <numFmt numFmtId="200" formatCode="0.0%"/>
    <numFmt numFmtId="201" formatCode="#,##0.000"/>
    <numFmt numFmtId="202" formatCode="000\.00\.000\.0"/>
    <numFmt numFmtId="203" formatCode="_-* #,##0.0_р_._-;\-* #,##0.0_р_._-;_-* &quot;-&quot;?_р_._-;_-@_-"/>
    <numFmt numFmtId="204" formatCode="0.00_ ;\-0.00\ "/>
    <numFmt numFmtId="205" formatCode="000000"/>
    <numFmt numFmtId="206" formatCode="_(* #,##0.00000_);_(* \(#,##0.00000\);_(* &quot;-&quot;??_);_(@_)"/>
    <numFmt numFmtId="207" formatCode="#,##0.0000"/>
    <numFmt numFmtId="208" formatCode="#,##0.00000"/>
    <numFmt numFmtId="209" formatCode="&quot;+&quot;\ #,##0.0;&quot;-&quot;\ #,##0.0;&quot;&quot;\ 0.0"/>
    <numFmt numFmtId="210" formatCode="[$-FC19]d\ mmmm\ yyyy\ &quot;г.&quot;"/>
    <numFmt numFmtId="211" formatCode="[$-FC19]dd\ mmmm\ yyyy\ &quot;г.&quot;"/>
    <numFmt numFmtId="212" formatCode="\+0.0"/>
    <numFmt numFmtId="213" formatCode="#,##0.0\ &quot;₽&quot;"/>
    <numFmt numFmtId="214" formatCode="\+#,#00.00"/>
    <numFmt numFmtId="215" formatCode="00\.00\.00"/>
    <numFmt numFmtId="216" formatCode="000"/>
    <numFmt numFmtId="217" formatCode="_-* #,##0.0\ _₽_-;\-* #,##0.0\ _₽_-;_-* &quot;-&quot;?\ _₽_-;_-@_-"/>
    <numFmt numFmtId="218" formatCode="\-0.00"/>
    <numFmt numFmtId="219" formatCode="#,##0.00_ ;\-#,##0.00\ "/>
    <numFmt numFmtId="220" formatCode="\-0,000.00"/>
    <numFmt numFmtId="221" formatCode="#,##0.0\ _₽"/>
    <numFmt numFmtId="222" formatCode="#,##0.00\ _₽"/>
    <numFmt numFmtId="223" formatCode="&quot;&quot;###,##0.00"/>
    <numFmt numFmtId="224" formatCode="#,##0.0&quot; &quot;;&quot;-&quot;#,##0.0&quot; &quot;"/>
    <numFmt numFmtId="225" formatCode="0000000000"/>
  </numFmts>
  <fonts count="60">
    <font>
      <sz val="10"/>
      <name val="Arial"/>
      <family val="0"/>
    </font>
    <font>
      <u val="single"/>
      <sz val="10"/>
      <color indexed="12"/>
      <name val="Arial"/>
      <family val="2"/>
    </font>
    <font>
      <u val="single"/>
      <sz val="10"/>
      <color indexed="36"/>
      <name val="Arial"/>
      <family val="2"/>
    </font>
    <font>
      <sz val="10"/>
      <name val="Arial Cyr"/>
      <family val="0"/>
    </font>
    <font>
      <sz val="12"/>
      <name val="Times New Roman"/>
      <family val="1"/>
    </font>
    <font>
      <b/>
      <sz val="12"/>
      <name val="Times New Roman"/>
      <family val="1"/>
    </font>
    <font>
      <i/>
      <sz val="12"/>
      <name val="Times New Roman"/>
      <family val="1"/>
    </font>
    <font>
      <b/>
      <sz val="9"/>
      <name val="Tahoma"/>
      <family val="2"/>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Arial"/>
      <family val="2"/>
    </font>
    <font>
      <sz val="12"/>
      <color indexed="10"/>
      <name val="Times New Roman"/>
      <family val="1"/>
    </font>
    <font>
      <b/>
      <sz val="12"/>
      <color indexed="10"/>
      <name val="Times New Roman"/>
      <family val="1"/>
    </font>
    <font>
      <sz val="12"/>
      <color indexed="10"/>
      <name val="Arial"/>
      <family val="2"/>
    </font>
    <font>
      <b/>
      <sz val="12"/>
      <color indexed="8"/>
      <name val="Times New Roman"/>
      <family val="1"/>
    </font>
    <font>
      <b/>
      <i/>
      <sz val="12"/>
      <color indexed="8"/>
      <name val="Times New Roman"/>
      <family val="1"/>
    </font>
    <font>
      <b/>
      <i/>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Arial"/>
      <family val="2"/>
    </font>
    <font>
      <sz val="12"/>
      <color rgb="FFFF0000"/>
      <name val="Times New Roman"/>
      <family val="1"/>
    </font>
    <font>
      <b/>
      <sz val="12"/>
      <color rgb="FFFF0000"/>
      <name val="Times New Roman"/>
      <family val="1"/>
    </font>
    <font>
      <sz val="12"/>
      <color rgb="FFFF0000"/>
      <name val="Arial"/>
      <family val="2"/>
    </font>
    <font>
      <b/>
      <sz val="12"/>
      <color theme="1"/>
      <name val="Times New Roman"/>
      <family val="1"/>
    </font>
    <font>
      <b/>
      <i/>
      <sz val="12"/>
      <color theme="1"/>
      <name val="Times New Roman"/>
      <family val="1"/>
    </font>
    <font>
      <b/>
      <i/>
      <sz val="12"/>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right/>
      <top/>
      <bottom style="thin"/>
    </border>
    <border>
      <left style="thin"/>
      <right>
        <color indexed="63"/>
      </right>
      <top style="thin"/>
      <bottom>
        <color indexed="63"/>
      </bottom>
    </border>
    <border>
      <left style="thin">
        <color indexed="8"/>
      </left>
      <right>
        <color indexed="63"/>
      </right>
      <top>
        <color indexed="8"/>
      </top>
      <bottom style="thin">
        <color indexed="8"/>
      </bottom>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50" fillId="32" borderId="0" applyNumberFormat="0" applyBorder="0" applyAlignment="0" applyProtection="0"/>
    <xf numFmtId="0" fontId="3" fillId="33" borderId="10">
      <alignment horizontal="left" vertical="top" wrapText="1"/>
      <protection/>
    </xf>
  </cellStyleXfs>
  <cellXfs count="172">
    <xf numFmtId="0" fontId="0" fillId="0" borderId="0" xfId="0" applyAlignment="1">
      <alignment/>
    </xf>
    <xf numFmtId="0" fontId="51" fillId="34" borderId="0" xfId="0" applyFont="1" applyFill="1" applyAlignment="1">
      <alignment/>
    </xf>
    <xf numFmtId="0" fontId="52" fillId="34" borderId="0" xfId="0" applyFont="1" applyFill="1" applyAlignment="1">
      <alignment/>
    </xf>
    <xf numFmtId="0" fontId="51" fillId="34" borderId="11" xfId="0" applyFont="1" applyFill="1" applyBorder="1" applyAlignment="1">
      <alignment horizontal="right" wrapText="1"/>
    </xf>
    <xf numFmtId="209" fontId="51" fillId="34" borderId="12" xfId="0" applyNumberFormat="1" applyFont="1" applyFill="1" applyBorder="1" applyAlignment="1">
      <alignment horizontal="right" wrapText="1"/>
    </xf>
    <xf numFmtId="0" fontId="53" fillId="34" borderId="0" xfId="0" applyFont="1" applyFill="1" applyAlignment="1">
      <alignment/>
    </xf>
    <xf numFmtId="199" fontId="53" fillId="34" borderId="0" xfId="0" applyNumberFormat="1" applyFont="1" applyFill="1" applyAlignment="1">
      <alignment/>
    </xf>
    <xf numFmtId="209" fontId="51" fillId="34" borderId="12" xfId="54" applyNumberFormat="1" applyFont="1" applyFill="1" applyBorder="1" applyAlignment="1">
      <alignment horizontal="right"/>
      <protection/>
    </xf>
    <xf numFmtId="209" fontId="51" fillId="34" borderId="12" xfId="0" applyNumberFormat="1" applyFont="1" applyFill="1" applyBorder="1" applyAlignment="1">
      <alignment horizontal="right"/>
    </xf>
    <xf numFmtId="0" fontId="54" fillId="34" borderId="0" xfId="0" applyFont="1" applyFill="1" applyAlignment="1">
      <alignment/>
    </xf>
    <xf numFmtId="0" fontId="55" fillId="34" borderId="0" xfId="0" applyFont="1" applyFill="1" applyAlignment="1">
      <alignment/>
    </xf>
    <xf numFmtId="0" fontId="51" fillId="34" borderId="13" xfId="54" applyFont="1" applyFill="1" applyBorder="1" applyAlignment="1">
      <alignment wrapText="1"/>
      <protection/>
    </xf>
    <xf numFmtId="0" fontId="56" fillId="34" borderId="11" xfId="0" applyFont="1" applyFill="1" applyBorder="1" applyAlignment="1">
      <alignment horizontal="right" wrapText="1"/>
    </xf>
    <xf numFmtId="209" fontId="56" fillId="34" borderId="12" xfId="0" applyNumberFormat="1" applyFont="1" applyFill="1" applyBorder="1" applyAlignment="1">
      <alignment horizontal="right" wrapText="1"/>
    </xf>
    <xf numFmtId="0" fontId="56" fillId="34" borderId="14" xfId="54" applyNumberFormat="1" applyFont="1" applyFill="1" applyBorder="1" applyAlignment="1">
      <alignment horizontal="left" vertical="center" wrapText="1"/>
      <protection/>
    </xf>
    <xf numFmtId="209" fontId="56" fillId="34" borderId="12" xfId="0" applyNumberFormat="1" applyFont="1" applyFill="1" applyBorder="1" applyAlignment="1">
      <alignment horizontal="right" vertical="top" wrapText="1"/>
    </xf>
    <xf numFmtId="0" fontId="56" fillId="34" borderId="0" xfId="0" applyFont="1" applyFill="1" applyAlignment="1">
      <alignment/>
    </xf>
    <xf numFmtId="0" fontId="51" fillId="34" borderId="14" xfId="54" applyNumberFormat="1" applyFont="1" applyFill="1" applyBorder="1" applyAlignment="1">
      <alignment horizontal="left" wrapText="1"/>
      <protection/>
    </xf>
    <xf numFmtId="209" fontId="51" fillId="34" borderId="12" xfId="0" applyNumberFormat="1" applyFont="1" applyFill="1" applyBorder="1" applyAlignment="1">
      <alignment horizontal="right" vertical="top" wrapText="1"/>
    </xf>
    <xf numFmtId="0" fontId="51" fillId="34" borderId="12" xfId="54" applyNumberFormat="1" applyFont="1" applyFill="1" applyBorder="1" applyAlignment="1">
      <alignment vertical="center" wrapText="1"/>
      <protection/>
    </xf>
    <xf numFmtId="0" fontId="51" fillId="34" borderId="13" xfId="54" applyNumberFormat="1" applyFont="1" applyFill="1" applyBorder="1" applyAlignment="1">
      <alignment wrapText="1"/>
      <protection/>
    </xf>
    <xf numFmtId="0" fontId="51" fillId="34" borderId="15" xfId="0" applyFont="1" applyFill="1" applyBorder="1" applyAlignment="1">
      <alignment wrapText="1"/>
    </xf>
    <xf numFmtId="225" fontId="56" fillId="34" borderId="12" xfId="53" applyNumberFormat="1" applyFont="1" applyFill="1" applyBorder="1" applyAlignment="1" applyProtection="1">
      <alignment vertical="center" wrapText="1"/>
      <protection hidden="1"/>
    </xf>
    <xf numFmtId="0" fontId="56" fillId="34" borderId="12" xfId="54" applyFont="1" applyFill="1" applyBorder="1" applyAlignment="1">
      <alignment wrapText="1"/>
      <protection/>
    </xf>
    <xf numFmtId="202" fontId="51" fillId="34" borderId="15" xfId="56" applyNumberFormat="1" applyFont="1" applyFill="1" applyBorder="1" applyAlignment="1" applyProtection="1">
      <alignment wrapText="1"/>
      <protection hidden="1"/>
    </xf>
    <xf numFmtId="209" fontId="56" fillId="34" borderId="12" xfId="54" applyNumberFormat="1" applyFont="1" applyFill="1" applyBorder="1" applyAlignment="1">
      <alignment horizontal="right"/>
      <protection/>
    </xf>
    <xf numFmtId="209" fontId="51" fillId="34" borderId="13" xfId="0" applyNumberFormat="1" applyFont="1" applyFill="1" applyBorder="1" applyAlignment="1">
      <alignment horizontal="right" wrapText="1"/>
    </xf>
    <xf numFmtId="209" fontId="51" fillId="34" borderId="13" xfId="0" applyNumberFormat="1" applyFont="1" applyFill="1" applyBorder="1" applyAlignment="1">
      <alignment horizontal="right" vertical="top" wrapText="1"/>
    </xf>
    <xf numFmtId="0" fontId="51" fillId="34" borderId="14" xfId="0" applyFont="1" applyFill="1" applyBorder="1" applyAlignment="1">
      <alignment wrapText="1"/>
    </xf>
    <xf numFmtId="0" fontId="51" fillId="34" borderId="12" xfId="0" applyFont="1" applyFill="1" applyBorder="1" applyAlignment="1">
      <alignment horizontal="right" wrapText="1"/>
    </xf>
    <xf numFmtId="0" fontId="51" fillId="34" borderId="16" xfId="54" applyNumberFormat="1" applyFont="1" applyFill="1" applyBorder="1" applyAlignment="1">
      <alignment vertical="center" wrapText="1"/>
      <protection/>
    </xf>
    <xf numFmtId="0" fontId="56" fillId="34" borderId="12" xfId="0" applyNumberFormat="1" applyFont="1" applyFill="1" applyBorder="1" applyAlignment="1">
      <alignment horizontal="left" wrapText="1"/>
    </xf>
    <xf numFmtId="0" fontId="51" fillId="34" borderId="12" xfId="0" applyFont="1" applyFill="1" applyBorder="1" applyAlignment="1">
      <alignment wrapText="1"/>
    </xf>
    <xf numFmtId="0" fontId="53" fillId="34" borderId="11" xfId="0" applyFont="1" applyFill="1" applyBorder="1" applyAlignment="1">
      <alignment horizontal="right" wrapText="1"/>
    </xf>
    <xf numFmtId="216" fontId="51" fillId="34" borderId="12" xfId="54" applyNumberFormat="1" applyFont="1" applyFill="1" applyBorder="1" applyAlignment="1" applyProtection="1">
      <alignment wrapText="1"/>
      <protection hidden="1"/>
    </xf>
    <xf numFmtId="0" fontId="51" fillId="34" borderId="12" xfId="0" applyFont="1" applyFill="1" applyBorder="1" applyAlignment="1">
      <alignment vertical="center" wrapText="1"/>
    </xf>
    <xf numFmtId="209" fontId="56" fillId="34" borderId="13" xfId="0" applyNumberFormat="1" applyFont="1" applyFill="1" applyBorder="1" applyAlignment="1">
      <alignment horizontal="right" wrapText="1"/>
    </xf>
    <xf numFmtId="209" fontId="56" fillId="34" borderId="13" xfId="0" applyNumberFormat="1" applyFont="1" applyFill="1" applyBorder="1" applyAlignment="1">
      <alignment horizontal="right" vertical="top" wrapText="1"/>
    </xf>
    <xf numFmtId="202" fontId="56" fillId="34" borderId="15" xfId="56" applyNumberFormat="1" applyFont="1" applyFill="1" applyBorder="1" applyAlignment="1" applyProtection="1">
      <alignment wrapText="1"/>
      <protection hidden="1"/>
    </xf>
    <xf numFmtId="202" fontId="56" fillId="34" borderId="16" xfId="56" applyNumberFormat="1" applyFont="1" applyFill="1" applyBorder="1" applyAlignment="1" applyProtection="1">
      <alignment wrapText="1"/>
      <protection hidden="1"/>
    </xf>
    <xf numFmtId="0" fontId="51" fillId="34" borderId="17" xfId="54" applyNumberFormat="1" applyFont="1" applyFill="1" applyBorder="1" applyAlignment="1">
      <alignment vertical="center" wrapText="1"/>
      <protection/>
    </xf>
    <xf numFmtId="199" fontId="51" fillId="34" borderId="0" xfId="0" applyNumberFormat="1" applyFont="1" applyFill="1" applyAlignment="1">
      <alignment/>
    </xf>
    <xf numFmtId="0" fontId="56" fillId="34" borderId="0" xfId="0" applyFont="1" applyFill="1" applyAlignment="1">
      <alignment horizontal="right"/>
    </xf>
    <xf numFmtId="0" fontId="51" fillId="34" borderId="0" xfId="0" applyFont="1" applyFill="1" applyAlignment="1">
      <alignment horizontal="right"/>
    </xf>
    <xf numFmtId="0" fontId="56" fillId="34" borderId="18" xfId="0" applyNumberFormat="1" applyFont="1" applyFill="1" applyBorder="1" applyAlignment="1">
      <alignment horizontal="center" vertical="center"/>
    </xf>
    <xf numFmtId="0" fontId="56" fillId="34" borderId="12" xfId="0" applyFont="1" applyFill="1" applyBorder="1" applyAlignment="1">
      <alignment horizontal="center" vertical="top" wrapText="1"/>
    </xf>
    <xf numFmtId="0" fontId="51" fillId="34" borderId="12" xfId="0" applyFont="1" applyFill="1" applyBorder="1" applyAlignment="1">
      <alignment horizontal="center" wrapText="1"/>
    </xf>
    <xf numFmtId="0" fontId="51" fillId="34" borderId="12" xfId="0" applyFont="1" applyFill="1" applyBorder="1" applyAlignment="1">
      <alignment horizontal="center" vertical="center"/>
    </xf>
    <xf numFmtId="0" fontId="51" fillId="34" borderId="12" xfId="0" applyFont="1" applyFill="1" applyBorder="1" applyAlignment="1">
      <alignment horizontal="center" vertical="top" wrapText="1"/>
    </xf>
    <xf numFmtId="0" fontId="56" fillId="34" borderId="12" xfId="0" applyFont="1" applyFill="1" applyBorder="1" applyAlignment="1">
      <alignment horizontal="right" wrapText="1"/>
    </xf>
    <xf numFmtId="199" fontId="56" fillId="34" borderId="13" xfId="0" applyNumberFormat="1" applyFont="1" applyFill="1" applyBorder="1" applyAlignment="1">
      <alignment horizontal="right" wrapText="1"/>
    </xf>
    <xf numFmtId="0" fontId="56" fillId="34" borderId="12" xfId="0" applyFont="1" applyFill="1" applyBorder="1" applyAlignment="1">
      <alignment wrapText="1"/>
    </xf>
    <xf numFmtId="0" fontId="51" fillId="34" borderId="15" xfId="53" applyFont="1" applyFill="1" applyBorder="1" applyAlignment="1">
      <alignment vertical="center" wrapText="1"/>
      <protection/>
    </xf>
    <xf numFmtId="0" fontId="56" fillId="34" borderId="14" xfId="54" applyNumberFormat="1" applyFont="1" applyFill="1" applyBorder="1" applyAlignment="1">
      <alignment horizontal="left" wrapText="1"/>
      <protection/>
    </xf>
    <xf numFmtId="209" fontId="56" fillId="34" borderId="12" xfId="0" applyNumberFormat="1" applyFont="1" applyFill="1" applyBorder="1" applyAlignment="1">
      <alignment horizontal="right"/>
    </xf>
    <xf numFmtId="209" fontId="56" fillId="34" borderId="12" xfId="64" applyNumberFormat="1" applyFont="1" applyFill="1" applyBorder="1" applyAlignment="1">
      <alignment horizontal="right" vertical="center"/>
    </xf>
    <xf numFmtId="0" fontId="56" fillId="34" borderId="12" xfId="0" applyFont="1" applyFill="1" applyBorder="1" applyAlignment="1">
      <alignment horizontal="left" vertical="center" wrapText="1"/>
    </xf>
    <xf numFmtId="0" fontId="51" fillId="34" borderId="12" xfId="0" applyFont="1" applyFill="1" applyBorder="1" applyAlignment="1">
      <alignment/>
    </xf>
    <xf numFmtId="199" fontId="56" fillId="34" borderId="12" xfId="0" applyNumberFormat="1" applyFont="1" applyFill="1" applyBorder="1" applyAlignment="1">
      <alignment horizontal="right"/>
    </xf>
    <xf numFmtId="0" fontId="56" fillId="34" borderId="12" xfId="0" applyFont="1" applyFill="1" applyBorder="1" applyAlignment="1">
      <alignment/>
    </xf>
    <xf numFmtId="0" fontId="56" fillId="34" borderId="12" xfId="0" applyFont="1" applyFill="1" applyBorder="1" applyAlignment="1">
      <alignment/>
    </xf>
    <xf numFmtId="0" fontId="56" fillId="34" borderId="14" xfId="0" applyFont="1" applyFill="1" applyBorder="1" applyAlignment="1">
      <alignment/>
    </xf>
    <xf numFmtId="202" fontId="56" fillId="34" borderId="12" xfId="56" applyNumberFormat="1" applyFont="1" applyFill="1" applyBorder="1" applyAlignment="1" applyProtection="1">
      <alignment wrapText="1"/>
      <protection hidden="1"/>
    </xf>
    <xf numFmtId="216" fontId="56" fillId="34" borderId="12" xfId="54" applyNumberFormat="1" applyFont="1" applyFill="1" applyBorder="1" applyAlignment="1" applyProtection="1">
      <alignment wrapText="1"/>
      <protection hidden="1"/>
    </xf>
    <xf numFmtId="216" fontId="56" fillId="34" borderId="13" xfId="54" applyNumberFormat="1" applyFont="1" applyFill="1" applyBorder="1" applyAlignment="1" applyProtection="1">
      <alignment wrapText="1"/>
      <protection hidden="1"/>
    </xf>
    <xf numFmtId="199" fontId="54" fillId="34" borderId="0" xfId="0" applyNumberFormat="1" applyFont="1" applyFill="1" applyAlignment="1">
      <alignment/>
    </xf>
    <xf numFmtId="0" fontId="56" fillId="34" borderId="13" xfId="54" applyNumberFormat="1" applyFont="1" applyFill="1" applyBorder="1" applyAlignment="1">
      <alignment wrapText="1"/>
      <protection/>
    </xf>
    <xf numFmtId="0" fontId="56" fillId="34" borderId="12" xfId="0" applyFont="1" applyFill="1" applyBorder="1" applyAlignment="1">
      <alignment vertical="center" wrapText="1"/>
    </xf>
    <xf numFmtId="0" fontId="56" fillId="34" borderId="12" xfId="0" applyFont="1" applyFill="1" applyBorder="1" applyAlignment="1">
      <alignment vertical="center"/>
    </xf>
    <xf numFmtId="209" fontId="56" fillId="34" borderId="12" xfId="0" applyNumberFormat="1" applyFont="1" applyFill="1" applyBorder="1" applyAlignment="1">
      <alignment vertical="center"/>
    </xf>
    <xf numFmtId="16" fontId="56" fillId="34" borderId="11" xfId="0" applyNumberFormat="1" applyFont="1" applyFill="1" applyBorder="1" applyAlignment="1">
      <alignment horizontal="right" wrapText="1"/>
    </xf>
    <xf numFmtId="0" fontId="51" fillId="34" borderId="14" xfId="54" applyNumberFormat="1" applyFont="1" applyFill="1" applyBorder="1" applyAlignment="1">
      <alignment wrapText="1"/>
      <protection/>
    </xf>
    <xf numFmtId="0" fontId="56" fillId="34" borderId="13" xfId="54" applyFont="1" applyFill="1" applyBorder="1" applyAlignment="1">
      <alignment wrapText="1"/>
      <protection/>
    </xf>
    <xf numFmtId="0" fontId="57" fillId="34" borderId="11" xfId="0" applyFont="1" applyFill="1" applyBorder="1" applyAlignment="1">
      <alignment horizontal="right" wrapText="1"/>
    </xf>
    <xf numFmtId="209" fontId="57" fillId="34" borderId="12" xfId="0" applyNumberFormat="1" applyFont="1" applyFill="1" applyBorder="1" applyAlignment="1">
      <alignment horizontal="right" wrapText="1"/>
    </xf>
    <xf numFmtId="0" fontId="57" fillId="34" borderId="13" xfId="54" applyNumberFormat="1" applyFont="1" applyFill="1" applyBorder="1" applyAlignment="1">
      <alignment wrapText="1"/>
      <protection/>
    </xf>
    <xf numFmtId="209" fontId="57" fillId="34" borderId="12" xfId="54" applyNumberFormat="1" applyFont="1" applyFill="1" applyBorder="1" applyAlignment="1">
      <alignment horizontal="right"/>
      <protection/>
    </xf>
    <xf numFmtId="209" fontId="57" fillId="34" borderId="12" xfId="0" applyNumberFormat="1" applyFont="1" applyFill="1" applyBorder="1" applyAlignment="1">
      <alignment horizontal="right"/>
    </xf>
    <xf numFmtId="0" fontId="58" fillId="34" borderId="0" xfId="0" applyFont="1" applyFill="1" applyAlignment="1">
      <alignment/>
    </xf>
    <xf numFmtId="0" fontId="57" fillId="34" borderId="13" xfId="54" applyFont="1" applyFill="1" applyBorder="1" applyAlignment="1">
      <alignment wrapText="1"/>
      <protection/>
    </xf>
    <xf numFmtId="0" fontId="4" fillId="34" borderId="0" xfId="0" applyFont="1" applyFill="1" applyAlignment="1">
      <alignment/>
    </xf>
    <xf numFmtId="0" fontId="4" fillId="34" borderId="0" xfId="0" applyFont="1" applyFill="1" applyAlignment="1">
      <alignment vertical="center"/>
    </xf>
    <xf numFmtId="0" fontId="5" fillId="34" borderId="0" xfId="0" applyFont="1" applyFill="1" applyAlignment="1">
      <alignment horizontal="center" vertical="center" wrapText="1"/>
    </xf>
    <xf numFmtId="199" fontId="5" fillId="34" borderId="0" xfId="0" applyNumberFormat="1" applyFont="1" applyFill="1" applyAlignment="1">
      <alignment horizontal="center" vertical="center" wrapText="1"/>
    </xf>
    <xf numFmtId="0" fontId="4" fillId="34" borderId="0" xfId="0" applyFont="1" applyFill="1" applyAlignment="1">
      <alignment horizontal="right" vertical="center" wrapText="1"/>
    </xf>
    <xf numFmtId="0" fontId="5" fillId="34" borderId="11" xfId="0" applyFont="1" applyFill="1" applyBorder="1" applyAlignment="1">
      <alignment horizontal="center" vertical="center" wrapText="1"/>
    </xf>
    <xf numFmtId="199" fontId="5" fillId="34" borderId="12" xfId="64" applyNumberFormat="1" applyFont="1" applyFill="1" applyBorder="1" applyAlignment="1">
      <alignment horizontal="center" vertical="center" wrapText="1"/>
    </xf>
    <xf numFmtId="187" fontId="5" fillId="34" borderId="12" xfId="64" applyFont="1" applyFill="1" applyBorder="1" applyAlignment="1">
      <alignment horizontal="center" vertical="center" wrapText="1"/>
    </xf>
    <xf numFmtId="1" fontId="4" fillId="34" borderId="11" xfId="0" applyNumberFormat="1" applyFont="1" applyFill="1" applyBorder="1" applyAlignment="1">
      <alignment horizontal="center" vertical="center" wrapText="1"/>
    </xf>
    <xf numFmtId="1" fontId="4" fillId="34" borderId="19" xfId="0" applyNumberFormat="1" applyFont="1" applyFill="1" applyBorder="1" applyAlignment="1">
      <alignment horizontal="center" vertical="center" wrapText="1"/>
    </xf>
    <xf numFmtId="1" fontId="4" fillId="34" borderId="12" xfId="64" applyNumberFormat="1" applyFont="1" applyFill="1" applyBorder="1" applyAlignment="1">
      <alignment horizontal="center" vertical="center" wrapText="1"/>
    </xf>
    <xf numFmtId="0" fontId="5" fillId="34" borderId="12" xfId="0" applyFont="1" applyFill="1" applyBorder="1" applyAlignment="1">
      <alignment horizontal="left" vertical="center" wrapText="1"/>
    </xf>
    <xf numFmtId="0" fontId="5" fillId="34" borderId="15" xfId="0" applyFont="1" applyFill="1" applyBorder="1" applyAlignment="1">
      <alignment horizontal="center" vertical="center"/>
    </xf>
    <xf numFmtId="0" fontId="5" fillId="34" borderId="12" xfId="0" applyFont="1" applyFill="1" applyBorder="1" applyAlignment="1">
      <alignment vertical="center" wrapText="1"/>
    </xf>
    <xf numFmtId="0" fontId="4" fillId="34" borderId="12" xfId="0" applyFont="1" applyFill="1" applyBorder="1" applyAlignment="1">
      <alignment vertical="center" wrapText="1"/>
    </xf>
    <xf numFmtId="0" fontId="4" fillId="34" borderId="15" xfId="0" applyFont="1" applyFill="1" applyBorder="1" applyAlignment="1">
      <alignment horizontal="center" vertical="center"/>
    </xf>
    <xf numFmtId="0" fontId="4" fillId="34" borderId="15" xfId="0" applyNumberFormat="1" applyFont="1" applyFill="1" applyBorder="1" applyAlignment="1">
      <alignment horizontal="center" vertical="center"/>
    </xf>
    <xf numFmtId="0" fontId="4" fillId="34" borderId="12" xfId="68" applyFont="1" applyFill="1" applyBorder="1" applyAlignment="1">
      <alignment horizontal="left" vertical="center" wrapText="1"/>
      <protection/>
    </xf>
    <xf numFmtId="2" fontId="4" fillId="34" borderId="15" xfId="0" applyNumberFormat="1" applyFont="1" applyFill="1" applyBorder="1" applyAlignment="1">
      <alignment horizontal="center" vertical="center"/>
    </xf>
    <xf numFmtId="4" fontId="4" fillId="34" borderId="12" xfId="64" applyNumberFormat="1" applyFont="1" applyFill="1" applyBorder="1" applyAlignment="1">
      <alignment vertical="center" wrapText="1"/>
    </xf>
    <xf numFmtId="0" fontId="5" fillId="34" borderId="12" xfId="0" applyFont="1" applyFill="1" applyBorder="1" applyAlignment="1">
      <alignment horizontal="center" vertical="center"/>
    </xf>
    <xf numFmtId="0" fontId="4" fillId="34" borderId="12" xfId="0" applyFont="1" applyFill="1" applyBorder="1" applyAlignment="1">
      <alignment horizontal="center" vertical="center"/>
    </xf>
    <xf numFmtId="0" fontId="6" fillId="34" borderId="12" xfId="0" applyFont="1" applyFill="1" applyBorder="1" applyAlignment="1">
      <alignment vertical="center" wrapText="1"/>
    </xf>
    <xf numFmtId="0" fontId="6" fillId="34" borderId="12" xfId="0" applyFont="1" applyFill="1" applyBorder="1" applyAlignment="1">
      <alignment horizontal="center" vertical="center"/>
    </xf>
    <xf numFmtId="4" fontId="4" fillId="34" borderId="12" xfId="64" applyNumberFormat="1" applyFont="1" applyFill="1" applyBorder="1" applyAlignment="1">
      <alignment horizontal="left" vertical="center" wrapText="1"/>
    </xf>
    <xf numFmtId="0" fontId="6" fillId="34" borderId="12" xfId="0" applyFont="1" applyFill="1" applyBorder="1" applyAlignment="1">
      <alignment horizontal="left" vertical="center" wrapText="1"/>
    </xf>
    <xf numFmtId="0" fontId="6" fillId="34" borderId="15" xfId="0" applyFont="1" applyFill="1" applyBorder="1" applyAlignment="1">
      <alignment horizontal="center" vertical="center"/>
    </xf>
    <xf numFmtId="187" fontId="4" fillId="34" borderId="12" xfId="64" applyFont="1" applyFill="1" applyBorder="1" applyAlignment="1">
      <alignment horizontal="left" vertical="center" wrapText="1"/>
    </xf>
    <xf numFmtId="0" fontId="6" fillId="34" borderId="15" xfId="0" applyFont="1" applyFill="1" applyBorder="1" applyAlignment="1">
      <alignment horizontal="center" vertical="center" wrapText="1"/>
    </xf>
    <xf numFmtId="0" fontId="4" fillId="34" borderId="16" xfId="0" applyFont="1" applyFill="1" applyBorder="1" applyAlignment="1">
      <alignment vertical="center" wrapText="1"/>
    </xf>
    <xf numFmtId="223" fontId="6" fillId="34" borderId="20" xfId="0" applyNumberFormat="1" applyFont="1" applyFill="1" applyBorder="1" applyAlignment="1">
      <alignment horizontal="center" vertical="center" wrapText="1"/>
    </xf>
    <xf numFmtId="187" fontId="4" fillId="34" borderId="0" xfId="64" applyFont="1" applyFill="1" applyAlignment="1">
      <alignment/>
    </xf>
    <xf numFmtId="0" fontId="4" fillId="34" borderId="12" xfId="0" applyFont="1" applyFill="1" applyBorder="1" applyAlignment="1">
      <alignment wrapText="1"/>
    </xf>
    <xf numFmtId="0" fontId="4" fillId="34" borderId="12" xfId="0" applyFont="1" applyFill="1" applyBorder="1" applyAlignment="1">
      <alignment horizontal="left" vertical="center" wrapText="1"/>
    </xf>
    <xf numFmtId="49" fontId="4" fillId="34" borderId="15" xfId="0" applyNumberFormat="1" applyFont="1" applyFill="1" applyBorder="1" applyAlignment="1">
      <alignment horizontal="center" vertical="center"/>
    </xf>
    <xf numFmtId="49" fontId="6" fillId="34" borderId="15" xfId="0" applyNumberFormat="1" applyFont="1" applyFill="1" applyBorder="1" applyAlignment="1">
      <alignment horizontal="center" vertical="center"/>
    </xf>
    <xf numFmtId="0" fontId="4" fillId="34" borderId="15" xfId="0" applyFont="1" applyFill="1" applyBorder="1" applyAlignment="1">
      <alignment horizontal="center" vertical="center" wrapText="1"/>
    </xf>
    <xf numFmtId="49" fontId="5" fillId="34" borderId="15" xfId="0" applyNumberFormat="1" applyFont="1" applyFill="1" applyBorder="1" applyAlignment="1">
      <alignment horizontal="center" vertical="center"/>
    </xf>
    <xf numFmtId="0" fontId="5" fillId="34" borderId="15" xfId="0" applyFont="1" applyFill="1" applyBorder="1" applyAlignment="1">
      <alignment horizontal="center" vertical="center" wrapText="1"/>
    </xf>
    <xf numFmtId="0" fontId="4" fillId="34" borderId="12" xfId="0" applyFont="1" applyFill="1" applyBorder="1" applyAlignment="1">
      <alignment vertical="top" wrapText="1"/>
    </xf>
    <xf numFmtId="49" fontId="5" fillId="34" borderId="12" xfId="0" applyNumberFormat="1" applyFont="1" applyFill="1" applyBorder="1" applyAlignment="1">
      <alignment horizontal="center" vertical="center"/>
    </xf>
    <xf numFmtId="49" fontId="6" fillId="34" borderId="12" xfId="0" applyNumberFormat="1" applyFont="1" applyFill="1" applyBorder="1" applyAlignment="1">
      <alignment horizontal="center" vertical="center"/>
    </xf>
    <xf numFmtId="0" fontId="5" fillId="34" borderId="12" xfId="0" applyFont="1" applyFill="1" applyBorder="1" applyAlignment="1">
      <alignment horizontal="center" vertical="center" wrapText="1"/>
    </xf>
    <xf numFmtId="194" fontId="5" fillId="34" borderId="12" xfId="64" applyNumberFormat="1" applyFont="1" applyFill="1" applyBorder="1" applyAlignment="1">
      <alignment horizontal="left" vertical="center" wrapText="1"/>
    </xf>
    <xf numFmtId="199" fontId="4" fillId="34" borderId="12" xfId="64" applyNumberFormat="1" applyFont="1" applyFill="1" applyBorder="1" applyAlignment="1">
      <alignment vertical="center" wrapText="1"/>
    </xf>
    <xf numFmtId="0" fontId="4" fillId="34" borderId="15" xfId="0" applyFont="1" applyFill="1" applyBorder="1" applyAlignment="1">
      <alignment vertical="center" wrapText="1"/>
    </xf>
    <xf numFmtId="0" fontId="4" fillId="34" borderId="15" xfId="53" applyFont="1" applyFill="1" applyBorder="1" applyAlignment="1">
      <alignment vertical="center" wrapText="1"/>
      <protection/>
    </xf>
    <xf numFmtId="194" fontId="4" fillId="34" borderId="12" xfId="64" applyNumberFormat="1" applyFont="1" applyFill="1" applyBorder="1" applyAlignment="1">
      <alignment horizontal="left" vertical="center" wrapText="1"/>
    </xf>
    <xf numFmtId="0" fontId="4" fillId="34" borderId="12" xfId="53" applyFont="1" applyFill="1" applyBorder="1" applyAlignment="1">
      <alignment horizontal="center" vertical="center"/>
      <protection/>
    </xf>
    <xf numFmtId="0" fontId="4" fillId="34" borderId="12" xfId="0" applyFont="1" applyFill="1" applyBorder="1" applyAlignment="1">
      <alignment horizontal="center" vertical="center" wrapText="1"/>
    </xf>
    <xf numFmtId="194" fontId="5" fillId="34" borderId="12" xfId="64" applyNumberFormat="1" applyFont="1" applyFill="1" applyBorder="1" applyAlignment="1">
      <alignment vertical="center" wrapText="1"/>
    </xf>
    <xf numFmtId="0" fontId="5" fillId="34" borderId="17" xfId="0" applyFont="1" applyFill="1" applyBorder="1" applyAlignment="1">
      <alignment horizontal="left" vertical="center" wrapText="1"/>
    </xf>
    <xf numFmtId="0" fontId="4" fillId="34" borderId="0" xfId="0" applyFont="1" applyFill="1" applyAlignment="1">
      <alignment wrapText="1"/>
    </xf>
    <xf numFmtId="0" fontId="4" fillId="34" borderId="0" xfId="0" applyFont="1" applyFill="1" applyAlignment="1">
      <alignment horizontal="center" wrapText="1"/>
    </xf>
    <xf numFmtId="199" fontId="4" fillId="34" borderId="0" xfId="64" applyNumberFormat="1" applyFont="1" applyFill="1" applyAlignment="1">
      <alignment horizontal="center" vertical="center"/>
    </xf>
    <xf numFmtId="0" fontId="4" fillId="34" borderId="0" xfId="0" applyFont="1" applyFill="1" applyAlignment="1">
      <alignment horizontal="center"/>
    </xf>
    <xf numFmtId="0" fontId="56" fillId="34" borderId="0" xfId="0" applyNumberFormat="1" applyFont="1" applyFill="1" applyBorder="1" applyAlignment="1">
      <alignment horizontal="center" vertical="center"/>
    </xf>
    <xf numFmtId="0" fontId="51" fillId="34" borderId="12" xfId="0" applyFont="1" applyFill="1" applyBorder="1" applyAlignment="1">
      <alignment horizontal="center" vertical="center" wrapText="1"/>
    </xf>
    <xf numFmtId="0" fontId="56" fillId="34" borderId="12" xfId="0" applyFont="1" applyFill="1" applyBorder="1" applyAlignment="1">
      <alignment horizontal="center" vertical="center" wrapText="1"/>
    </xf>
    <xf numFmtId="209" fontId="5" fillId="34" borderId="12" xfId="64" applyNumberFormat="1" applyFont="1" applyFill="1" applyBorder="1" applyAlignment="1">
      <alignment horizontal="right" vertical="center" wrapText="1"/>
    </xf>
    <xf numFmtId="209" fontId="4" fillId="34" borderId="12" xfId="64" applyNumberFormat="1" applyFont="1" applyFill="1" applyBorder="1" applyAlignment="1">
      <alignment horizontal="right" vertical="center" wrapText="1"/>
    </xf>
    <xf numFmtId="209" fontId="5" fillId="34" borderId="12" xfId="0" applyNumberFormat="1" applyFont="1" applyFill="1" applyBorder="1" applyAlignment="1">
      <alignment horizontal="right" vertical="center"/>
    </xf>
    <xf numFmtId="209" fontId="4" fillId="34" borderId="12" xfId="0" applyNumberFormat="1" applyFont="1" applyFill="1" applyBorder="1" applyAlignment="1">
      <alignment horizontal="right" vertical="center"/>
    </xf>
    <xf numFmtId="209" fontId="6" fillId="34" borderId="12" xfId="64" applyNumberFormat="1" applyFont="1" applyFill="1" applyBorder="1" applyAlignment="1">
      <alignment horizontal="right" vertical="center" wrapText="1"/>
    </xf>
    <xf numFmtId="209" fontId="5" fillId="34" borderId="12" xfId="64" applyNumberFormat="1" applyFont="1" applyFill="1" applyBorder="1" applyAlignment="1">
      <alignment horizontal="right" vertical="center"/>
    </xf>
    <xf numFmtId="209" fontId="4" fillId="34" borderId="12" xfId="64" applyNumberFormat="1" applyFont="1" applyFill="1" applyBorder="1" applyAlignment="1">
      <alignment horizontal="right" vertical="center"/>
    </xf>
    <xf numFmtId="209" fontId="4" fillId="34" borderId="12" xfId="0" applyNumberFormat="1" applyFont="1" applyFill="1" applyBorder="1" applyAlignment="1">
      <alignment horizontal="right" vertical="center" wrapText="1"/>
    </xf>
    <xf numFmtId="199" fontId="5" fillId="34" borderId="12" xfId="64" applyNumberFormat="1" applyFont="1" applyFill="1" applyBorder="1" applyAlignment="1">
      <alignment horizontal="right" vertical="center" wrapText="1"/>
    </xf>
    <xf numFmtId="199" fontId="5" fillId="34" borderId="12" xfId="64" applyNumberFormat="1" applyFont="1" applyFill="1" applyBorder="1" applyAlignment="1">
      <alignment horizontal="right" vertical="center"/>
    </xf>
    <xf numFmtId="0" fontId="51" fillId="34" borderId="13" xfId="0" applyFont="1" applyFill="1" applyBorder="1" applyAlignment="1">
      <alignment vertical="center" wrapText="1"/>
    </xf>
    <xf numFmtId="202" fontId="56" fillId="34" borderId="14" xfId="56" applyNumberFormat="1" applyFont="1" applyFill="1" applyBorder="1" applyAlignment="1" applyProtection="1">
      <alignment wrapText="1"/>
      <protection hidden="1"/>
    </xf>
    <xf numFmtId="0" fontId="56" fillId="34" borderId="13" xfId="0" applyFont="1" applyFill="1" applyBorder="1" applyAlignment="1">
      <alignment wrapText="1"/>
    </xf>
    <xf numFmtId="209" fontId="55" fillId="34" borderId="0" xfId="0" applyNumberFormat="1" applyFont="1" applyFill="1" applyAlignment="1">
      <alignment/>
    </xf>
    <xf numFmtId="187" fontId="4" fillId="34" borderId="11" xfId="64" applyFont="1" applyFill="1" applyBorder="1" applyAlignment="1">
      <alignment horizontal="left" vertical="center" wrapText="1"/>
    </xf>
    <xf numFmtId="187" fontId="4" fillId="34" borderId="13" xfId="64" applyFont="1" applyFill="1" applyBorder="1" applyAlignment="1">
      <alignment horizontal="left" vertical="center" wrapText="1"/>
    </xf>
    <xf numFmtId="4" fontId="4" fillId="34" borderId="11" xfId="64" applyNumberFormat="1" applyFont="1" applyFill="1" applyBorder="1" applyAlignment="1">
      <alignment horizontal="left" vertical="center" wrapText="1"/>
    </xf>
    <xf numFmtId="4" fontId="4" fillId="34" borderId="21" xfId="64" applyNumberFormat="1" applyFont="1" applyFill="1" applyBorder="1" applyAlignment="1">
      <alignment horizontal="left" vertical="center" wrapText="1"/>
    </xf>
    <xf numFmtId="4" fontId="4" fillId="34" borderId="13" xfId="64" applyNumberFormat="1" applyFont="1" applyFill="1" applyBorder="1" applyAlignment="1">
      <alignment horizontal="left" vertical="center" wrapText="1"/>
    </xf>
    <xf numFmtId="4" fontId="4" fillId="34" borderId="11" xfId="64" applyNumberFormat="1" applyFont="1" applyFill="1" applyBorder="1" applyAlignment="1">
      <alignment horizontal="left" vertical="top" wrapText="1"/>
    </xf>
    <xf numFmtId="4" fontId="4" fillId="34" borderId="21" xfId="64" applyNumberFormat="1" applyFont="1" applyFill="1" applyBorder="1" applyAlignment="1">
      <alignment horizontal="left" vertical="top" wrapText="1"/>
    </xf>
    <xf numFmtId="4" fontId="4" fillId="34" borderId="13" xfId="64" applyNumberFormat="1" applyFont="1" applyFill="1" applyBorder="1" applyAlignment="1">
      <alignment horizontal="left" vertical="top" wrapText="1"/>
    </xf>
    <xf numFmtId="0" fontId="4" fillId="34" borderId="0" xfId="0" applyFont="1" applyFill="1" applyAlignment="1">
      <alignment horizontal="right"/>
    </xf>
    <xf numFmtId="194" fontId="4" fillId="34" borderId="0" xfId="64" applyNumberFormat="1" applyFont="1" applyFill="1" applyAlignment="1">
      <alignment horizontal="right" vertical="center"/>
    </xf>
    <xf numFmtId="0" fontId="4" fillId="34" borderId="0" xfId="0" applyFont="1" applyFill="1" applyAlignment="1">
      <alignment horizontal="right" wrapText="1"/>
    </xf>
    <xf numFmtId="0" fontId="5" fillId="34" borderId="0" xfId="0" applyFont="1" applyFill="1" applyAlignment="1">
      <alignment horizontal="center" vertical="center" wrapText="1"/>
    </xf>
    <xf numFmtId="0" fontId="56" fillId="34" borderId="0" xfId="0" applyNumberFormat="1" applyFont="1" applyFill="1" applyBorder="1" applyAlignment="1">
      <alignment horizontal="center" vertical="center"/>
    </xf>
    <xf numFmtId="0" fontId="52" fillId="34" borderId="0" xfId="0" applyFont="1" applyFill="1" applyAlignment="1">
      <alignment/>
    </xf>
    <xf numFmtId="0" fontId="56" fillId="34" borderId="11" xfId="0" applyFont="1" applyFill="1" applyBorder="1" applyAlignment="1">
      <alignment horizontal="center" vertical="center" wrapText="1"/>
    </xf>
    <xf numFmtId="0" fontId="56" fillId="34" borderId="13" xfId="0" applyFont="1" applyFill="1" applyBorder="1" applyAlignment="1">
      <alignment horizontal="center" vertical="center" wrapText="1"/>
    </xf>
    <xf numFmtId="0" fontId="56" fillId="34" borderId="11" xfId="0" applyFont="1" applyFill="1" applyBorder="1" applyAlignment="1">
      <alignment horizontal="center" vertical="center"/>
    </xf>
    <xf numFmtId="0" fontId="56" fillId="34" borderId="13" xfId="0" applyFont="1" applyFill="1" applyBorder="1" applyAlignment="1">
      <alignment horizontal="center" vertical="center"/>
    </xf>
    <xf numFmtId="0" fontId="56" fillId="34" borderId="12" xfId="0" applyFont="1" applyFill="1" applyBorder="1" applyAlignment="1">
      <alignment horizontal="center" vertic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_tmp 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 name="Элементы осе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41"/>
  <sheetViews>
    <sheetView zoomScale="70" zoomScaleNormal="70" zoomScalePageLayoutView="0" workbookViewId="0" topLeftCell="A17">
      <selection activeCell="A1" sqref="A1:D23"/>
    </sheetView>
  </sheetViews>
  <sheetFormatPr defaultColWidth="9.140625" defaultRowHeight="12.75"/>
  <cols>
    <col min="1" max="1" width="62.57421875" style="132" customWidth="1"/>
    <col min="2" max="2" width="30.28125" style="135" customWidth="1"/>
    <col min="3" max="3" width="18.28125" style="134" customWidth="1"/>
    <col min="4" max="4" width="66.7109375" style="132" customWidth="1"/>
    <col min="5" max="16384" width="9.140625" style="80" customWidth="1"/>
  </cols>
  <sheetData>
    <row r="1" spans="1:4" ht="19.5" customHeight="1">
      <c r="A1" s="161" t="s">
        <v>114</v>
      </c>
      <c r="B1" s="161"/>
      <c r="C1" s="162"/>
      <c r="D1" s="163"/>
    </row>
    <row r="2" spans="1:4" s="81" customFormat="1" ht="48.75" customHeight="1">
      <c r="A2" s="164" t="s">
        <v>408</v>
      </c>
      <c r="B2" s="164"/>
      <c r="C2" s="164"/>
      <c r="D2" s="164"/>
    </row>
    <row r="3" spans="1:4" s="81" customFormat="1" ht="15.75">
      <c r="A3" s="82"/>
      <c r="B3" s="82"/>
      <c r="C3" s="83"/>
      <c r="D3" s="84" t="s">
        <v>2</v>
      </c>
    </row>
    <row r="4" spans="1:4" ht="57" customHeight="1">
      <c r="A4" s="85" t="s">
        <v>115</v>
      </c>
      <c r="B4" s="85" t="s">
        <v>116</v>
      </c>
      <c r="C4" s="86" t="s">
        <v>394</v>
      </c>
      <c r="D4" s="87" t="s">
        <v>117</v>
      </c>
    </row>
    <row r="5" spans="1:4" ht="15.75">
      <c r="A5" s="88">
        <v>1</v>
      </c>
      <c r="B5" s="89">
        <v>2</v>
      </c>
      <c r="C5" s="90">
        <v>3</v>
      </c>
      <c r="D5" s="90">
        <v>4</v>
      </c>
    </row>
    <row r="6" spans="1:4" ht="40.5" customHeight="1">
      <c r="A6" s="91" t="s">
        <v>118</v>
      </c>
      <c r="B6" s="92" t="s">
        <v>119</v>
      </c>
      <c r="C6" s="139">
        <f>C7+C12+C14+C15+C16+C17+C18+C24+C31+C39+C47+C91</f>
        <v>8745.699999999999</v>
      </c>
      <c r="D6" s="87"/>
    </row>
    <row r="7" spans="1:4" ht="24.75" customHeight="1">
      <c r="A7" s="93" t="s">
        <v>120</v>
      </c>
      <c r="B7" s="92" t="s">
        <v>121</v>
      </c>
      <c r="C7" s="139">
        <f>SUM(C8:C11)</f>
        <v>5408.9</v>
      </c>
      <c r="D7" s="87"/>
    </row>
    <row r="8" spans="1:4" ht="89.25" customHeight="1">
      <c r="A8" s="94" t="s">
        <v>122</v>
      </c>
      <c r="B8" s="95" t="s">
        <v>123</v>
      </c>
      <c r="C8" s="140">
        <v>4648.9</v>
      </c>
      <c r="D8" s="155" t="s">
        <v>396</v>
      </c>
    </row>
    <row r="9" spans="1:4" ht="141.75">
      <c r="A9" s="94" t="s">
        <v>124</v>
      </c>
      <c r="B9" s="95" t="s">
        <v>125</v>
      </c>
      <c r="C9" s="140">
        <v>3522.8</v>
      </c>
      <c r="D9" s="157"/>
    </row>
    <row r="10" spans="1:4" ht="53.25" customHeight="1">
      <c r="A10" s="94" t="s">
        <v>126</v>
      </c>
      <c r="B10" s="96" t="s">
        <v>127</v>
      </c>
      <c r="C10" s="140">
        <v>-1400</v>
      </c>
      <c r="D10" s="155" t="s">
        <v>397</v>
      </c>
    </row>
    <row r="11" spans="1:4" ht="122.25" customHeight="1">
      <c r="A11" s="94" t="s">
        <v>128</v>
      </c>
      <c r="B11" s="95" t="s">
        <v>129</v>
      </c>
      <c r="C11" s="140">
        <v>-1362.8</v>
      </c>
      <c r="D11" s="157"/>
    </row>
    <row r="12" spans="1:4" ht="42.75" customHeight="1">
      <c r="A12" s="93" t="s">
        <v>130</v>
      </c>
      <c r="B12" s="92" t="s">
        <v>131</v>
      </c>
      <c r="C12" s="139">
        <f>C13</f>
        <v>6177.6</v>
      </c>
      <c r="D12" s="155" t="s">
        <v>398</v>
      </c>
    </row>
    <row r="13" spans="1:4" ht="33" customHeight="1">
      <c r="A13" s="94" t="s">
        <v>132</v>
      </c>
      <c r="B13" s="95" t="s">
        <v>133</v>
      </c>
      <c r="C13" s="140">
        <v>6177.6</v>
      </c>
      <c r="D13" s="157"/>
    </row>
    <row r="14" spans="1:4" ht="36" customHeight="1">
      <c r="A14" s="94" t="s">
        <v>134</v>
      </c>
      <c r="B14" s="95" t="s">
        <v>135</v>
      </c>
      <c r="C14" s="140">
        <v>-5640.1</v>
      </c>
      <c r="D14" s="155" t="s">
        <v>399</v>
      </c>
    </row>
    <row r="15" spans="1:4" ht="51" customHeight="1">
      <c r="A15" s="97" t="s">
        <v>136</v>
      </c>
      <c r="B15" s="98" t="s">
        <v>137</v>
      </c>
      <c r="C15" s="140">
        <v>-800</v>
      </c>
      <c r="D15" s="156"/>
    </row>
    <row r="16" spans="1:4" ht="175.5" customHeight="1">
      <c r="A16" s="94" t="s">
        <v>138</v>
      </c>
      <c r="B16" s="95" t="s">
        <v>139</v>
      </c>
      <c r="C16" s="140">
        <v>-3000</v>
      </c>
      <c r="D16" s="157"/>
    </row>
    <row r="17" spans="1:4" ht="133.5" customHeight="1">
      <c r="A17" s="94" t="s">
        <v>140</v>
      </c>
      <c r="B17" s="95" t="s">
        <v>141</v>
      </c>
      <c r="C17" s="140">
        <v>-255.8</v>
      </c>
      <c r="D17" s="99" t="s">
        <v>142</v>
      </c>
    </row>
    <row r="18" spans="1:4" ht="26.25" customHeight="1">
      <c r="A18" s="93" t="s">
        <v>143</v>
      </c>
      <c r="B18" s="100" t="s">
        <v>144</v>
      </c>
      <c r="C18" s="141">
        <f>C19+C21</f>
        <v>229</v>
      </c>
      <c r="D18" s="87"/>
    </row>
    <row r="19" spans="1:4" ht="36" customHeight="1">
      <c r="A19" s="94" t="s">
        <v>145</v>
      </c>
      <c r="B19" s="101" t="s">
        <v>146</v>
      </c>
      <c r="C19" s="142">
        <f>C20</f>
        <v>134</v>
      </c>
      <c r="D19" s="87"/>
    </row>
    <row r="20" spans="1:4" ht="90.75" customHeight="1">
      <c r="A20" s="102" t="s">
        <v>147</v>
      </c>
      <c r="B20" s="103" t="s">
        <v>148</v>
      </c>
      <c r="C20" s="143">
        <v>134</v>
      </c>
      <c r="D20" s="104" t="s">
        <v>149</v>
      </c>
    </row>
    <row r="21" spans="1:4" ht="54" customHeight="1">
      <c r="A21" s="94" t="s">
        <v>150</v>
      </c>
      <c r="B21" s="101" t="s">
        <v>151</v>
      </c>
      <c r="C21" s="142">
        <f>C22+C23</f>
        <v>95</v>
      </c>
      <c r="D21" s="87"/>
    </row>
    <row r="22" spans="1:4" ht="100.5" customHeight="1">
      <c r="A22" s="102" t="s">
        <v>152</v>
      </c>
      <c r="B22" s="103" t="s">
        <v>153</v>
      </c>
      <c r="C22" s="143">
        <v>-10</v>
      </c>
      <c r="D22" s="104" t="s">
        <v>154</v>
      </c>
    </row>
    <row r="23" spans="1:4" ht="121.5" customHeight="1">
      <c r="A23" s="102" t="s">
        <v>155</v>
      </c>
      <c r="B23" s="105" t="s">
        <v>156</v>
      </c>
      <c r="C23" s="143">
        <v>105</v>
      </c>
      <c r="D23" s="104" t="s">
        <v>157</v>
      </c>
    </row>
    <row r="24" spans="1:4" ht="58.5" customHeight="1">
      <c r="A24" s="93" t="s">
        <v>158</v>
      </c>
      <c r="B24" s="92" t="s">
        <v>159</v>
      </c>
      <c r="C24" s="139">
        <f>C25+C29</f>
        <v>893.7</v>
      </c>
      <c r="D24" s="87"/>
    </row>
    <row r="25" spans="1:4" ht="100.5" customHeight="1">
      <c r="A25" s="94" t="s">
        <v>160</v>
      </c>
      <c r="B25" s="95" t="s">
        <v>161</v>
      </c>
      <c r="C25" s="140">
        <f>C26+C27+C28</f>
        <v>1007.5</v>
      </c>
      <c r="D25" s="87"/>
    </row>
    <row r="26" spans="1:4" ht="107.25" customHeight="1">
      <c r="A26" s="102" t="s">
        <v>162</v>
      </c>
      <c r="B26" s="106" t="s">
        <v>163</v>
      </c>
      <c r="C26" s="143">
        <v>1671.3</v>
      </c>
      <c r="D26" s="107" t="s">
        <v>164</v>
      </c>
    </row>
    <row r="27" spans="1:4" ht="151.5" customHeight="1">
      <c r="A27" s="105" t="s">
        <v>165</v>
      </c>
      <c r="B27" s="106" t="s">
        <v>166</v>
      </c>
      <c r="C27" s="143">
        <v>-663.3</v>
      </c>
      <c r="D27" s="104" t="s">
        <v>167</v>
      </c>
    </row>
    <row r="28" spans="1:4" ht="118.5" customHeight="1">
      <c r="A28" s="105" t="s">
        <v>168</v>
      </c>
      <c r="B28" s="108" t="s">
        <v>169</v>
      </c>
      <c r="C28" s="143">
        <v>-0.5</v>
      </c>
      <c r="D28" s="107" t="s">
        <v>170</v>
      </c>
    </row>
    <row r="29" spans="1:4" ht="94.5">
      <c r="A29" s="94" t="s">
        <v>171</v>
      </c>
      <c r="B29" s="95" t="s">
        <v>172</v>
      </c>
      <c r="C29" s="140">
        <f>C30</f>
        <v>-113.8</v>
      </c>
      <c r="D29" s="153" t="s">
        <v>400</v>
      </c>
    </row>
    <row r="30" spans="1:4" ht="104.25" customHeight="1">
      <c r="A30" s="102" t="s">
        <v>173</v>
      </c>
      <c r="B30" s="106" t="s">
        <v>174</v>
      </c>
      <c r="C30" s="143">
        <v>-113.8</v>
      </c>
      <c r="D30" s="154"/>
    </row>
    <row r="31" spans="1:4" ht="42.75" customHeight="1">
      <c r="A31" s="93" t="s">
        <v>175</v>
      </c>
      <c r="B31" s="92" t="s">
        <v>176</v>
      </c>
      <c r="C31" s="139">
        <f>C32+C34</f>
        <v>518.9999999999999</v>
      </c>
      <c r="D31" s="155" t="s">
        <v>395</v>
      </c>
    </row>
    <row r="32" spans="1:4" ht="20.25" customHeight="1">
      <c r="A32" s="94" t="s">
        <v>177</v>
      </c>
      <c r="B32" s="95" t="s">
        <v>178</v>
      </c>
      <c r="C32" s="140">
        <f>C33</f>
        <v>4.3</v>
      </c>
      <c r="D32" s="156"/>
    </row>
    <row r="33" spans="1:4" ht="38.25" customHeight="1">
      <c r="A33" s="102" t="s">
        <v>179</v>
      </c>
      <c r="B33" s="106" t="s">
        <v>180</v>
      </c>
      <c r="C33" s="143">
        <v>4.3</v>
      </c>
      <c r="D33" s="156"/>
    </row>
    <row r="34" spans="1:4" ht="20.25" customHeight="1">
      <c r="A34" s="94" t="s">
        <v>181</v>
      </c>
      <c r="B34" s="95" t="s">
        <v>182</v>
      </c>
      <c r="C34" s="140">
        <f>C35+C37</f>
        <v>514.6999999999999</v>
      </c>
      <c r="D34" s="156"/>
    </row>
    <row r="35" spans="1:4" ht="35.25" customHeight="1">
      <c r="A35" s="109" t="s">
        <v>183</v>
      </c>
      <c r="B35" s="95" t="s">
        <v>184</v>
      </c>
      <c r="C35" s="140">
        <f>C36</f>
        <v>434.9</v>
      </c>
      <c r="D35" s="156"/>
    </row>
    <row r="36" spans="1:4" s="111" customFormat="1" ht="47.25">
      <c r="A36" s="102" t="s">
        <v>185</v>
      </c>
      <c r="B36" s="110" t="s">
        <v>186</v>
      </c>
      <c r="C36" s="143">
        <v>434.9</v>
      </c>
      <c r="D36" s="156"/>
    </row>
    <row r="37" spans="1:4" s="111" customFormat="1" ht="30.75" customHeight="1">
      <c r="A37" s="94" t="s">
        <v>187</v>
      </c>
      <c r="B37" s="95" t="s">
        <v>188</v>
      </c>
      <c r="C37" s="140">
        <f>C38</f>
        <v>79.79999999999998</v>
      </c>
      <c r="D37" s="156"/>
    </row>
    <row r="38" spans="1:4" s="111" customFormat="1" ht="38.25" customHeight="1">
      <c r="A38" s="102" t="s">
        <v>189</v>
      </c>
      <c r="B38" s="106" t="s">
        <v>190</v>
      </c>
      <c r="C38" s="143">
        <f>177.4-34.7-62.9</f>
        <v>79.79999999999998</v>
      </c>
      <c r="D38" s="157"/>
    </row>
    <row r="39" spans="1:4" s="111" customFormat="1" ht="48.75" customHeight="1">
      <c r="A39" s="93" t="s">
        <v>191</v>
      </c>
      <c r="B39" s="92" t="s">
        <v>192</v>
      </c>
      <c r="C39" s="139">
        <f>C40+C43</f>
        <v>1830.8</v>
      </c>
      <c r="D39" s="87"/>
    </row>
    <row r="40" spans="1:4" s="111" customFormat="1" ht="102" customHeight="1">
      <c r="A40" s="94" t="s">
        <v>193</v>
      </c>
      <c r="B40" s="95" t="s">
        <v>194</v>
      </c>
      <c r="C40" s="140">
        <f>C41</f>
        <v>1534.3</v>
      </c>
      <c r="D40" s="155" t="s">
        <v>195</v>
      </c>
    </row>
    <row r="41" spans="1:4" s="111" customFormat="1" ht="117.75" customHeight="1">
      <c r="A41" s="94" t="s">
        <v>196</v>
      </c>
      <c r="B41" s="95" t="s">
        <v>197</v>
      </c>
      <c r="C41" s="140">
        <f>C42</f>
        <v>1534.3</v>
      </c>
      <c r="D41" s="156"/>
    </row>
    <row r="42" spans="1:4" s="111" customFormat="1" ht="110.25" customHeight="1">
      <c r="A42" s="102" t="s">
        <v>198</v>
      </c>
      <c r="B42" s="106" t="s">
        <v>199</v>
      </c>
      <c r="C42" s="143">
        <f>1500+34.3</f>
        <v>1534.3</v>
      </c>
      <c r="D42" s="157"/>
    </row>
    <row r="43" spans="1:4" s="111" customFormat="1" ht="75" customHeight="1">
      <c r="A43" s="94" t="s">
        <v>200</v>
      </c>
      <c r="B43" s="95" t="s">
        <v>201</v>
      </c>
      <c r="C43" s="140">
        <f>C44+C45</f>
        <v>296.5</v>
      </c>
      <c r="D43" s="112"/>
    </row>
    <row r="44" spans="1:4" s="111" customFormat="1" ht="68.25" customHeight="1">
      <c r="A44" s="102" t="s">
        <v>202</v>
      </c>
      <c r="B44" s="106" t="s">
        <v>203</v>
      </c>
      <c r="C44" s="143">
        <v>296.8</v>
      </c>
      <c r="D44" s="107" t="s">
        <v>204</v>
      </c>
    </row>
    <row r="45" spans="1:4" s="111" customFormat="1" ht="93" customHeight="1">
      <c r="A45" s="94" t="s">
        <v>205</v>
      </c>
      <c r="B45" s="95" t="s">
        <v>206</v>
      </c>
      <c r="C45" s="140">
        <f>C46</f>
        <v>-0.3</v>
      </c>
      <c r="D45" s="153" t="s">
        <v>170</v>
      </c>
    </row>
    <row r="46" spans="1:4" s="111" customFormat="1" ht="105.75" customHeight="1">
      <c r="A46" s="102" t="s">
        <v>207</v>
      </c>
      <c r="B46" s="106" t="s">
        <v>208</v>
      </c>
      <c r="C46" s="143">
        <v>-0.3</v>
      </c>
      <c r="D46" s="154"/>
    </row>
    <row r="47" spans="1:4" s="111" customFormat="1" ht="30" customHeight="1">
      <c r="A47" s="93" t="s">
        <v>209</v>
      </c>
      <c r="B47" s="92" t="s">
        <v>210</v>
      </c>
      <c r="C47" s="139">
        <f>C48+C76+C79+C82+C85+C88</f>
        <v>3376.6</v>
      </c>
      <c r="D47" s="158" t="s">
        <v>211</v>
      </c>
    </row>
    <row r="48" spans="1:4" s="111" customFormat="1" ht="47.25" customHeight="1">
      <c r="A48" s="93" t="s">
        <v>212</v>
      </c>
      <c r="B48" s="92" t="s">
        <v>213</v>
      </c>
      <c r="C48" s="139">
        <f>C49+C51+C53+C56+C58+C60+C62+C65+C67+C69+C73</f>
        <v>1144.5</v>
      </c>
      <c r="D48" s="159"/>
    </row>
    <row r="49" spans="1:4" s="111" customFormat="1" ht="74.25" customHeight="1">
      <c r="A49" s="94" t="s">
        <v>214</v>
      </c>
      <c r="B49" s="95" t="s">
        <v>215</v>
      </c>
      <c r="C49" s="140">
        <f>C50</f>
        <v>8</v>
      </c>
      <c r="D49" s="159"/>
    </row>
    <row r="50" spans="1:4" s="111" customFormat="1" ht="99" customHeight="1">
      <c r="A50" s="102" t="s">
        <v>216</v>
      </c>
      <c r="B50" s="106" t="s">
        <v>217</v>
      </c>
      <c r="C50" s="143">
        <v>8</v>
      </c>
      <c r="D50" s="159"/>
    </row>
    <row r="51" spans="1:4" s="111" customFormat="1" ht="105" customHeight="1">
      <c r="A51" s="94" t="s">
        <v>218</v>
      </c>
      <c r="B51" s="95" t="s">
        <v>219</v>
      </c>
      <c r="C51" s="140">
        <f>C52</f>
        <v>36</v>
      </c>
      <c r="D51" s="159"/>
    </row>
    <row r="52" spans="1:4" s="111" customFormat="1" ht="122.25" customHeight="1">
      <c r="A52" s="102" t="s">
        <v>220</v>
      </c>
      <c r="B52" s="106" t="s">
        <v>221</v>
      </c>
      <c r="C52" s="143">
        <v>36</v>
      </c>
      <c r="D52" s="159"/>
    </row>
    <row r="53" spans="1:4" s="111" customFormat="1" ht="74.25" customHeight="1">
      <c r="A53" s="113" t="s">
        <v>222</v>
      </c>
      <c r="B53" s="114" t="s">
        <v>223</v>
      </c>
      <c r="C53" s="140">
        <f>C54+C55</f>
        <v>11</v>
      </c>
      <c r="D53" s="159"/>
    </row>
    <row r="54" spans="1:4" s="111" customFormat="1" ht="126">
      <c r="A54" s="105" t="s">
        <v>224</v>
      </c>
      <c r="B54" s="108" t="s">
        <v>225</v>
      </c>
      <c r="C54" s="143">
        <v>0</v>
      </c>
      <c r="D54" s="159"/>
    </row>
    <row r="55" spans="1:4" s="111" customFormat="1" ht="107.25" customHeight="1">
      <c r="A55" s="102" t="s">
        <v>226</v>
      </c>
      <c r="B55" s="108" t="s">
        <v>227</v>
      </c>
      <c r="C55" s="143">
        <v>11</v>
      </c>
      <c r="D55" s="159"/>
    </row>
    <row r="56" spans="1:4" s="111" customFormat="1" ht="76.5" customHeight="1">
      <c r="A56" s="94" t="s">
        <v>228</v>
      </c>
      <c r="B56" s="114" t="s">
        <v>229</v>
      </c>
      <c r="C56" s="140">
        <f>C57</f>
        <v>21</v>
      </c>
      <c r="D56" s="159"/>
    </row>
    <row r="57" spans="1:4" s="111" customFormat="1" ht="116.25" customHeight="1">
      <c r="A57" s="102" t="s">
        <v>230</v>
      </c>
      <c r="B57" s="115" t="s">
        <v>231</v>
      </c>
      <c r="C57" s="143">
        <v>21</v>
      </c>
      <c r="D57" s="159"/>
    </row>
    <row r="58" spans="1:4" s="111" customFormat="1" ht="75.75" customHeight="1">
      <c r="A58" s="94" t="s">
        <v>232</v>
      </c>
      <c r="B58" s="116" t="s">
        <v>233</v>
      </c>
      <c r="C58" s="140">
        <f>C59</f>
        <v>-58</v>
      </c>
      <c r="D58" s="159"/>
    </row>
    <row r="59" spans="1:4" s="111" customFormat="1" ht="116.25" customHeight="1">
      <c r="A59" s="102" t="s">
        <v>234</v>
      </c>
      <c r="B59" s="108" t="s">
        <v>235</v>
      </c>
      <c r="C59" s="143">
        <v>-58</v>
      </c>
      <c r="D59" s="159"/>
    </row>
    <row r="60" spans="1:4" s="111" customFormat="1" ht="79.5" customHeight="1">
      <c r="A60" s="94" t="s">
        <v>236</v>
      </c>
      <c r="B60" s="116" t="s">
        <v>237</v>
      </c>
      <c r="C60" s="140">
        <f>C61</f>
        <v>4</v>
      </c>
      <c r="D60" s="159"/>
    </row>
    <row r="61" spans="1:4" s="111" customFormat="1" ht="127.5" customHeight="1">
      <c r="A61" s="102" t="s">
        <v>238</v>
      </c>
      <c r="B61" s="108" t="s">
        <v>239</v>
      </c>
      <c r="C61" s="143">
        <v>4</v>
      </c>
      <c r="D61" s="159"/>
    </row>
    <row r="62" spans="1:4" s="111" customFormat="1" ht="94.5">
      <c r="A62" s="94" t="s">
        <v>240</v>
      </c>
      <c r="B62" s="116" t="s">
        <v>241</v>
      </c>
      <c r="C62" s="140">
        <f>C63+C64</f>
        <v>305.5</v>
      </c>
      <c r="D62" s="159"/>
    </row>
    <row r="63" spans="1:4" s="111" customFormat="1" ht="140.25" customHeight="1">
      <c r="A63" s="102" t="s">
        <v>242</v>
      </c>
      <c r="B63" s="108" t="s">
        <v>243</v>
      </c>
      <c r="C63" s="143">
        <v>300</v>
      </c>
      <c r="D63" s="159"/>
    </row>
    <row r="64" spans="1:4" s="111" customFormat="1" ht="126">
      <c r="A64" s="102" t="s">
        <v>244</v>
      </c>
      <c r="B64" s="108" t="s">
        <v>245</v>
      </c>
      <c r="C64" s="143">
        <v>5.5</v>
      </c>
      <c r="D64" s="159"/>
    </row>
    <row r="65" spans="1:4" s="111" customFormat="1" ht="92.25" customHeight="1">
      <c r="A65" s="94" t="s">
        <v>246</v>
      </c>
      <c r="B65" s="116" t="s">
        <v>247</v>
      </c>
      <c r="C65" s="140">
        <f>C66</f>
        <v>22</v>
      </c>
      <c r="D65" s="159"/>
    </row>
    <row r="66" spans="1:4" s="111" customFormat="1" ht="142.5" customHeight="1">
      <c r="A66" s="102" t="s">
        <v>248</v>
      </c>
      <c r="B66" s="108" t="s">
        <v>249</v>
      </c>
      <c r="C66" s="143">
        <v>22</v>
      </c>
      <c r="D66" s="159"/>
    </row>
    <row r="67" spans="1:4" s="111" customFormat="1" ht="73.5" customHeight="1">
      <c r="A67" s="94" t="s">
        <v>250</v>
      </c>
      <c r="B67" s="116" t="s">
        <v>251</v>
      </c>
      <c r="C67" s="140">
        <f>C68</f>
        <v>4</v>
      </c>
      <c r="D67" s="159"/>
    </row>
    <row r="68" spans="1:4" s="111" customFormat="1" ht="102" customHeight="1">
      <c r="A68" s="102" t="s">
        <v>252</v>
      </c>
      <c r="B68" s="108" t="s">
        <v>253</v>
      </c>
      <c r="C68" s="143">
        <v>4</v>
      </c>
      <c r="D68" s="159"/>
    </row>
    <row r="69" spans="1:4" s="111" customFormat="1" ht="75.75" customHeight="1">
      <c r="A69" s="113" t="s">
        <v>254</v>
      </c>
      <c r="B69" s="116" t="s">
        <v>255</v>
      </c>
      <c r="C69" s="140">
        <f>C70+C71+C72</f>
        <v>130</v>
      </c>
      <c r="D69" s="159"/>
    </row>
    <row r="70" spans="1:4" s="111" customFormat="1" ht="129.75" customHeight="1">
      <c r="A70" s="105" t="s">
        <v>256</v>
      </c>
      <c r="B70" s="108" t="s">
        <v>257</v>
      </c>
      <c r="C70" s="143">
        <v>10</v>
      </c>
      <c r="D70" s="159"/>
    </row>
    <row r="71" spans="1:4" s="111" customFormat="1" ht="105.75" customHeight="1">
      <c r="A71" s="102" t="s">
        <v>258</v>
      </c>
      <c r="B71" s="108" t="s">
        <v>259</v>
      </c>
      <c r="C71" s="143">
        <v>83</v>
      </c>
      <c r="D71" s="159"/>
    </row>
    <row r="72" spans="1:4" s="111" customFormat="1" ht="98.25" customHeight="1">
      <c r="A72" s="102" t="s">
        <v>260</v>
      </c>
      <c r="B72" s="108" t="s">
        <v>261</v>
      </c>
      <c r="C72" s="143">
        <v>37</v>
      </c>
      <c r="D72" s="159"/>
    </row>
    <row r="73" spans="1:4" s="111" customFormat="1" ht="80.25" customHeight="1">
      <c r="A73" s="94" t="s">
        <v>262</v>
      </c>
      <c r="B73" s="116" t="s">
        <v>263</v>
      </c>
      <c r="C73" s="140">
        <f>C74+C75</f>
        <v>661</v>
      </c>
      <c r="D73" s="159"/>
    </row>
    <row r="74" spans="1:4" s="111" customFormat="1" ht="130.5" customHeight="1">
      <c r="A74" s="102" t="s">
        <v>264</v>
      </c>
      <c r="B74" s="108" t="s">
        <v>265</v>
      </c>
      <c r="C74" s="143">
        <v>-10</v>
      </c>
      <c r="D74" s="159"/>
    </row>
    <row r="75" spans="1:4" s="111" customFormat="1" ht="110.25" customHeight="1">
      <c r="A75" s="102" t="s">
        <v>266</v>
      </c>
      <c r="B75" s="115" t="s">
        <v>267</v>
      </c>
      <c r="C75" s="143">
        <v>671</v>
      </c>
      <c r="D75" s="159"/>
    </row>
    <row r="76" spans="1:4" s="111" customFormat="1" ht="52.5" customHeight="1">
      <c r="A76" s="93" t="s">
        <v>268</v>
      </c>
      <c r="B76" s="117" t="s">
        <v>269</v>
      </c>
      <c r="C76" s="139">
        <f>C77+C78</f>
        <v>-107</v>
      </c>
      <c r="D76" s="159"/>
    </row>
    <row r="77" spans="1:4" s="111" customFormat="1" ht="84.75" customHeight="1">
      <c r="A77" s="102" t="s">
        <v>270</v>
      </c>
      <c r="B77" s="115" t="s">
        <v>271</v>
      </c>
      <c r="C77" s="143">
        <f>-78+1</f>
        <v>-77</v>
      </c>
      <c r="D77" s="159"/>
    </row>
    <row r="78" spans="1:4" s="111" customFormat="1" ht="73.5" customHeight="1">
      <c r="A78" s="102" t="s">
        <v>272</v>
      </c>
      <c r="B78" s="115" t="s">
        <v>273</v>
      </c>
      <c r="C78" s="143">
        <v>-30</v>
      </c>
      <c r="D78" s="159"/>
    </row>
    <row r="79" spans="1:4" s="111" customFormat="1" ht="134.25" customHeight="1">
      <c r="A79" s="91" t="s">
        <v>274</v>
      </c>
      <c r="B79" s="118" t="s">
        <v>275</v>
      </c>
      <c r="C79" s="139">
        <f>C80</f>
        <v>1635</v>
      </c>
      <c r="D79" s="159"/>
    </row>
    <row r="80" spans="1:4" s="111" customFormat="1" ht="100.5" customHeight="1">
      <c r="A80" s="119" t="s">
        <v>276</v>
      </c>
      <c r="B80" s="95" t="s">
        <v>277</v>
      </c>
      <c r="C80" s="140">
        <f>C81</f>
        <v>1635</v>
      </c>
      <c r="D80" s="159"/>
    </row>
    <row r="81" spans="1:4" s="111" customFormat="1" ht="96" customHeight="1">
      <c r="A81" s="102" t="s">
        <v>278</v>
      </c>
      <c r="B81" s="106" t="s">
        <v>279</v>
      </c>
      <c r="C81" s="143">
        <v>1635</v>
      </c>
      <c r="D81" s="159"/>
    </row>
    <row r="82" spans="1:4" s="111" customFormat="1" ht="85.5" customHeight="1">
      <c r="A82" s="93" t="s">
        <v>280</v>
      </c>
      <c r="B82" s="92" t="s">
        <v>281</v>
      </c>
      <c r="C82" s="139">
        <f>C83</f>
        <v>413</v>
      </c>
      <c r="D82" s="159"/>
    </row>
    <row r="83" spans="1:4" s="111" customFormat="1" ht="70.5" customHeight="1">
      <c r="A83" s="94" t="s">
        <v>280</v>
      </c>
      <c r="B83" s="95" t="s">
        <v>282</v>
      </c>
      <c r="C83" s="140">
        <f>C84</f>
        <v>413</v>
      </c>
      <c r="D83" s="159"/>
    </row>
    <row r="84" spans="1:4" ht="57" customHeight="1">
      <c r="A84" s="102" t="s">
        <v>283</v>
      </c>
      <c r="B84" s="106" t="s">
        <v>284</v>
      </c>
      <c r="C84" s="143">
        <v>413</v>
      </c>
      <c r="D84" s="159"/>
    </row>
    <row r="85" spans="1:4" ht="51" customHeight="1">
      <c r="A85" s="93" t="s">
        <v>285</v>
      </c>
      <c r="B85" s="118" t="s">
        <v>286</v>
      </c>
      <c r="C85" s="139">
        <f>C86+C87</f>
        <v>-54.9</v>
      </c>
      <c r="D85" s="159"/>
    </row>
    <row r="86" spans="1:4" ht="84" customHeight="1">
      <c r="A86" s="102" t="s">
        <v>287</v>
      </c>
      <c r="B86" s="108" t="s">
        <v>288</v>
      </c>
      <c r="C86" s="143">
        <f>11+13+3.1-70</f>
        <v>-42.9</v>
      </c>
      <c r="D86" s="159"/>
    </row>
    <row r="87" spans="1:4" ht="84.75" customHeight="1">
      <c r="A87" s="102" t="s">
        <v>289</v>
      </c>
      <c r="B87" s="108" t="s">
        <v>290</v>
      </c>
      <c r="C87" s="143">
        <v>-12</v>
      </c>
      <c r="D87" s="159"/>
    </row>
    <row r="88" spans="1:4" ht="47.25" customHeight="1">
      <c r="A88" s="91" t="s">
        <v>291</v>
      </c>
      <c r="B88" s="118" t="s">
        <v>292</v>
      </c>
      <c r="C88" s="139">
        <f>C89</f>
        <v>346</v>
      </c>
      <c r="D88" s="159"/>
    </row>
    <row r="89" spans="1:4" ht="43.5" customHeight="1">
      <c r="A89" s="94" t="s">
        <v>293</v>
      </c>
      <c r="B89" s="95" t="s">
        <v>292</v>
      </c>
      <c r="C89" s="140">
        <f>C90</f>
        <v>346</v>
      </c>
      <c r="D89" s="159"/>
    </row>
    <row r="90" spans="1:4" ht="79.5" customHeight="1">
      <c r="A90" s="102" t="s">
        <v>294</v>
      </c>
      <c r="B90" s="106" t="s">
        <v>295</v>
      </c>
      <c r="C90" s="143">
        <v>346</v>
      </c>
      <c r="D90" s="160"/>
    </row>
    <row r="91" spans="1:4" ht="30" customHeight="1">
      <c r="A91" s="93" t="s">
        <v>296</v>
      </c>
      <c r="B91" s="120" t="s">
        <v>297</v>
      </c>
      <c r="C91" s="143">
        <f>C92</f>
        <v>6</v>
      </c>
      <c r="D91" s="158" t="s">
        <v>401</v>
      </c>
    </row>
    <row r="92" spans="1:4" ht="89.25" customHeight="1">
      <c r="A92" s="105" t="s">
        <v>298</v>
      </c>
      <c r="B92" s="121" t="s">
        <v>299</v>
      </c>
      <c r="C92" s="143">
        <v>6</v>
      </c>
      <c r="D92" s="160"/>
    </row>
    <row r="93" spans="1:4" ht="15.75">
      <c r="A93" s="93" t="s">
        <v>300</v>
      </c>
      <c r="B93" s="122" t="s">
        <v>301</v>
      </c>
      <c r="C93" s="144">
        <f>C94</f>
        <v>307903.50000000006</v>
      </c>
      <c r="D93" s="123"/>
    </row>
    <row r="94" spans="1:4" ht="31.5">
      <c r="A94" s="93" t="s">
        <v>302</v>
      </c>
      <c r="B94" s="100" t="s">
        <v>303</v>
      </c>
      <c r="C94" s="144">
        <f>C95+C99+C112+C125</f>
        <v>307903.50000000006</v>
      </c>
      <c r="D94" s="123"/>
    </row>
    <row r="95" spans="1:4" ht="31.5">
      <c r="A95" s="93" t="s">
        <v>304</v>
      </c>
      <c r="B95" s="100" t="s">
        <v>305</v>
      </c>
      <c r="C95" s="144">
        <f>SUM(C96:C98)</f>
        <v>19188.5</v>
      </c>
      <c r="D95" s="123"/>
    </row>
    <row r="96" spans="1:4" ht="82.5" customHeight="1">
      <c r="A96" s="94" t="s">
        <v>306</v>
      </c>
      <c r="B96" s="101" t="s">
        <v>307</v>
      </c>
      <c r="C96" s="145">
        <v>13706.8</v>
      </c>
      <c r="D96" s="124" t="s">
        <v>308</v>
      </c>
    </row>
    <row r="97" spans="1:4" ht="70.5" customHeight="1">
      <c r="A97" s="94" t="s">
        <v>309</v>
      </c>
      <c r="B97" s="101" t="s">
        <v>307</v>
      </c>
      <c r="C97" s="145">
        <v>4841.2</v>
      </c>
      <c r="D97" s="124" t="s">
        <v>310</v>
      </c>
    </row>
    <row r="98" spans="1:4" ht="122.25" customHeight="1">
      <c r="A98" s="94" t="s">
        <v>311</v>
      </c>
      <c r="B98" s="101" t="s">
        <v>312</v>
      </c>
      <c r="C98" s="145">
        <v>640.5</v>
      </c>
      <c r="D98" s="124" t="s">
        <v>313</v>
      </c>
    </row>
    <row r="99" spans="1:4" ht="48" customHeight="1">
      <c r="A99" s="93" t="s">
        <v>314</v>
      </c>
      <c r="B99" s="100" t="s">
        <v>315</v>
      </c>
      <c r="C99" s="144">
        <f>C100+C101+C102+C103+C104+C105+C106+C107+C108+C109+C110+C111</f>
        <v>305350.80000000005</v>
      </c>
      <c r="D99" s="123"/>
    </row>
    <row r="100" spans="1:4" ht="65.25" customHeight="1">
      <c r="A100" s="125" t="s">
        <v>316</v>
      </c>
      <c r="B100" s="101" t="s">
        <v>317</v>
      </c>
      <c r="C100" s="145">
        <v>8397.7</v>
      </c>
      <c r="D100" s="124" t="s">
        <v>318</v>
      </c>
    </row>
    <row r="101" spans="1:4" ht="69" customHeight="1">
      <c r="A101" s="125" t="s">
        <v>319</v>
      </c>
      <c r="B101" s="101" t="s">
        <v>317</v>
      </c>
      <c r="C101" s="145">
        <v>2144.2</v>
      </c>
      <c r="D101" s="124" t="s">
        <v>320</v>
      </c>
    </row>
    <row r="102" spans="1:4" ht="78.75" customHeight="1">
      <c r="A102" s="125" t="s">
        <v>321</v>
      </c>
      <c r="B102" s="101" t="s">
        <v>322</v>
      </c>
      <c r="C102" s="146">
        <v>699</v>
      </c>
      <c r="D102" s="124" t="s">
        <v>323</v>
      </c>
    </row>
    <row r="103" spans="1:4" ht="69.75" customHeight="1">
      <c r="A103" s="126" t="s">
        <v>324</v>
      </c>
      <c r="B103" s="101" t="s">
        <v>325</v>
      </c>
      <c r="C103" s="145">
        <v>34.3</v>
      </c>
      <c r="D103" s="124" t="s">
        <v>326</v>
      </c>
    </row>
    <row r="104" spans="1:4" ht="67.5" customHeight="1">
      <c r="A104" s="126" t="s">
        <v>327</v>
      </c>
      <c r="B104" s="101" t="s">
        <v>328</v>
      </c>
      <c r="C104" s="145">
        <v>-47.8</v>
      </c>
      <c r="D104" s="124" t="s">
        <v>329</v>
      </c>
    </row>
    <row r="105" spans="1:4" ht="73.5" customHeight="1">
      <c r="A105" s="126" t="s">
        <v>330</v>
      </c>
      <c r="B105" s="101" t="s">
        <v>331</v>
      </c>
      <c r="C105" s="145">
        <v>-30.6</v>
      </c>
      <c r="D105" s="124" t="s">
        <v>332</v>
      </c>
    </row>
    <row r="106" spans="1:4" ht="126" customHeight="1">
      <c r="A106" s="94" t="s">
        <v>333</v>
      </c>
      <c r="B106" s="101" t="s">
        <v>334</v>
      </c>
      <c r="C106" s="145">
        <f>1107.4+1000</f>
        <v>2107.4</v>
      </c>
      <c r="D106" s="124" t="s">
        <v>335</v>
      </c>
    </row>
    <row r="107" spans="1:4" ht="100.5" customHeight="1">
      <c r="A107" s="94" t="s">
        <v>336</v>
      </c>
      <c r="B107" s="101" t="s">
        <v>334</v>
      </c>
      <c r="C107" s="145">
        <f>-5169-171.7</f>
        <v>-5340.7</v>
      </c>
      <c r="D107" s="124" t="s">
        <v>337</v>
      </c>
    </row>
    <row r="108" spans="1:4" ht="139.5" customHeight="1">
      <c r="A108" s="94" t="s">
        <v>338</v>
      </c>
      <c r="B108" s="101" t="s">
        <v>334</v>
      </c>
      <c r="C108" s="145">
        <f>-8397.7-2144.1-0.1</f>
        <v>-10541.900000000001</v>
      </c>
      <c r="D108" s="124" t="s">
        <v>339</v>
      </c>
    </row>
    <row r="109" spans="1:4" ht="133.5" customHeight="1">
      <c r="A109" s="94" t="s">
        <v>340</v>
      </c>
      <c r="B109" s="101" t="s">
        <v>334</v>
      </c>
      <c r="C109" s="145">
        <v>-136.2</v>
      </c>
      <c r="D109" s="124" t="s">
        <v>341</v>
      </c>
    </row>
    <row r="110" spans="1:4" ht="96.75" customHeight="1">
      <c r="A110" s="94" t="s">
        <v>342</v>
      </c>
      <c r="B110" s="101" t="s">
        <v>334</v>
      </c>
      <c r="C110" s="145">
        <f>104638+201771</f>
        <v>306409</v>
      </c>
      <c r="D110" s="124" t="s">
        <v>343</v>
      </c>
    </row>
    <row r="111" spans="1:4" ht="76.5" customHeight="1">
      <c r="A111" s="94" t="s">
        <v>344</v>
      </c>
      <c r="B111" s="101" t="s">
        <v>334</v>
      </c>
      <c r="C111" s="145">
        <v>1656.4</v>
      </c>
      <c r="D111" s="124" t="s">
        <v>345</v>
      </c>
    </row>
    <row r="112" spans="1:4" ht="54" customHeight="1">
      <c r="A112" s="93" t="s">
        <v>346</v>
      </c>
      <c r="B112" s="100" t="s">
        <v>347</v>
      </c>
      <c r="C112" s="141">
        <f>C113+C114+C121+C124+C115+C116+C117+C118+C122+C123+C119+C120</f>
        <v>-19445.100000000006</v>
      </c>
      <c r="D112" s="127"/>
    </row>
    <row r="113" spans="1:4" ht="89.25" customHeight="1">
      <c r="A113" s="126" t="s">
        <v>348</v>
      </c>
      <c r="B113" s="128" t="s">
        <v>349</v>
      </c>
      <c r="C113" s="145">
        <f>-8771.3-322.7</f>
        <v>-9094</v>
      </c>
      <c r="D113" s="124" t="s">
        <v>350</v>
      </c>
    </row>
    <row r="114" spans="1:4" ht="88.5" customHeight="1">
      <c r="A114" s="126" t="s">
        <v>351</v>
      </c>
      <c r="B114" s="128" t="s">
        <v>352</v>
      </c>
      <c r="C114" s="145">
        <v>7840.1</v>
      </c>
      <c r="D114" s="124" t="s">
        <v>353</v>
      </c>
    </row>
    <row r="115" spans="1:4" ht="81.75" customHeight="1">
      <c r="A115" s="126" t="s">
        <v>354</v>
      </c>
      <c r="B115" s="128" t="s">
        <v>352</v>
      </c>
      <c r="C115" s="145">
        <f>-2350-213.9</f>
        <v>-2563.9</v>
      </c>
      <c r="D115" s="124" t="s">
        <v>355</v>
      </c>
    </row>
    <row r="116" spans="1:4" ht="88.5" customHeight="1">
      <c r="A116" s="126" t="s">
        <v>356</v>
      </c>
      <c r="B116" s="128" t="s">
        <v>352</v>
      </c>
      <c r="C116" s="145">
        <f>-1228.8-549.2</f>
        <v>-1778</v>
      </c>
      <c r="D116" s="124" t="s">
        <v>357</v>
      </c>
    </row>
    <row r="117" spans="1:4" ht="88.5" customHeight="1">
      <c r="A117" s="126" t="s">
        <v>358</v>
      </c>
      <c r="B117" s="128" t="s">
        <v>352</v>
      </c>
      <c r="C117" s="145">
        <v>8169.5</v>
      </c>
      <c r="D117" s="124" t="s">
        <v>359</v>
      </c>
    </row>
    <row r="118" spans="1:4" ht="107.25" customHeight="1">
      <c r="A118" s="126" t="s">
        <v>360</v>
      </c>
      <c r="B118" s="128" t="s">
        <v>352</v>
      </c>
      <c r="C118" s="145">
        <v>-1500</v>
      </c>
      <c r="D118" s="124" t="s">
        <v>361</v>
      </c>
    </row>
    <row r="119" spans="1:4" s="111" customFormat="1" ht="88.5" customHeight="1">
      <c r="A119" s="126" t="s">
        <v>362</v>
      </c>
      <c r="B119" s="128" t="s">
        <v>352</v>
      </c>
      <c r="C119" s="145">
        <v>0.3</v>
      </c>
      <c r="D119" s="124" t="s">
        <v>363</v>
      </c>
    </row>
    <row r="120" spans="1:4" s="111" customFormat="1" ht="125.25" customHeight="1">
      <c r="A120" s="126" t="s">
        <v>364</v>
      </c>
      <c r="B120" s="128" t="s">
        <v>352</v>
      </c>
      <c r="C120" s="145">
        <v>-590.5</v>
      </c>
      <c r="D120" s="124" t="s">
        <v>365</v>
      </c>
    </row>
    <row r="121" spans="1:4" s="111" customFormat="1" ht="108.75" customHeight="1">
      <c r="A121" s="126" t="s">
        <v>366</v>
      </c>
      <c r="B121" s="128" t="s">
        <v>367</v>
      </c>
      <c r="C121" s="145">
        <f>-4765-14570</f>
        <v>-19335</v>
      </c>
      <c r="D121" s="124" t="s">
        <v>368</v>
      </c>
    </row>
    <row r="122" spans="1:4" s="111" customFormat="1" ht="69.75" customHeight="1">
      <c r="A122" s="126" t="s">
        <v>369</v>
      </c>
      <c r="B122" s="128" t="s">
        <v>370</v>
      </c>
      <c r="C122" s="145">
        <v>-629.3</v>
      </c>
      <c r="D122" s="124" t="s">
        <v>371</v>
      </c>
    </row>
    <row r="123" spans="1:4" s="111" customFormat="1" ht="81" customHeight="1">
      <c r="A123" s="126" t="s">
        <v>372</v>
      </c>
      <c r="B123" s="128" t="s">
        <v>373</v>
      </c>
      <c r="C123" s="145">
        <v>34.6</v>
      </c>
      <c r="D123" s="124" t="s">
        <v>374</v>
      </c>
    </row>
    <row r="124" spans="1:4" s="111" customFormat="1" ht="86.25" customHeight="1">
      <c r="A124" s="126" t="s">
        <v>375</v>
      </c>
      <c r="B124" s="128" t="s">
        <v>373</v>
      </c>
      <c r="C124" s="145">
        <f>-297.5+298.6</f>
        <v>1.1000000000000227</v>
      </c>
      <c r="D124" s="124" t="s">
        <v>376</v>
      </c>
    </row>
    <row r="125" spans="1:4" s="111" customFormat="1" ht="25.5" customHeight="1">
      <c r="A125" s="93" t="s">
        <v>0</v>
      </c>
      <c r="B125" s="122" t="s">
        <v>377</v>
      </c>
      <c r="C125" s="144">
        <f>C126+C127+C128+C130+C131+C129</f>
        <v>2809.3</v>
      </c>
      <c r="D125" s="127"/>
    </row>
    <row r="126" spans="1:4" s="111" customFormat="1" ht="87.75" customHeight="1">
      <c r="A126" s="94" t="s">
        <v>378</v>
      </c>
      <c r="B126" s="129" t="s">
        <v>379</v>
      </c>
      <c r="C126" s="145">
        <v>-1104.1</v>
      </c>
      <c r="D126" s="124" t="s">
        <v>380</v>
      </c>
    </row>
    <row r="127" spans="1:4" s="111" customFormat="1" ht="87" customHeight="1">
      <c r="A127" s="107" t="s">
        <v>381</v>
      </c>
      <c r="B127" s="128" t="s">
        <v>382</v>
      </c>
      <c r="C127" s="145">
        <f>423.4+532.3+172.3+950+240+661.7+1500</f>
        <v>4479.7</v>
      </c>
      <c r="D127" s="124" t="s">
        <v>383</v>
      </c>
    </row>
    <row r="128" spans="1:4" s="111" customFormat="1" ht="92.25" customHeight="1">
      <c r="A128" s="107" t="s">
        <v>384</v>
      </c>
      <c r="B128" s="128" t="s">
        <v>382</v>
      </c>
      <c r="C128" s="145">
        <f>-1160.1-1710.3</f>
        <v>-2870.3999999999996</v>
      </c>
      <c r="D128" s="124" t="s">
        <v>385</v>
      </c>
    </row>
    <row r="129" spans="1:4" s="111" customFormat="1" ht="88.5" customHeight="1">
      <c r="A129" s="107" t="s">
        <v>386</v>
      </c>
      <c r="B129" s="128" t="s">
        <v>382</v>
      </c>
      <c r="C129" s="145">
        <v>0</v>
      </c>
      <c r="D129" s="124" t="s">
        <v>387</v>
      </c>
    </row>
    <row r="130" spans="1:4" s="111" customFormat="1" ht="126" customHeight="1">
      <c r="A130" s="94" t="s">
        <v>388</v>
      </c>
      <c r="B130" s="128" t="s">
        <v>382</v>
      </c>
      <c r="C130" s="145">
        <v>1200</v>
      </c>
      <c r="D130" s="124" t="s">
        <v>389</v>
      </c>
    </row>
    <row r="131" spans="1:4" s="111" customFormat="1" ht="149.25" customHeight="1">
      <c r="A131" s="94" t="s">
        <v>390</v>
      </c>
      <c r="B131" s="128" t="s">
        <v>382</v>
      </c>
      <c r="C131" s="145">
        <v>1104.1</v>
      </c>
      <c r="D131" s="124" t="s">
        <v>391</v>
      </c>
    </row>
    <row r="132" spans="1:4" s="111" customFormat="1" ht="15.75">
      <c r="A132" s="91" t="s">
        <v>392</v>
      </c>
      <c r="B132" s="122"/>
      <c r="C132" s="144">
        <f>C6+C93</f>
        <v>316649.20000000007</v>
      </c>
      <c r="D132" s="130"/>
    </row>
    <row r="133" spans="1:4" s="111" customFormat="1" ht="15.75">
      <c r="A133" s="91" t="s">
        <v>50</v>
      </c>
      <c r="B133" s="91"/>
      <c r="C133" s="147">
        <v>3407416.6</v>
      </c>
      <c r="D133" s="91"/>
    </row>
    <row r="134" spans="1:4" s="111" customFormat="1" ht="31.5">
      <c r="A134" s="91" t="s">
        <v>393</v>
      </c>
      <c r="B134" s="91"/>
      <c r="C134" s="148">
        <f>C132+C133</f>
        <v>3724065.8000000003</v>
      </c>
      <c r="D134" s="131"/>
    </row>
    <row r="135" spans="1:4" s="134" customFormat="1" ht="48" customHeight="1">
      <c r="A135" s="132"/>
      <c r="B135" s="133"/>
      <c r="D135" s="132"/>
    </row>
    <row r="136" spans="1:4" s="134" customFormat="1" ht="48" customHeight="1">
      <c r="A136" s="132"/>
      <c r="B136" s="133"/>
      <c r="D136" s="132"/>
    </row>
    <row r="137" spans="1:4" s="134" customFormat="1" ht="48" customHeight="1">
      <c r="A137" s="132"/>
      <c r="B137" s="133"/>
      <c r="D137" s="132"/>
    </row>
    <row r="138" spans="1:4" s="134" customFormat="1" ht="48" customHeight="1">
      <c r="A138" s="132"/>
      <c r="B138" s="133"/>
      <c r="D138" s="132"/>
    </row>
    <row r="139" spans="1:4" s="134" customFormat="1" ht="48" customHeight="1">
      <c r="A139" s="132"/>
      <c r="B139" s="133"/>
      <c r="D139" s="132"/>
    </row>
    <row r="140" spans="1:4" s="134" customFormat="1" ht="48" customHeight="1">
      <c r="A140" s="132"/>
      <c r="B140" s="133"/>
      <c r="D140" s="132"/>
    </row>
    <row r="141" spans="1:4" s="134" customFormat="1" ht="48" customHeight="1">
      <c r="A141" s="132"/>
      <c r="B141" s="133"/>
      <c r="D141" s="132"/>
    </row>
  </sheetData>
  <sheetProtection/>
  <mergeCells count="12">
    <mergeCell ref="A1:D1"/>
    <mergeCell ref="A2:D2"/>
    <mergeCell ref="D8:D9"/>
    <mergeCell ref="D10:D11"/>
    <mergeCell ref="D12:D13"/>
    <mergeCell ref="D14:D16"/>
    <mergeCell ref="D29:D30"/>
    <mergeCell ref="D31:D38"/>
    <mergeCell ref="D40:D42"/>
    <mergeCell ref="D45:D46"/>
    <mergeCell ref="D47:D90"/>
    <mergeCell ref="D91:D92"/>
  </mergeCells>
  <printOptions/>
  <pageMargins left="0.31496062992125984" right="0.31496062992125984" top="0.1968503937007874" bottom="0.15748031496062992" header="0.31496062992125984" footer="0.31496062992125984"/>
  <pageSetup horizontalDpi="600" verticalDpi="600" orientation="portrait" paperSize="9" scale="55" r:id="rId3"/>
  <legacyDrawing r:id="rId2"/>
</worksheet>
</file>

<file path=xl/worksheets/sheet2.xml><?xml version="1.0" encoding="utf-8"?>
<worksheet xmlns="http://schemas.openxmlformats.org/spreadsheetml/2006/main" xmlns:r="http://schemas.openxmlformats.org/officeDocument/2006/relationships">
  <dimension ref="A1:O115"/>
  <sheetViews>
    <sheetView tabSelected="1" zoomScale="70" zoomScaleNormal="70" zoomScalePageLayoutView="0" workbookViewId="0" topLeftCell="A1">
      <pane ySplit="7" topLeftCell="A25" activePane="bottomLeft" state="frozen"/>
      <selection pane="topLeft" activeCell="A1" sqref="A1"/>
      <selection pane="bottomLeft" activeCell="E26" sqref="E26"/>
    </sheetView>
  </sheetViews>
  <sheetFormatPr defaultColWidth="9.140625" defaultRowHeight="12.75"/>
  <cols>
    <col min="1" max="1" width="7.28125" style="5" customWidth="1"/>
    <col min="2" max="2" width="15.421875" style="5" customWidth="1"/>
    <col min="3" max="3" width="79.421875" style="10" customWidth="1"/>
    <col min="4" max="4" width="15.57421875" style="10" customWidth="1"/>
    <col min="5" max="5" width="18.421875" style="5" customWidth="1"/>
    <col min="6" max="6" width="16.8515625" style="5" customWidth="1"/>
    <col min="7" max="7" width="17.7109375" style="5" customWidth="1"/>
    <col min="8" max="8" width="19.421875" style="10" customWidth="1"/>
    <col min="9" max="9" width="23.00390625" style="10" customWidth="1"/>
    <col min="10" max="16384" width="9.140625" style="10" customWidth="1"/>
  </cols>
  <sheetData>
    <row r="1" spans="1:7" ht="15.75">
      <c r="A1" s="1"/>
      <c r="B1" s="1"/>
      <c r="C1" s="42"/>
      <c r="D1" s="42"/>
      <c r="E1" s="1"/>
      <c r="F1" s="1"/>
      <c r="G1" s="43" t="s">
        <v>1</v>
      </c>
    </row>
    <row r="2" spans="1:7" ht="15.75">
      <c r="A2" s="1"/>
      <c r="B2" s="1"/>
      <c r="C2" s="42"/>
      <c r="D2" s="42"/>
      <c r="E2" s="1"/>
      <c r="F2" s="1"/>
      <c r="G2" s="1"/>
    </row>
    <row r="3" spans="1:7" ht="18.75" customHeight="1">
      <c r="A3" s="165" t="s">
        <v>26</v>
      </c>
      <c r="B3" s="165"/>
      <c r="C3" s="166"/>
      <c r="D3" s="166"/>
      <c r="E3" s="166"/>
      <c r="F3" s="166"/>
      <c r="G3" s="166"/>
    </row>
    <row r="4" spans="1:7" ht="15.75">
      <c r="A4" s="1"/>
      <c r="B4" s="1"/>
      <c r="C4" s="44"/>
      <c r="D4" s="136"/>
      <c r="E4" s="1"/>
      <c r="F4" s="1"/>
      <c r="G4" s="43" t="s">
        <v>2</v>
      </c>
    </row>
    <row r="5" spans="1:7" ht="15.75" customHeight="1">
      <c r="A5" s="167" t="s">
        <v>3</v>
      </c>
      <c r="B5" s="167" t="s">
        <v>4</v>
      </c>
      <c r="C5" s="169" t="s">
        <v>5</v>
      </c>
      <c r="D5" s="171" t="s">
        <v>6</v>
      </c>
      <c r="E5" s="171"/>
      <c r="F5" s="171"/>
      <c r="G5" s="171"/>
    </row>
    <row r="6" spans="1:7" ht="96" customHeight="1">
      <c r="A6" s="168"/>
      <c r="B6" s="168"/>
      <c r="C6" s="170"/>
      <c r="D6" s="138" t="s">
        <v>419</v>
      </c>
      <c r="E6" s="45" t="s">
        <v>7</v>
      </c>
      <c r="F6" s="45" t="s">
        <v>8</v>
      </c>
      <c r="G6" s="45" t="s">
        <v>9</v>
      </c>
    </row>
    <row r="7" spans="1:7" ht="15.75">
      <c r="A7" s="46">
        <v>1</v>
      </c>
      <c r="B7" s="137">
        <v>2</v>
      </c>
      <c r="C7" s="47">
        <v>3</v>
      </c>
      <c r="D7" s="47">
        <v>4</v>
      </c>
      <c r="E7" s="48">
        <v>5</v>
      </c>
      <c r="F7" s="48">
        <v>6</v>
      </c>
      <c r="G7" s="48">
        <v>7</v>
      </c>
    </row>
    <row r="8" spans="1:7" ht="15.75">
      <c r="A8" s="49" t="s">
        <v>10</v>
      </c>
      <c r="B8" s="36">
        <f>B9+B13+B16+B18+B20+B22+B24</f>
        <v>305350.8</v>
      </c>
      <c r="C8" s="61" t="s">
        <v>11</v>
      </c>
      <c r="D8" s="61"/>
      <c r="E8" s="37">
        <f>E9+E13+E16+E18+E20+E22+E24</f>
        <v>309867.9</v>
      </c>
      <c r="F8" s="37">
        <f>F9+F13+F16+F18+F20+F22+F24</f>
        <v>0</v>
      </c>
      <c r="G8" s="37">
        <f>G9+G13+G16+G18+G20+G22+G24</f>
        <v>-4517.1</v>
      </c>
    </row>
    <row r="9" spans="1:7" ht="31.5">
      <c r="A9" s="49" t="s">
        <v>52</v>
      </c>
      <c r="B9" s="50">
        <f>B10+B11+B12</f>
        <v>-5340.700000000001</v>
      </c>
      <c r="C9" s="38" t="s">
        <v>12</v>
      </c>
      <c r="D9" s="150"/>
      <c r="E9" s="36">
        <f>SUM(E10:E12)</f>
        <v>-823.6</v>
      </c>
      <c r="F9" s="36">
        <f>SUM(F10:F12)</f>
        <v>0</v>
      </c>
      <c r="G9" s="36">
        <f>G10+G11+G12</f>
        <v>-4517.1</v>
      </c>
    </row>
    <row r="10" spans="1:7" ht="47.25">
      <c r="A10" s="29"/>
      <c r="B10" s="26">
        <f>E10+F10+G10</f>
        <v>10541.900000000001</v>
      </c>
      <c r="C10" s="28" t="s">
        <v>409</v>
      </c>
      <c r="D10" s="28"/>
      <c r="E10" s="27"/>
      <c r="F10" s="27"/>
      <c r="G10" s="26">
        <f>2144.2+8397.7</f>
        <v>10541.900000000001</v>
      </c>
    </row>
    <row r="11" spans="1:7" ht="94.5">
      <c r="A11" s="33"/>
      <c r="B11" s="26">
        <f>E11+G11</f>
        <v>-10541.900000000001</v>
      </c>
      <c r="C11" s="35" t="s">
        <v>410</v>
      </c>
      <c r="D11" s="149"/>
      <c r="E11" s="27"/>
      <c r="F11" s="27"/>
      <c r="G11" s="26">
        <f>-8397.7-2144.1-0.1</f>
        <v>-10541.900000000001</v>
      </c>
    </row>
    <row r="12" spans="1:7" s="2" customFormat="1" ht="78.75">
      <c r="A12" s="3"/>
      <c r="B12" s="26">
        <f>E12+G12</f>
        <v>-5340.700000000001</v>
      </c>
      <c r="C12" s="35" t="s">
        <v>411</v>
      </c>
      <c r="D12" s="149"/>
      <c r="E12" s="26">
        <f>-653.7-169.9</f>
        <v>-823.6</v>
      </c>
      <c r="F12" s="27"/>
      <c r="G12" s="26">
        <f>-4515.3-1.8</f>
        <v>-4517.1</v>
      </c>
    </row>
    <row r="13" spans="1:7" s="2" customFormat="1" ht="47.25">
      <c r="A13" s="12" t="s">
        <v>53</v>
      </c>
      <c r="B13" s="36">
        <f>SUM(B14:B15)</f>
        <v>307142.3</v>
      </c>
      <c r="C13" s="51" t="s">
        <v>28</v>
      </c>
      <c r="D13" s="151"/>
      <c r="E13" s="36">
        <f>SUM(E14:E15)</f>
        <v>307142.3</v>
      </c>
      <c r="F13" s="37"/>
      <c r="G13" s="36"/>
    </row>
    <row r="14" spans="1:7" s="2" customFormat="1" ht="31.5">
      <c r="A14" s="3"/>
      <c r="B14" s="26">
        <f>E14+F14+G14</f>
        <v>733.3</v>
      </c>
      <c r="C14" s="28" t="s">
        <v>39</v>
      </c>
      <c r="D14" s="28"/>
      <c r="E14" s="27">
        <v>733.3</v>
      </c>
      <c r="F14" s="27"/>
      <c r="G14" s="26"/>
    </row>
    <row r="15" spans="1:7" s="2" customFormat="1" ht="31.5">
      <c r="A15" s="3"/>
      <c r="B15" s="26">
        <f>E15+F15+G15</f>
        <v>306409</v>
      </c>
      <c r="C15" s="35" t="s">
        <v>36</v>
      </c>
      <c r="D15" s="149"/>
      <c r="E15" s="26">
        <f>104638+201771</f>
        <v>306409</v>
      </c>
      <c r="F15" s="27"/>
      <c r="G15" s="26"/>
    </row>
    <row r="16" spans="1:7" s="5" customFormat="1" ht="31.5">
      <c r="A16" s="12" t="s">
        <v>54</v>
      </c>
      <c r="B16" s="13">
        <f>B17</f>
        <v>1656.4</v>
      </c>
      <c r="C16" s="66" t="s">
        <v>45</v>
      </c>
      <c r="D16" s="66"/>
      <c r="E16" s="13">
        <f>E17</f>
        <v>1656.4</v>
      </c>
      <c r="F16" s="13"/>
      <c r="G16" s="15"/>
    </row>
    <row r="17" spans="1:7" s="5" customFormat="1" ht="31.5">
      <c r="A17" s="33"/>
      <c r="B17" s="4">
        <f>E17+F17+G17</f>
        <v>1656.4</v>
      </c>
      <c r="C17" s="20" t="s">
        <v>402</v>
      </c>
      <c r="D17" s="20"/>
      <c r="E17" s="4">
        <v>1656.4</v>
      </c>
      <c r="F17" s="4"/>
      <c r="G17" s="18"/>
    </row>
    <row r="18" spans="1:15" s="16" customFormat="1" ht="63">
      <c r="A18" s="12" t="s">
        <v>55</v>
      </c>
      <c r="B18" s="13">
        <f>B19</f>
        <v>2107.4</v>
      </c>
      <c r="C18" s="14" t="s">
        <v>13</v>
      </c>
      <c r="D18" s="14"/>
      <c r="E18" s="13">
        <f>E19</f>
        <v>2107.4</v>
      </c>
      <c r="F18" s="13"/>
      <c r="G18" s="15"/>
      <c r="O18" s="16" t="s">
        <v>48</v>
      </c>
    </row>
    <row r="19" spans="1:7" s="1" customFormat="1" ht="78.75">
      <c r="A19" s="3"/>
      <c r="B19" s="4">
        <f>E19+G19</f>
        <v>2107.4</v>
      </c>
      <c r="C19" s="17" t="s">
        <v>51</v>
      </c>
      <c r="D19" s="17"/>
      <c r="E19" s="4">
        <f>1107.4+1000</f>
        <v>2107.4</v>
      </c>
      <c r="F19" s="4"/>
      <c r="G19" s="18"/>
    </row>
    <row r="20" spans="1:7" s="16" customFormat="1" ht="31.5">
      <c r="A20" s="12" t="s">
        <v>56</v>
      </c>
      <c r="B20" s="13">
        <f>B21</f>
        <v>-78.4</v>
      </c>
      <c r="C20" s="31" t="s">
        <v>16</v>
      </c>
      <c r="D20" s="31"/>
      <c r="E20" s="13">
        <f>E21</f>
        <v>-78.4</v>
      </c>
      <c r="F20" s="13"/>
      <c r="G20" s="15"/>
    </row>
    <row r="21" spans="1:7" s="1" customFormat="1" ht="31.5">
      <c r="A21" s="3"/>
      <c r="B21" s="4">
        <f>E21+G21</f>
        <v>-78.4</v>
      </c>
      <c r="C21" s="17" t="s">
        <v>30</v>
      </c>
      <c r="D21" s="17"/>
      <c r="E21" s="4">
        <f>-78.4</f>
        <v>-78.4</v>
      </c>
      <c r="F21" s="4"/>
      <c r="G21" s="18"/>
    </row>
    <row r="22" spans="1:7" s="1" customFormat="1" ht="31.5">
      <c r="A22" s="12" t="s">
        <v>98</v>
      </c>
      <c r="B22" s="13">
        <f>B23</f>
        <v>-656.9</v>
      </c>
      <c r="C22" s="66" t="s">
        <v>43</v>
      </c>
      <c r="D22" s="66"/>
      <c r="E22" s="13">
        <f>E23</f>
        <v>-656.9</v>
      </c>
      <c r="F22" s="13"/>
      <c r="G22" s="15"/>
    </row>
    <row r="23" spans="1:7" s="1" customFormat="1" ht="31.5">
      <c r="A23" s="3"/>
      <c r="B23" s="4">
        <f>E23+F23+G23</f>
        <v>-656.9</v>
      </c>
      <c r="C23" s="17" t="s">
        <v>112</v>
      </c>
      <c r="D23" s="17"/>
      <c r="E23" s="4">
        <v>-656.9</v>
      </c>
      <c r="F23" s="4"/>
      <c r="G23" s="18"/>
    </row>
    <row r="24" spans="1:7" s="16" customFormat="1" ht="47.25">
      <c r="A24" s="12" t="s">
        <v>113</v>
      </c>
      <c r="B24" s="13">
        <f>B25+B26</f>
        <v>520.7</v>
      </c>
      <c r="C24" s="51" t="s">
        <v>15</v>
      </c>
      <c r="D24" s="51"/>
      <c r="E24" s="13">
        <f>E25+E26</f>
        <v>520.7</v>
      </c>
      <c r="F24" s="13"/>
      <c r="G24" s="15"/>
    </row>
    <row r="25" spans="1:7" s="5" customFormat="1" ht="94.5">
      <c r="A25" s="33"/>
      <c r="B25" s="4">
        <f>E25+G25</f>
        <v>-136.2</v>
      </c>
      <c r="C25" s="17" t="s">
        <v>403</v>
      </c>
      <c r="D25" s="17"/>
      <c r="E25" s="4">
        <f>-136.2</f>
        <v>-136.2</v>
      </c>
      <c r="F25" s="4"/>
      <c r="G25" s="18"/>
    </row>
    <row r="26" spans="1:7" s="5" customFormat="1" ht="47.25">
      <c r="A26" s="33"/>
      <c r="B26" s="4">
        <f>E26+G26</f>
        <v>656.9</v>
      </c>
      <c r="C26" s="17" t="s">
        <v>428</v>
      </c>
      <c r="D26" s="17"/>
      <c r="E26" s="4">
        <v>656.9</v>
      </c>
      <c r="F26" s="4"/>
      <c r="G26" s="18"/>
    </row>
    <row r="27" spans="1:7" s="9" customFormat="1" ht="15.75">
      <c r="A27" s="12" t="s">
        <v>17</v>
      </c>
      <c r="B27" s="13">
        <f>B28+B32+B34+B39</f>
        <v>-19445.100000000002</v>
      </c>
      <c r="C27" s="59" t="s">
        <v>414</v>
      </c>
      <c r="D27" s="59"/>
      <c r="E27" s="15">
        <f>E28+E32+E34+E39</f>
        <v>10483.9</v>
      </c>
      <c r="F27" s="15">
        <f>F28+F32+F34+F39</f>
        <v>0</v>
      </c>
      <c r="G27" s="15">
        <f>G28+G32+G34+G39</f>
        <v>-29929</v>
      </c>
    </row>
    <row r="28" spans="1:7" s="16" customFormat="1" ht="31.5">
      <c r="A28" s="12" t="s">
        <v>57</v>
      </c>
      <c r="B28" s="54">
        <f>SUM(B29:B31)</f>
        <v>-29929</v>
      </c>
      <c r="C28" s="38" t="s">
        <v>12</v>
      </c>
      <c r="D28" s="38"/>
      <c r="E28" s="13">
        <f>SUM(E29:E31)</f>
        <v>0</v>
      </c>
      <c r="F28" s="13">
        <f>SUM(F29:F31)</f>
        <v>0</v>
      </c>
      <c r="G28" s="13">
        <f>SUM(G29:G31)</f>
        <v>-29929</v>
      </c>
    </row>
    <row r="29" spans="1:8" s="16" customFormat="1" ht="63">
      <c r="A29" s="3"/>
      <c r="B29" s="8">
        <f>E29+F29+G29</f>
        <v>-19335</v>
      </c>
      <c r="C29" s="24" t="s">
        <v>412</v>
      </c>
      <c r="D29" s="24"/>
      <c r="E29" s="18"/>
      <c r="F29" s="18"/>
      <c r="G29" s="4">
        <f>-4765-14570</f>
        <v>-19335</v>
      </c>
      <c r="H29" s="1"/>
    </row>
    <row r="30" spans="1:8" s="16" customFormat="1" ht="78.75">
      <c r="A30" s="3"/>
      <c r="B30" s="8">
        <f>E30+F30+G30</f>
        <v>-1500</v>
      </c>
      <c r="C30" s="52" t="s">
        <v>35</v>
      </c>
      <c r="D30" s="52"/>
      <c r="E30" s="4"/>
      <c r="F30" s="18"/>
      <c r="G30" s="4">
        <v>-1500</v>
      </c>
      <c r="H30" s="1"/>
    </row>
    <row r="31" spans="1:8" s="16" customFormat="1" ht="31.5">
      <c r="A31" s="3"/>
      <c r="B31" s="8">
        <f>E31+F31+G31</f>
        <v>-9094</v>
      </c>
      <c r="C31" s="52" t="s">
        <v>413</v>
      </c>
      <c r="D31" s="52"/>
      <c r="E31" s="4"/>
      <c r="F31" s="18"/>
      <c r="G31" s="4">
        <f>-8771.3-322.7</f>
        <v>-9094</v>
      </c>
      <c r="H31" s="1"/>
    </row>
    <row r="32" spans="1:7" s="1" customFormat="1" ht="63">
      <c r="A32" s="12" t="s">
        <v>58</v>
      </c>
      <c r="B32" s="13">
        <f>B33</f>
        <v>16009.6</v>
      </c>
      <c r="C32" s="22" t="s">
        <v>13</v>
      </c>
      <c r="D32" s="22"/>
      <c r="E32" s="25">
        <f>E33</f>
        <v>16009.6</v>
      </c>
      <c r="F32" s="25">
        <f>F33</f>
        <v>0</v>
      </c>
      <c r="G32" s="25">
        <f>G33</f>
        <v>0</v>
      </c>
    </row>
    <row r="33" spans="1:7" s="1" customFormat="1" ht="31.5">
      <c r="A33" s="3"/>
      <c r="B33" s="4">
        <f>E33+F33+G33</f>
        <v>16009.6</v>
      </c>
      <c r="C33" s="11" t="s">
        <v>415</v>
      </c>
      <c r="D33" s="11"/>
      <c r="E33" s="7">
        <f>7840.1+8169.5</f>
        <v>16009.6</v>
      </c>
      <c r="F33" s="7"/>
      <c r="G33" s="8"/>
    </row>
    <row r="34" spans="1:7" s="16" customFormat="1" ht="31.5">
      <c r="A34" s="12" t="s">
        <v>59</v>
      </c>
      <c r="B34" s="13">
        <f>SUM(B35:B38)</f>
        <v>-4935.5</v>
      </c>
      <c r="C34" s="53" t="s">
        <v>14</v>
      </c>
      <c r="D34" s="53"/>
      <c r="E34" s="13">
        <f>SUM(E35:E38)</f>
        <v>-4935.5</v>
      </c>
      <c r="F34" s="15"/>
      <c r="G34" s="15"/>
    </row>
    <row r="35" spans="1:7" s="16" customFormat="1" ht="31.5">
      <c r="A35" s="3"/>
      <c r="B35" s="4">
        <f>E35+F35+G35</f>
        <v>35.700000000000045</v>
      </c>
      <c r="C35" s="21" t="s">
        <v>407</v>
      </c>
      <c r="D35" s="21"/>
      <c r="E35" s="4">
        <f>-297.5+34.6+298.6</f>
        <v>35.700000000000045</v>
      </c>
      <c r="F35" s="18"/>
      <c r="G35" s="18"/>
    </row>
    <row r="36" spans="1:7" s="16" customFormat="1" ht="31.5">
      <c r="A36" s="3"/>
      <c r="B36" s="4">
        <f>E36+F36+G36</f>
        <v>-629.3</v>
      </c>
      <c r="C36" s="21" t="s">
        <v>417</v>
      </c>
      <c r="D36" s="21"/>
      <c r="E36" s="4">
        <v>-629.3</v>
      </c>
      <c r="F36" s="18"/>
      <c r="G36" s="18"/>
    </row>
    <row r="37" spans="1:7" s="16" customFormat="1" ht="31.5">
      <c r="A37" s="3"/>
      <c r="B37" s="4">
        <f>E37+F37+G37</f>
        <v>-1778</v>
      </c>
      <c r="C37" s="21" t="s">
        <v>416</v>
      </c>
      <c r="D37" s="21"/>
      <c r="E37" s="4">
        <f>-1228.8-549.2</f>
        <v>-1778</v>
      </c>
      <c r="F37" s="18"/>
      <c r="G37" s="18"/>
    </row>
    <row r="38" spans="1:8" s="16" customFormat="1" ht="63">
      <c r="A38" s="3"/>
      <c r="B38" s="8">
        <f>E38+F38+G38</f>
        <v>-2563.9</v>
      </c>
      <c r="C38" s="52" t="s">
        <v>33</v>
      </c>
      <c r="D38" s="52"/>
      <c r="E38" s="4">
        <f>-2350-213.9</f>
        <v>-2563.9</v>
      </c>
      <c r="F38" s="18"/>
      <c r="G38" s="4"/>
      <c r="H38" s="1"/>
    </row>
    <row r="39" spans="1:7" s="16" customFormat="1" ht="47.25">
      <c r="A39" s="12" t="s">
        <v>60</v>
      </c>
      <c r="B39" s="13">
        <f>SUM(B40:B41)</f>
        <v>-590.2</v>
      </c>
      <c r="C39" s="51" t="s">
        <v>15</v>
      </c>
      <c r="D39" s="51"/>
      <c r="E39" s="13">
        <f>SUM(E40:E41)</f>
        <v>-590.2</v>
      </c>
      <c r="F39" s="13"/>
      <c r="G39" s="15"/>
    </row>
    <row r="40" spans="1:7" s="1" customFormat="1" ht="94.5">
      <c r="A40" s="3"/>
      <c r="B40" s="4">
        <f>E40+G40</f>
        <v>-590.5</v>
      </c>
      <c r="C40" s="32" t="s">
        <v>18</v>
      </c>
      <c r="D40" s="32"/>
      <c r="E40" s="4">
        <v>-590.5</v>
      </c>
      <c r="F40" s="4"/>
      <c r="G40" s="18"/>
    </row>
    <row r="41" spans="1:7" s="1" customFormat="1" ht="31.5">
      <c r="A41" s="3"/>
      <c r="B41" s="4">
        <f>E41+G41</f>
        <v>0.3</v>
      </c>
      <c r="C41" s="32" t="s">
        <v>32</v>
      </c>
      <c r="D41" s="32"/>
      <c r="E41" s="4">
        <v>0.3</v>
      </c>
      <c r="F41" s="4"/>
      <c r="G41" s="18"/>
    </row>
    <row r="42" spans="1:7" s="5" customFormat="1" ht="15.75">
      <c r="A42" s="12" t="s">
        <v>19</v>
      </c>
      <c r="B42" s="13">
        <f>B43+B47+B49+B51+B53</f>
        <v>2809.3000000000006</v>
      </c>
      <c r="C42" s="62" t="s">
        <v>0</v>
      </c>
      <c r="D42" s="62"/>
      <c r="E42" s="15">
        <f>E43+E47+E49+E51+E53</f>
        <v>2957.4000000000005</v>
      </c>
      <c r="F42" s="15">
        <f>F43+F47+F49+F51+F53</f>
        <v>0</v>
      </c>
      <c r="G42" s="15">
        <f>G43+G47+G49+G51+G53</f>
        <v>-148.10000000000014</v>
      </c>
    </row>
    <row r="43" spans="1:7" s="1" customFormat="1" ht="31.5">
      <c r="A43" s="12" t="s">
        <v>61</v>
      </c>
      <c r="B43" s="13">
        <f>SUM(B44:B46)</f>
        <v>944.5999999999999</v>
      </c>
      <c r="C43" s="38" t="s">
        <v>12</v>
      </c>
      <c r="D43" s="38"/>
      <c r="E43" s="13">
        <f>SUM(E44:E46)</f>
        <v>0</v>
      </c>
      <c r="F43" s="13">
        <f>SUM(F44:F46)</f>
        <v>0</v>
      </c>
      <c r="G43" s="13">
        <f>SUM(G44:G46)</f>
        <v>944.5999999999999</v>
      </c>
    </row>
    <row r="44" spans="1:7" s="1" customFormat="1" ht="94.5">
      <c r="A44" s="3"/>
      <c r="B44" s="4">
        <f>E44+G44</f>
        <v>944.5999999999999</v>
      </c>
      <c r="C44" s="19" t="s">
        <v>37</v>
      </c>
      <c r="D44" s="19"/>
      <c r="E44" s="18"/>
      <c r="F44" s="18"/>
      <c r="G44" s="4">
        <f>532.3+172.3+240</f>
        <v>944.5999999999999</v>
      </c>
    </row>
    <row r="45" spans="1:7" s="1" customFormat="1" ht="47.25">
      <c r="A45" s="3"/>
      <c r="B45" s="4">
        <f>E45+G45</f>
        <v>-1104.1</v>
      </c>
      <c r="C45" s="19" t="s">
        <v>29</v>
      </c>
      <c r="D45" s="30"/>
      <c r="E45" s="18"/>
      <c r="F45" s="18"/>
      <c r="G45" s="4">
        <v>-1104.1</v>
      </c>
    </row>
    <row r="46" spans="1:7" s="1" customFormat="1" ht="94.5">
      <c r="A46" s="3"/>
      <c r="B46" s="4">
        <f>E46+G46</f>
        <v>1104.1</v>
      </c>
      <c r="C46" s="19" t="s">
        <v>34</v>
      </c>
      <c r="D46" s="30"/>
      <c r="E46" s="18"/>
      <c r="F46" s="18"/>
      <c r="G46" s="4">
        <v>1104.1</v>
      </c>
    </row>
    <row r="47" spans="1:7" s="1" customFormat="1" ht="31.5">
      <c r="A47" s="12" t="s">
        <v>62</v>
      </c>
      <c r="B47" s="13">
        <f>B48</f>
        <v>1211.7</v>
      </c>
      <c r="C47" s="62" t="s">
        <v>20</v>
      </c>
      <c r="D47" s="39"/>
      <c r="E47" s="13">
        <f>E48</f>
        <v>1211.7</v>
      </c>
      <c r="F47" s="13"/>
      <c r="G47" s="15"/>
    </row>
    <row r="48" spans="1:8" s="1" customFormat="1" ht="94.5">
      <c r="A48" s="3"/>
      <c r="B48" s="4">
        <f>E48+G48</f>
        <v>1211.7</v>
      </c>
      <c r="C48" s="40" t="s">
        <v>404</v>
      </c>
      <c r="D48" s="40"/>
      <c r="E48" s="4">
        <f>125+125+300+252.5+409.2</f>
        <v>1211.7</v>
      </c>
      <c r="F48" s="4"/>
      <c r="G48" s="18"/>
      <c r="H48" s="41"/>
    </row>
    <row r="49" spans="1:7" s="16" customFormat="1" ht="15.75">
      <c r="A49" s="12" t="s">
        <v>63</v>
      </c>
      <c r="B49" s="13">
        <f>B50</f>
        <v>2323.4</v>
      </c>
      <c r="C49" s="38" t="s">
        <v>21</v>
      </c>
      <c r="D49" s="38"/>
      <c r="E49" s="15">
        <f>E50</f>
        <v>2323.4</v>
      </c>
      <c r="F49" s="15"/>
      <c r="G49" s="15">
        <f>G50</f>
        <v>0</v>
      </c>
    </row>
    <row r="50" spans="1:7" s="1" customFormat="1" ht="110.25">
      <c r="A50" s="3"/>
      <c r="B50" s="4">
        <f>E50+G50</f>
        <v>2323.4</v>
      </c>
      <c r="C50" s="19" t="s">
        <v>38</v>
      </c>
      <c r="D50" s="19"/>
      <c r="E50" s="4">
        <f>400+324.4+99+500+1000</f>
        <v>2323.4</v>
      </c>
      <c r="F50" s="4"/>
      <c r="G50" s="18"/>
    </row>
    <row r="51" spans="1:7" s="1" customFormat="1" ht="31.5">
      <c r="A51" s="12" t="s">
        <v>64</v>
      </c>
      <c r="B51" s="13">
        <f>B52</f>
        <v>1200</v>
      </c>
      <c r="C51" s="23" t="s">
        <v>27</v>
      </c>
      <c r="D51" s="23"/>
      <c r="E51" s="13">
        <f>E52</f>
        <v>1050</v>
      </c>
      <c r="F51" s="13">
        <f>F52</f>
        <v>0</v>
      </c>
      <c r="G51" s="13">
        <f>G52</f>
        <v>150</v>
      </c>
    </row>
    <row r="52" spans="1:7" s="1" customFormat="1" ht="47.25">
      <c r="A52" s="3"/>
      <c r="B52" s="4">
        <f>E52+F52+G52</f>
        <v>1200</v>
      </c>
      <c r="C52" s="19" t="s">
        <v>405</v>
      </c>
      <c r="D52" s="19"/>
      <c r="E52" s="4">
        <v>1050</v>
      </c>
      <c r="F52" s="4"/>
      <c r="G52" s="4">
        <v>150</v>
      </c>
    </row>
    <row r="53" spans="1:7" s="1" customFormat="1" ht="31.5">
      <c r="A53" s="12" t="s">
        <v>65</v>
      </c>
      <c r="B53" s="13">
        <f>SUM(A54:B54)</f>
        <v>-2870.4</v>
      </c>
      <c r="C53" s="63" t="s">
        <v>14</v>
      </c>
      <c r="D53" s="63"/>
      <c r="E53" s="13">
        <f>SUM(E54:E54)</f>
        <v>-1627.7</v>
      </c>
      <c r="F53" s="13">
        <f>SUM(F54:F54)</f>
        <v>0</v>
      </c>
      <c r="G53" s="13">
        <f>SUM(G54:G54)</f>
        <v>-1242.7</v>
      </c>
    </row>
    <row r="54" spans="1:7" s="5" customFormat="1" ht="63">
      <c r="A54" s="33"/>
      <c r="B54" s="4">
        <f>E54+G54</f>
        <v>-2870.4</v>
      </c>
      <c r="C54" s="34" t="s">
        <v>31</v>
      </c>
      <c r="D54" s="34"/>
      <c r="E54" s="4">
        <f>-1627.7</f>
        <v>-1627.7</v>
      </c>
      <c r="F54" s="4"/>
      <c r="G54" s="4">
        <v>-1242.7</v>
      </c>
    </row>
    <row r="55" spans="1:7" s="5" customFormat="1" ht="15.75">
      <c r="A55" s="12" t="s">
        <v>47</v>
      </c>
      <c r="B55" s="13">
        <f>B56+B63</f>
        <v>19188.5</v>
      </c>
      <c r="C55" s="64" t="s">
        <v>40</v>
      </c>
      <c r="D55" s="64"/>
      <c r="E55" s="13">
        <f>E56+E63</f>
        <v>14525.5</v>
      </c>
      <c r="F55" s="13">
        <f>F56+F63</f>
        <v>0</v>
      </c>
      <c r="G55" s="13">
        <f>G56+G63</f>
        <v>4663.000000000001</v>
      </c>
    </row>
    <row r="56" spans="1:9" s="9" customFormat="1" ht="63">
      <c r="A56" s="73" t="s">
        <v>104</v>
      </c>
      <c r="B56" s="74">
        <f>B57+B59+B61</f>
        <v>18548</v>
      </c>
      <c r="C56" s="79" t="s">
        <v>41</v>
      </c>
      <c r="D56" s="79"/>
      <c r="E56" s="76">
        <f>E57+E59+E61</f>
        <v>13885</v>
      </c>
      <c r="F56" s="76">
        <f>F57+F59+F61</f>
        <v>0</v>
      </c>
      <c r="G56" s="76">
        <f>G57+G59+G61</f>
        <v>4663.000000000001</v>
      </c>
      <c r="I56" s="65"/>
    </row>
    <row r="57" spans="1:9" s="9" customFormat="1" ht="47.25">
      <c r="A57" s="12" t="s">
        <v>105</v>
      </c>
      <c r="B57" s="13">
        <f>B58</f>
        <v>5538.599999999999</v>
      </c>
      <c r="C57" s="72" t="s">
        <v>99</v>
      </c>
      <c r="D57" s="72"/>
      <c r="E57" s="25">
        <f>E58</f>
        <v>5232.299999999999</v>
      </c>
      <c r="F57" s="25">
        <f>F58</f>
        <v>0</v>
      </c>
      <c r="G57" s="25">
        <f>G58</f>
        <v>306.3</v>
      </c>
      <c r="I57" s="65"/>
    </row>
    <row r="58" spans="1:9" s="5" customFormat="1" ht="47.25">
      <c r="A58" s="3"/>
      <c r="B58" s="4">
        <f>E58+F58+G58</f>
        <v>5538.599999999999</v>
      </c>
      <c r="C58" s="11" t="s">
        <v>103</v>
      </c>
      <c r="D58" s="11"/>
      <c r="E58" s="7">
        <f>4740.4+491.9</f>
        <v>5232.299999999999</v>
      </c>
      <c r="F58" s="7"/>
      <c r="G58" s="8">
        <v>306.3</v>
      </c>
      <c r="I58" s="6"/>
    </row>
    <row r="59" spans="1:9" s="9" customFormat="1" ht="63">
      <c r="A59" s="12" t="s">
        <v>106</v>
      </c>
      <c r="B59" s="13">
        <f>B60</f>
        <v>2684.1</v>
      </c>
      <c r="C59" s="72" t="s">
        <v>100</v>
      </c>
      <c r="D59" s="72"/>
      <c r="E59" s="25">
        <f>E60</f>
        <v>2684.1</v>
      </c>
      <c r="F59" s="25">
        <f>F60</f>
        <v>0</v>
      </c>
      <c r="G59" s="25">
        <f>G60</f>
        <v>0</v>
      </c>
      <c r="I59" s="65"/>
    </row>
    <row r="60" spans="1:9" s="5" customFormat="1" ht="15.75">
      <c r="A60" s="3"/>
      <c r="B60" s="4">
        <f>E60+F60+G60</f>
        <v>2684.1</v>
      </c>
      <c r="C60" s="11" t="s">
        <v>101</v>
      </c>
      <c r="D60" s="11"/>
      <c r="E60" s="7">
        <v>2684.1</v>
      </c>
      <c r="F60" s="7"/>
      <c r="G60" s="8"/>
      <c r="I60" s="6"/>
    </row>
    <row r="61" spans="1:9" s="9" customFormat="1" ht="15.75">
      <c r="A61" s="12" t="s">
        <v>107</v>
      </c>
      <c r="B61" s="13">
        <f>B62</f>
        <v>10325.300000000001</v>
      </c>
      <c r="C61" s="72" t="s">
        <v>23</v>
      </c>
      <c r="D61" s="72"/>
      <c r="E61" s="25">
        <f>E62</f>
        <v>5968.6</v>
      </c>
      <c r="F61" s="25">
        <f>F62</f>
        <v>0</v>
      </c>
      <c r="G61" s="25">
        <f>G62</f>
        <v>4356.700000000001</v>
      </c>
      <c r="I61" s="65"/>
    </row>
    <row r="62" spans="1:9" s="5" customFormat="1" ht="31.5">
      <c r="A62" s="3"/>
      <c r="B62" s="4">
        <f>E62+F62+G62</f>
        <v>10325.300000000001</v>
      </c>
      <c r="C62" s="11" t="s">
        <v>102</v>
      </c>
      <c r="D62" s="11"/>
      <c r="E62" s="7">
        <f>4342+6.1+1620.5</f>
        <v>5968.6</v>
      </c>
      <c r="F62" s="7"/>
      <c r="G62" s="8">
        <f>1627.9+2728.8</f>
        <v>4356.700000000001</v>
      </c>
      <c r="I62" s="6"/>
    </row>
    <row r="63" spans="1:7" s="78" customFormat="1" ht="63">
      <c r="A63" s="73" t="s">
        <v>108</v>
      </c>
      <c r="B63" s="74">
        <f>E63+F63+G63</f>
        <v>640.5</v>
      </c>
      <c r="C63" s="75" t="s">
        <v>418</v>
      </c>
      <c r="D63" s="75"/>
      <c r="E63" s="76">
        <v>640.5</v>
      </c>
      <c r="F63" s="76"/>
      <c r="G63" s="77"/>
    </row>
    <row r="64" spans="1:7" s="5" customFormat="1" ht="15.75">
      <c r="A64" s="12" t="s">
        <v>66</v>
      </c>
      <c r="B64" s="13">
        <f>B65+B68+B70+B73+B75+B77+B79+B81+B83+B86+B88+B90+B95+B98+B103+B105</f>
        <v>-23592.699999999993</v>
      </c>
      <c r="C64" s="66" t="s">
        <v>111</v>
      </c>
      <c r="D64" s="25">
        <f>D65+D68+D70+D73+D75+D77+D79+D81+D83+D86+D88+D90+D95+D98+D103+D105</f>
        <v>-1105.6</v>
      </c>
      <c r="E64" s="25">
        <f>E65+E68+E70+E73+E75+E77+E79+E81+E83+E86+E88+E90+E95+E98+E103+E105</f>
        <v>-14283.2</v>
      </c>
      <c r="F64" s="25">
        <f>F65+F68+F70+F73+F75+F77+F79+F81+F83+F86+F88+F90+F95+F98+F103+F105</f>
        <v>-3259.1000000000004</v>
      </c>
      <c r="G64" s="25">
        <f>G65+G68+G70+G73+G75+G77+G79+G81+G83+G86+G88+G90+G95+G98+G103+G105</f>
        <v>-4944.8</v>
      </c>
    </row>
    <row r="65" spans="1:7" s="5" customFormat="1" ht="31.5">
      <c r="A65" s="12" t="s">
        <v>67</v>
      </c>
      <c r="B65" s="13">
        <f>B66+B67</f>
        <v>-4944.8</v>
      </c>
      <c r="C65" s="38" t="s">
        <v>12</v>
      </c>
      <c r="D65" s="38"/>
      <c r="E65" s="25">
        <f>SUM(E66:E67)</f>
        <v>0</v>
      </c>
      <c r="F65" s="25">
        <f>SUM(F66:F67)</f>
        <v>0</v>
      </c>
      <c r="G65" s="25">
        <f>SUM(G66:G67)</f>
        <v>-4944.8</v>
      </c>
    </row>
    <row r="66" spans="1:7" s="5" customFormat="1" ht="31.5">
      <c r="A66" s="3"/>
      <c r="B66" s="4">
        <f>E66+F66+G66</f>
        <v>-5124.8</v>
      </c>
      <c r="C66" s="20" t="s">
        <v>422</v>
      </c>
      <c r="D66" s="20"/>
      <c r="E66" s="7"/>
      <c r="F66" s="7"/>
      <c r="G66" s="8">
        <f>-5124.8</f>
        <v>-5124.8</v>
      </c>
    </row>
    <row r="67" spans="1:7" s="5" customFormat="1" ht="15.75">
      <c r="A67" s="3"/>
      <c r="B67" s="4">
        <f>E67+F67+G67</f>
        <v>180</v>
      </c>
      <c r="C67" s="20" t="s">
        <v>420</v>
      </c>
      <c r="D67" s="20"/>
      <c r="E67" s="7"/>
      <c r="F67" s="7"/>
      <c r="G67" s="8">
        <v>180</v>
      </c>
    </row>
    <row r="68" spans="1:7" s="5" customFormat="1" ht="31.5">
      <c r="A68" s="12" t="s">
        <v>69</v>
      </c>
      <c r="B68" s="13">
        <f>B69</f>
        <v>-50</v>
      </c>
      <c r="C68" s="62" t="s">
        <v>20</v>
      </c>
      <c r="D68" s="39"/>
      <c r="E68" s="25">
        <f>E69</f>
        <v>-50</v>
      </c>
      <c r="F68" s="25"/>
      <c r="G68" s="54"/>
    </row>
    <row r="69" spans="1:7" s="5" customFormat="1" ht="31.5">
      <c r="A69" s="3"/>
      <c r="B69" s="4">
        <f>E69+F69+G69</f>
        <v>-50</v>
      </c>
      <c r="C69" s="20" t="s">
        <v>421</v>
      </c>
      <c r="D69" s="20"/>
      <c r="E69" s="7">
        <v>-50</v>
      </c>
      <c r="F69" s="7"/>
      <c r="G69" s="8"/>
    </row>
    <row r="70" spans="1:7" s="5" customFormat="1" ht="15.75">
      <c r="A70" s="12" t="s">
        <v>71</v>
      </c>
      <c r="B70" s="13">
        <f>SUM(B71:B72)</f>
        <v>-9221.9</v>
      </c>
      <c r="C70" s="66" t="s">
        <v>21</v>
      </c>
      <c r="D70" s="66"/>
      <c r="E70" s="25">
        <f>SUM(E71:E72)</f>
        <v>-9221.9</v>
      </c>
      <c r="F70" s="25"/>
      <c r="G70" s="54"/>
    </row>
    <row r="71" spans="1:7" s="5" customFormat="1" ht="47.25">
      <c r="A71" s="3"/>
      <c r="B71" s="4">
        <f>E71+F71+G71</f>
        <v>-8429</v>
      </c>
      <c r="C71" s="20" t="s">
        <v>86</v>
      </c>
      <c r="D71" s="20"/>
      <c r="E71" s="7">
        <f>-8028-401</f>
        <v>-8429</v>
      </c>
      <c r="F71" s="7"/>
      <c r="G71" s="8"/>
    </row>
    <row r="72" spans="1:7" s="5" customFormat="1" ht="31.5">
      <c r="A72" s="3"/>
      <c r="B72" s="4">
        <f>E72+F72+G72</f>
        <v>-792.8999999999996</v>
      </c>
      <c r="C72" s="20" t="s">
        <v>87</v>
      </c>
      <c r="D72" s="20"/>
      <c r="E72" s="7">
        <f>-4706.9-310.3+4224.3</f>
        <v>-792.8999999999996</v>
      </c>
      <c r="F72" s="7"/>
      <c r="G72" s="8"/>
    </row>
    <row r="73" spans="1:7" s="5" customFormat="1" ht="47.25">
      <c r="A73" s="12" t="s">
        <v>72</v>
      </c>
      <c r="B73" s="13">
        <f>B74</f>
        <v>-3004.5</v>
      </c>
      <c r="C73" s="51" t="s">
        <v>28</v>
      </c>
      <c r="D73" s="51"/>
      <c r="E73" s="25">
        <f>E74</f>
        <v>-3004.5</v>
      </c>
      <c r="F73" s="25"/>
      <c r="G73" s="54"/>
    </row>
    <row r="74" spans="1:7" s="5" customFormat="1" ht="31.5">
      <c r="A74" s="3"/>
      <c r="B74" s="4">
        <f>E74+F74+G74</f>
        <v>-3004.5</v>
      </c>
      <c r="C74" s="20" t="s">
        <v>423</v>
      </c>
      <c r="D74" s="20"/>
      <c r="E74" s="7">
        <v>-3004.5</v>
      </c>
      <c r="F74" s="7"/>
      <c r="G74" s="8"/>
    </row>
    <row r="75" spans="1:7" s="5" customFormat="1" ht="31.5">
      <c r="A75" s="12" t="s">
        <v>74</v>
      </c>
      <c r="B75" s="13">
        <f>B76</f>
        <v>-64.1</v>
      </c>
      <c r="C75" s="66" t="s">
        <v>45</v>
      </c>
      <c r="D75" s="66"/>
      <c r="E75" s="25">
        <f>E76</f>
        <v>-64.1</v>
      </c>
      <c r="F75" s="25"/>
      <c r="G75" s="54"/>
    </row>
    <row r="76" spans="1:7" s="5" customFormat="1" ht="47.25">
      <c r="A76" s="3"/>
      <c r="B76" s="4">
        <f>E76+F76+G76</f>
        <v>-64.1</v>
      </c>
      <c r="C76" s="20" t="s">
        <v>76</v>
      </c>
      <c r="D76" s="20"/>
      <c r="E76" s="7">
        <f>-64.1</f>
        <v>-64.1</v>
      </c>
      <c r="F76" s="7"/>
      <c r="G76" s="8"/>
    </row>
    <row r="77" spans="1:7" s="5" customFormat="1" ht="31.5">
      <c r="A77" s="12" t="s">
        <v>80</v>
      </c>
      <c r="B77" s="13">
        <f>B78</f>
        <v>-2.1</v>
      </c>
      <c r="C77" s="66" t="s">
        <v>46</v>
      </c>
      <c r="D77" s="66"/>
      <c r="E77" s="25">
        <f>E78</f>
        <v>-2.1</v>
      </c>
      <c r="F77" s="25"/>
      <c r="G77" s="54"/>
    </row>
    <row r="78" spans="1:7" s="5" customFormat="1" ht="31.5">
      <c r="A78" s="3"/>
      <c r="B78" s="4">
        <f>E78+F78+G78</f>
        <v>-2.1</v>
      </c>
      <c r="C78" s="20" t="s">
        <v>96</v>
      </c>
      <c r="D78" s="20"/>
      <c r="E78" s="7">
        <f>-2.1</f>
        <v>-2.1</v>
      </c>
      <c r="F78" s="7"/>
      <c r="G78" s="8"/>
    </row>
    <row r="79" spans="1:7" s="5" customFormat="1" ht="31.5">
      <c r="A79" s="70" t="s">
        <v>81</v>
      </c>
      <c r="B79" s="13">
        <f>B80</f>
        <v>-50</v>
      </c>
      <c r="C79" s="23" t="s">
        <v>27</v>
      </c>
      <c r="D79" s="23"/>
      <c r="E79" s="25">
        <f>E80</f>
        <v>-50</v>
      </c>
      <c r="F79" s="25"/>
      <c r="G79" s="54"/>
    </row>
    <row r="80" spans="1:7" s="5" customFormat="1" ht="15.75">
      <c r="A80" s="3"/>
      <c r="B80" s="4">
        <f>E80+F80+G80</f>
        <v>-50</v>
      </c>
      <c r="C80" s="20" t="s">
        <v>90</v>
      </c>
      <c r="D80" s="20"/>
      <c r="E80" s="7">
        <v>-50</v>
      </c>
      <c r="F80" s="7"/>
      <c r="G80" s="8"/>
    </row>
    <row r="81" spans="1:7" s="5" customFormat="1" ht="31.5">
      <c r="A81" s="12" t="s">
        <v>82</v>
      </c>
      <c r="B81" s="13">
        <f>B82</f>
        <v>-2.2</v>
      </c>
      <c r="C81" s="66" t="s">
        <v>49</v>
      </c>
      <c r="D81" s="66"/>
      <c r="E81" s="25">
        <f>E82</f>
        <v>-2.2</v>
      </c>
      <c r="F81" s="25"/>
      <c r="G81" s="54"/>
    </row>
    <row r="82" spans="1:7" s="5" customFormat="1" ht="15.75">
      <c r="A82" s="3"/>
      <c r="B82" s="4">
        <f>E82+F82+G82</f>
        <v>-2.2</v>
      </c>
      <c r="C82" s="20" t="s">
        <v>90</v>
      </c>
      <c r="D82" s="20"/>
      <c r="E82" s="7">
        <f>-2.2</f>
        <v>-2.2</v>
      </c>
      <c r="F82" s="7"/>
      <c r="G82" s="8"/>
    </row>
    <row r="83" spans="1:7" s="5" customFormat="1" ht="31.5">
      <c r="A83" s="12" t="s">
        <v>85</v>
      </c>
      <c r="B83" s="13">
        <f>SUM(B84:B85)</f>
        <v>74.39999999999999</v>
      </c>
      <c r="C83" s="67" t="s">
        <v>22</v>
      </c>
      <c r="D83" s="67"/>
      <c r="E83" s="69">
        <f>SUM(E84:E85)</f>
        <v>74.39999999999999</v>
      </c>
      <c r="F83" s="68"/>
      <c r="G83" s="68"/>
    </row>
    <row r="84" spans="1:7" s="5" customFormat="1" ht="15.75">
      <c r="A84" s="3"/>
      <c r="B84" s="4">
        <f>E84+F84+G84</f>
        <v>74.8</v>
      </c>
      <c r="C84" s="20" t="s">
        <v>73</v>
      </c>
      <c r="D84" s="20"/>
      <c r="E84" s="7">
        <v>74.8</v>
      </c>
      <c r="F84" s="7"/>
      <c r="G84" s="8"/>
    </row>
    <row r="85" spans="1:7" s="5" customFormat="1" ht="15.75">
      <c r="A85" s="3"/>
      <c r="B85" s="4">
        <f>E85+F85+G85</f>
        <v>-0.4</v>
      </c>
      <c r="C85" s="20" t="s">
        <v>88</v>
      </c>
      <c r="D85" s="20"/>
      <c r="E85" s="7">
        <f>-0.4</f>
        <v>-0.4</v>
      </c>
      <c r="F85" s="7"/>
      <c r="G85" s="8"/>
    </row>
    <row r="86" spans="1:7" s="5" customFormat="1" ht="31.5">
      <c r="A86" s="12" t="s">
        <v>89</v>
      </c>
      <c r="B86" s="13">
        <f>B87</f>
        <v>-638.5</v>
      </c>
      <c r="C86" s="31" t="s">
        <v>16</v>
      </c>
      <c r="D86" s="31"/>
      <c r="E86" s="25">
        <f>E87</f>
        <v>-638.5</v>
      </c>
      <c r="F86" s="25"/>
      <c r="G86" s="54"/>
    </row>
    <row r="87" spans="1:7" s="5" customFormat="1" ht="47.25">
      <c r="A87" s="3"/>
      <c r="B87" s="4">
        <f>E87+F87+G87</f>
        <v>-638.5</v>
      </c>
      <c r="C87" s="20" t="s">
        <v>70</v>
      </c>
      <c r="D87" s="20"/>
      <c r="E87" s="7">
        <f>-638.5</f>
        <v>-638.5</v>
      </c>
      <c r="F87" s="7"/>
      <c r="G87" s="8"/>
    </row>
    <row r="88" spans="1:7" s="5" customFormat="1" ht="78.75">
      <c r="A88" s="12" t="s">
        <v>91</v>
      </c>
      <c r="B88" s="13">
        <f>B89</f>
        <v>-5896.1</v>
      </c>
      <c r="C88" s="66" t="s">
        <v>42</v>
      </c>
      <c r="D88" s="66"/>
      <c r="E88" s="25">
        <f>E89</f>
        <v>0</v>
      </c>
      <c r="F88" s="25">
        <f>F89</f>
        <v>-5896.1</v>
      </c>
      <c r="G88" s="25">
        <f>G89</f>
        <v>0</v>
      </c>
    </row>
    <row r="89" spans="1:7" s="5" customFormat="1" ht="45" customHeight="1">
      <c r="A89" s="3"/>
      <c r="B89" s="4">
        <f>E89+F89+G89</f>
        <v>-5896.1</v>
      </c>
      <c r="C89" s="20" t="s">
        <v>424</v>
      </c>
      <c r="D89" s="20"/>
      <c r="E89" s="7"/>
      <c r="F89" s="7">
        <f>-3259.1-2637</f>
        <v>-5896.1</v>
      </c>
      <c r="G89" s="8"/>
    </row>
    <row r="90" spans="1:7" s="5" customFormat="1" ht="31.5">
      <c r="A90" s="12" t="s">
        <v>92</v>
      </c>
      <c r="B90" s="13">
        <f>SUM(B91:B94)</f>
        <v>-1619.1</v>
      </c>
      <c r="C90" s="53" t="s">
        <v>14</v>
      </c>
      <c r="D90" s="53"/>
      <c r="E90" s="25">
        <f>SUM(E91:E94)</f>
        <v>-1619.1</v>
      </c>
      <c r="F90" s="25">
        <f>F91</f>
        <v>0</v>
      </c>
      <c r="G90" s="25">
        <f>G91</f>
        <v>0</v>
      </c>
    </row>
    <row r="91" spans="1:7" s="5" customFormat="1" ht="15.75">
      <c r="A91" s="3"/>
      <c r="B91" s="4">
        <f>E91+F91+G91</f>
        <v>-1708</v>
      </c>
      <c r="C91" s="20" t="s">
        <v>83</v>
      </c>
      <c r="D91" s="20"/>
      <c r="E91" s="7">
        <f>-1708</f>
        <v>-1708</v>
      </c>
      <c r="F91" s="7"/>
      <c r="G91" s="8"/>
    </row>
    <row r="92" spans="1:7" s="5" customFormat="1" ht="47.25">
      <c r="A92" s="3"/>
      <c r="B92" s="4">
        <f>E92+F92+G92</f>
        <v>-479.3</v>
      </c>
      <c r="C92" s="20" t="s">
        <v>84</v>
      </c>
      <c r="D92" s="20"/>
      <c r="E92" s="7">
        <f>-308.6-28.8-89.7-52.2</f>
        <v>-479.3</v>
      </c>
      <c r="F92" s="7"/>
      <c r="G92" s="8"/>
    </row>
    <row r="93" spans="1:7" s="5" customFormat="1" ht="15.75">
      <c r="A93" s="3"/>
      <c r="B93" s="4">
        <f>E93+F93+G93</f>
        <v>-256.2</v>
      </c>
      <c r="C93" s="20" t="s">
        <v>90</v>
      </c>
      <c r="D93" s="20"/>
      <c r="E93" s="7">
        <f>-226.3-29.9</f>
        <v>-256.2</v>
      </c>
      <c r="F93" s="7"/>
      <c r="G93" s="8"/>
    </row>
    <row r="94" spans="1:7" s="5" customFormat="1" ht="15.75">
      <c r="A94" s="3"/>
      <c r="B94" s="4">
        <f>E94+F94+G94</f>
        <v>824.4</v>
      </c>
      <c r="C94" s="20" t="s">
        <v>425</v>
      </c>
      <c r="D94" s="20"/>
      <c r="E94" s="7">
        <v>824.4</v>
      </c>
      <c r="F94" s="7"/>
      <c r="G94" s="8"/>
    </row>
    <row r="95" spans="1:7" s="5" customFormat="1" ht="31.5">
      <c r="A95" s="12" t="s">
        <v>94</v>
      </c>
      <c r="B95" s="13">
        <f>SUM(B96:B97)</f>
        <v>-40.5</v>
      </c>
      <c r="C95" s="66" t="s">
        <v>43</v>
      </c>
      <c r="D95" s="66"/>
      <c r="E95" s="25">
        <f>E96+E97</f>
        <v>-40.5</v>
      </c>
      <c r="F95" s="25"/>
      <c r="G95" s="54"/>
    </row>
    <row r="96" spans="1:7" s="5" customFormat="1" ht="15.75">
      <c r="A96" s="3"/>
      <c r="B96" s="4">
        <f>E96+F96+G96</f>
        <v>-13.3</v>
      </c>
      <c r="C96" s="20" t="s">
        <v>93</v>
      </c>
      <c r="D96" s="20"/>
      <c r="E96" s="7">
        <v>-13.3</v>
      </c>
      <c r="F96" s="7"/>
      <c r="G96" s="8"/>
    </row>
    <row r="97" spans="1:7" s="5" customFormat="1" ht="15.75">
      <c r="A97" s="3"/>
      <c r="B97" s="4">
        <f>E97+F97+G97</f>
        <v>-27.2</v>
      </c>
      <c r="C97" s="71" t="s">
        <v>97</v>
      </c>
      <c r="D97" s="71"/>
      <c r="E97" s="7">
        <f>-27.2</f>
        <v>-27.2</v>
      </c>
      <c r="F97" s="7"/>
      <c r="G97" s="8"/>
    </row>
    <row r="98" spans="1:7" s="5" customFormat="1" ht="47.25">
      <c r="A98" s="12" t="s">
        <v>95</v>
      </c>
      <c r="B98" s="13">
        <f>SUM(B99:B102)</f>
        <v>2402.3</v>
      </c>
      <c r="C98" s="51" t="s">
        <v>15</v>
      </c>
      <c r="D98" s="51"/>
      <c r="E98" s="25">
        <f>SUM(E99:E102)</f>
        <v>2402.3</v>
      </c>
      <c r="F98" s="25"/>
      <c r="G98" s="54"/>
    </row>
    <row r="99" spans="1:7" s="5" customFormat="1" ht="31.5">
      <c r="A99" s="3"/>
      <c r="B99" s="4">
        <f>E99+F99+G99</f>
        <v>-107</v>
      </c>
      <c r="C99" s="20" t="s">
        <v>75</v>
      </c>
      <c r="D99" s="20"/>
      <c r="E99" s="7">
        <f>-106.2-0.8</f>
        <v>-107</v>
      </c>
      <c r="F99" s="7"/>
      <c r="G99" s="8"/>
    </row>
    <row r="100" spans="1:7" s="5" customFormat="1" ht="31.5">
      <c r="A100" s="3"/>
      <c r="B100" s="4">
        <f>E100+F100+G100</f>
        <v>-535.1</v>
      </c>
      <c r="C100" s="20" t="s">
        <v>406</v>
      </c>
      <c r="D100" s="20"/>
      <c r="E100" s="7">
        <f>-110-15-405.4-34.6+29.9</f>
        <v>-535.1</v>
      </c>
      <c r="F100" s="7"/>
      <c r="G100" s="8"/>
    </row>
    <row r="101" spans="1:7" s="5" customFormat="1" ht="47.25">
      <c r="A101" s="3"/>
      <c r="B101" s="4">
        <f>E101+F101+G101</f>
        <v>3009.8</v>
      </c>
      <c r="C101" s="20" t="s">
        <v>77</v>
      </c>
      <c r="D101" s="20"/>
      <c r="E101" s="7">
        <f>3009.8</f>
        <v>3009.8</v>
      </c>
      <c r="F101" s="7"/>
      <c r="G101" s="8"/>
    </row>
    <row r="102" spans="1:7" s="5" customFormat="1" ht="31.5">
      <c r="A102" s="3"/>
      <c r="B102" s="4">
        <f>E102+F102+G102</f>
        <v>34.6</v>
      </c>
      <c r="C102" s="20" t="s">
        <v>78</v>
      </c>
      <c r="D102" s="20"/>
      <c r="E102" s="7">
        <v>34.6</v>
      </c>
      <c r="F102" s="7"/>
      <c r="G102" s="8"/>
    </row>
    <row r="103" spans="1:7" s="5" customFormat="1" ht="47.25">
      <c r="A103" s="12" t="s">
        <v>109</v>
      </c>
      <c r="B103" s="13">
        <f>B104</f>
        <v>-2054</v>
      </c>
      <c r="C103" s="66" t="s">
        <v>44</v>
      </c>
      <c r="D103" s="66"/>
      <c r="E103" s="25">
        <f>E104</f>
        <v>-2054</v>
      </c>
      <c r="F103" s="25">
        <f>F104</f>
        <v>0</v>
      </c>
      <c r="G103" s="25">
        <f>G104</f>
        <v>0</v>
      </c>
    </row>
    <row r="104" spans="1:7" s="5" customFormat="1" ht="63">
      <c r="A104" s="3"/>
      <c r="B104" s="4">
        <f>E104+F104+G104</f>
        <v>-2054</v>
      </c>
      <c r="C104" s="20" t="s">
        <v>68</v>
      </c>
      <c r="D104" s="20"/>
      <c r="E104" s="7">
        <v>-2054</v>
      </c>
      <c r="F104" s="7"/>
      <c r="G104" s="8"/>
    </row>
    <row r="105" spans="1:7" s="5" customFormat="1" ht="15.75">
      <c r="A105" s="12" t="s">
        <v>110</v>
      </c>
      <c r="B105" s="13">
        <f>SUM(B106:B108)</f>
        <v>1518.4</v>
      </c>
      <c r="C105" s="66" t="s">
        <v>23</v>
      </c>
      <c r="D105" s="25">
        <f>SUM(D106:D108)</f>
        <v>-1105.6</v>
      </c>
      <c r="E105" s="25">
        <f>SUM(E106:E108)</f>
        <v>-13</v>
      </c>
      <c r="F105" s="25">
        <f>SUM(F106:F108)</f>
        <v>2637</v>
      </c>
      <c r="G105" s="25">
        <f>SUM(G106:G108)</f>
        <v>0</v>
      </c>
    </row>
    <row r="106" spans="1:7" s="5" customFormat="1" ht="31.5">
      <c r="A106" s="3"/>
      <c r="B106" s="4">
        <f>E106+F106+G106</f>
        <v>-13</v>
      </c>
      <c r="C106" s="20" t="s">
        <v>79</v>
      </c>
      <c r="D106" s="20"/>
      <c r="E106" s="7">
        <f>-13</f>
        <v>-13</v>
      </c>
      <c r="F106" s="7"/>
      <c r="G106" s="8"/>
    </row>
    <row r="107" spans="1:7" s="5" customFormat="1" ht="15.75">
      <c r="A107" s="3"/>
      <c r="B107" s="4">
        <f>D107+E107+F107+G107</f>
        <v>-1105.6</v>
      </c>
      <c r="C107" s="20" t="s">
        <v>427</v>
      </c>
      <c r="D107" s="20">
        <f>-1105.6</f>
        <v>-1105.6</v>
      </c>
      <c r="E107" s="7"/>
      <c r="F107" s="7"/>
      <c r="G107" s="8"/>
    </row>
    <row r="108" spans="1:7" s="5" customFormat="1" ht="31.5">
      <c r="A108" s="3"/>
      <c r="B108" s="4">
        <f>E108+F108+G108</f>
        <v>2637</v>
      </c>
      <c r="C108" s="20" t="s">
        <v>426</v>
      </c>
      <c r="D108" s="20"/>
      <c r="E108" s="7"/>
      <c r="F108" s="7">
        <v>2637</v>
      </c>
      <c r="G108" s="8"/>
    </row>
    <row r="109" spans="1:7" s="2" customFormat="1" ht="15.75">
      <c r="A109" s="47"/>
      <c r="B109" s="55">
        <f>B8+B27+B42+B55+B64</f>
        <v>284310.8</v>
      </c>
      <c r="C109" s="56" t="s">
        <v>24</v>
      </c>
      <c r="D109" s="55">
        <f>D8+D27+D42+D55+D64</f>
        <v>-1105.6</v>
      </c>
      <c r="E109" s="55">
        <f>E8+E27+E42+E55+E64</f>
        <v>323551.50000000006</v>
      </c>
      <c r="F109" s="55">
        <f>F8+F27+F42+F55+F64</f>
        <v>-3259.1000000000004</v>
      </c>
      <c r="G109" s="55">
        <f>G8+G27+G42+G55+G64</f>
        <v>-34876</v>
      </c>
    </row>
    <row r="110" spans="1:7" s="2" customFormat="1" ht="15.75">
      <c r="A110" s="57"/>
      <c r="B110" s="58">
        <v>3581777</v>
      </c>
      <c r="C110" s="59" t="s">
        <v>50</v>
      </c>
      <c r="D110" s="59"/>
      <c r="E110" s="8"/>
      <c r="F110" s="8"/>
      <c r="G110" s="8"/>
    </row>
    <row r="111" spans="1:7" s="16" customFormat="1" ht="23.25" customHeight="1">
      <c r="A111" s="60"/>
      <c r="B111" s="58">
        <f>B109+B110</f>
        <v>3866087.8</v>
      </c>
      <c r="C111" s="60" t="s">
        <v>25</v>
      </c>
      <c r="D111" s="60"/>
      <c r="E111" s="54"/>
      <c r="F111" s="54"/>
      <c r="G111" s="54"/>
    </row>
    <row r="112" spans="4:7" ht="15.75">
      <c r="D112" s="152"/>
      <c r="E112" s="6"/>
      <c r="F112" s="6"/>
      <c r="G112" s="6"/>
    </row>
    <row r="113" spans="2:7" ht="15.75">
      <c r="B113" s="6"/>
      <c r="E113" s="6"/>
      <c r="F113" s="6"/>
      <c r="G113" s="6"/>
    </row>
    <row r="114" ht="15.75">
      <c r="B114" s="6"/>
    </row>
    <row r="115" spans="2:7" ht="15.75">
      <c r="B115" s="6"/>
      <c r="E115" s="6"/>
      <c r="F115" s="6"/>
      <c r="G115" s="6"/>
    </row>
  </sheetData>
  <sheetProtection/>
  <mergeCells count="5">
    <mergeCell ref="A3:G3"/>
    <mergeCell ref="A5:A6"/>
    <mergeCell ref="C5:C6"/>
    <mergeCell ref="B5:B6"/>
    <mergeCell ref="D5:G5"/>
  </mergeCells>
  <printOptions/>
  <pageMargins left="0.31496062992125984" right="0.31496062992125984" top="0.15748031496062992" bottom="0.15748031496062992" header="0.31496062992125984" footer="0.31496062992125984"/>
  <pageSetup fitToHeight="4"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Лариса Васильевна Зорина</cp:lastModifiedBy>
  <cp:lastPrinted>2020-12-13T07:24:51Z</cp:lastPrinted>
  <dcterms:created xsi:type="dcterms:W3CDTF">1996-10-08T23:32:33Z</dcterms:created>
  <dcterms:modified xsi:type="dcterms:W3CDTF">2020-12-16T07:01:26Z</dcterms:modified>
  <cp:category/>
  <cp:version/>
  <cp:contentType/>
  <cp:contentStatus/>
</cp:coreProperties>
</file>