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ояснительная" sheetId="4" r:id="rId1"/>
  </sheets>
  <definedNames>
    <definedName name="_xlnm.Print_Area" localSheetId="0">пояснительная!$A$1:$H$614</definedName>
  </definedNames>
  <calcPr calcId="125725"/>
</workbook>
</file>

<file path=xl/calcChain.xml><?xml version="1.0" encoding="utf-8"?>
<calcChain xmlns="http://schemas.openxmlformats.org/spreadsheetml/2006/main">
  <c r="G540" i="4"/>
  <c r="E540"/>
  <c r="C540"/>
  <c r="C518" l="1"/>
  <c r="C260"/>
  <c r="C419" l="1"/>
  <c r="C418"/>
  <c r="G412" l="1"/>
  <c r="E412"/>
  <c r="C412"/>
  <c r="G419"/>
  <c r="E419"/>
  <c r="G515"/>
  <c r="E515"/>
  <c r="C515"/>
  <c r="G518"/>
  <c r="E518"/>
  <c r="G519"/>
  <c r="E519"/>
  <c r="C519"/>
  <c r="G86" l="1"/>
  <c r="E86"/>
  <c r="E85"/>
  <c r="C86"/>
  <c r="C85"/>
  <c r="E75"/>
  <c r="E436" l="1"/>
  <c r="C436"/>
  <c r="E440"/>
  <c r="C440"/>
  <c r="G108" l="1"/>
  <c r="G106"/>
  <c r="E106"/>
  <c r="G560" l="1"/>
  <c r="G482"/>
  <c r="G485"/>
  <c r="G436"/>
  <c r="G441"/>
  <c r="E441"/>
  <c r="G338"/>
  <c r="G341"/>
  <c r="C555"/>
  <c r="C560"/>
  <c r="C554" s="1"/>
  <c r="C276"/>
  <c r="C482"/>
  <c r="C485"/>
  <c r="C279"/>
  <c r="C312"/>
  <c r="G583"/>
  <c r="E583"/>
  <c r="G597"/>
  <c r="G596"/>
  <c r="E597"/>
  <c r="E596"/>
  <c r="G111"/>
  <c r="E111"/>
  <c r="C111"/>
  <c r="C520"/>
  <c r="E93" l="1"/>
  <c r="G93"/>
  <c r="D544"/>
  <c r="E89"/>
  <c r="G89"/>
  <c r="D316"/>
  <c r="G581"/>
  <c r="H600" s="1"/>
  <c r="G582"/>
  <c r="E581"/>
  <c r="E582"/>
  <c r="D560"/>
  <c r="D561"/>
  <c r="F608" l="1"/>
  <c r="F604"/>
  <c r="F590"/>
  <c r="F609"/>
  <c r="F607"/>
  <c r="F605"/>
  <c r="F603"/>
  <c r="F598"/>
  <c r="F594"/>
  <c r="F589"/>
  <c r="F606"/>
  <c r="F599"/>
  <c r="F595"/>
  <c r="F593"/>
  <c r="H587"/>
  <c r="H585"/>
  <c r="H608"/>
  <c r="H606"/>
  <c r="H604"/>
  <c r="H599"/>
  <c r="H595"/>
  <c r="H593"/>
  <c r="H586"/>
  <c r="H607"/>
  <c r="H605"/>
  <c r="H603"/>
  <c r="H598"/>
  <c r="H594"/>
  <c r="H590"/>
  <c r="H589"/>
  <c r="H596"/>
  <c r="F596"/>
  <c r="H597"/>
  <c r="F597"/>
  <c r="G484"/>
  <c r="E484"/>
  <c r="C484"/>
  <c r="G459"/>
  <c r="E483" l="1"/>
  <c r="E61"/>
  <c r="C483"/>
  <c r="C61"/>
  <c r="G483"/>
  <c r="G61"/>
  <c r="G417" l="1"/>
  <c r="G84" s="1"/>
  <c r="E417"/>
  <c r="E84" s="1"/>
  <c r="C417"/>
  <c r="C84" s="1"/>
  <c r="G415"/>
  <c r="E415"/>
  <c r="C415"/>
  <c r="G110"/>
  <c r="G109" s="1"/>
  <c r="E110"/>
  <c r="E109" s="1"/>
  <c r="C110"/>
  <c r="C109" s="1"/>
  <c r="G105"/>
  <c r="G104" s="1"/>
  <c r="E105"/>
  <c r="E104" s="1"/>
  <c r="C106"/>
  <c r="C105" s="1"/>
  <c r="C104" s="1"/>
  <c r="C103" l="1"/>
  <c r="E103"/>
  <c r="G103"/>
  <c r="G411"/>
  <c r="C411"/>
  <c r="E411"/>
  <c r="G45"/>
  <c r="G435"/>
  <c r="E435"/>
  <c r="C435"/>
  <c r="D440" l="1"/>
  <c r="H441"/>
  <c r="D442"/>
  <c r="D445"/>
  <c r="D441"/>
  <c r="D439"/>
  <c r="H442"/>
  <c r="H440"/>
  <c r="H445"/>
  <c r="H439"/>
  <c r="E44"/>
  <c r="F445"/>
  <c r="F441"/>
  <c r="F439"/>
  <c r="F442"/>
  <c r="F440"/>
  <c r="C44"/>
  <c r="G44"/>
  <c r="G337" l="1"/>
  <c r="E337"/>
  <c r="C337"/>
  <c r="G312"/>
  <c r="E312"/>
  <c r="C37"/>
  <c r="E38" l="1"/>
  <c r="F346"/>
  <c r="D341"/>
  <c r="D346"/>
  <c r="H347"/>
  <c r="H346"/>
  <c r="C38"/>
  <c r="G38"/>
  <c r="D342"/>
  <c r="H342"/>
  <c r="F341"/>
  <c r="F345"/>
  <c r="F347"/>
  <c r="D345"/>
  <c r="D347"/>
  <c r="F342"/>
  <c r="H341"/>
  <c r="H345"/>
  <c r="C369"/>
  <c r="C93" s="1"/>
  <c r="C368"/>
  <c r="C89" s="1"/>
  <c r="G73"/>
  <c r="E73"/>
  <c r="C73"/>
  <c r="G37"/>
  <c r="E37" l="1"/>
  <c r="D318"/>
  <c r="D319"/>
  <c r="C363"/>
  <c r="E363"/>
  <c r="G363"/>
  <c r="G295"/>
  <c r="E295"/>
  <c r="C295"/>
  <c r="G275"/>
  <c r="E275"/>
  <c r="H280"/>
  <c r="C275"/>
  <c r="C256"/>
  <c r="G256"/>
  <c r="E256"/>
  <c r="G39" l="1"/>
  <c r="C39"/>
  <c r="E39"/>
  <c r="G34"/>
  <c r="D280"/>
  <c r="C35"/>
  <c r="F280"/>
  <c r="E35"/>
  <c r="E36"/>
  <c r="E34"/>
  <c r="D261"/>
  <c r="C34"/>
  <c r="H279"/>
  <c r="G35"/>
  <c r="D299"/>
  <c r="C36"/>
  <c r="G36"/>
  <c r="D370"/>
  <c r="D371"/>
  <c r="D367"/>
  <c r="F279"/>
  <c r="D279"/>
  <c r="G234" l="1"/>
  <c r="E234"/>
  <c r="C234"/>
  <c r="C164"/>
  <c r="C60" l="1"/>
  <c r="G60"/>
  <c r="E185"/>
  <c r="E60" l="1"/>
  <c r="G88"/>
  <c r="E88"/>
  <c r="C88"/>
  <c r="G82"/>
  <c r="E82"/>
  <c r="C82"/>
  <c r="G72"/>
  <c r="E72"/>
  <c r="C72"/>
  <c r="G78"/>
  <c r="G77" s="1"/>
  <c r="E78"/>
  <c r="E77" s="1"/>
  <c r="C78"/>
  <c r="C77" s="1"/>
  <c r="G71" l="1"/>
  <c r="E71"/>
  <c r="C71"/>
  <c r="G181" l="1"/>
  <c r="E181"/>
  <c r="C181"/>
  <c r="E396"/>
  <c r="C396"/>
  <c r="C31" l="1"/>
  <c r="G31"/>
  <c r="E31"/>
  <c r="D189"/>
  <c r="D191"/>
  <c r="D187"/>
  <c r="F191"/>
  <c r="F187"/>
  <c r="F189"/>
  <c r="E232"/>
  <c r="G232"/>
  <c r="C232"/>
  <c r="E387"/>
  <c r="C387"/>
  <c r="F393" l="1"/>
  <c r="G33"/>
  <c r="F396"/>
  <c r="D396"/>
  <c r="C33"/>
  <c r="E33"/>
  <c r="F392"/>
  <c r="F397"/>
  <c r="F391"/>
  <c r="D397"/>
  <c r="D393"/>
  <c r="D391"/>
  <c r="D392"/>
  <c r="E40"/>
  <c r="C40"/>
  <c r="H239"/>
  <c r="H241"/>
  <c r="H238"/>
  <c r="H240"/>
  <c r="D241"/>
  <c r="D239"/>
  <c r="D238"/>
  <c r="D240"/>
  <c r="F240"/>
  <c r="F238"/>
  <c r="F241"/>
  <c r="F239"/>
  <c r="G387"/>
  <c r="H396" l="1"/>
  <c r="H397"/>
  <c r="H393"/>
  <c r="H391"/>
  <c r="H392"/>
  <c r="G40"/>
  <c r="E43" l="1"/>
  <c r="F418"/>
  <c r="F419"/>
  <c r="F417"/>
  <c r="D417"/>
  <c r="G43"/>
  <c r="H418"/>
  <c r="H419"/>
  <c r="H417"/>
  <c r="G481"/>
  <c r="E481"/>
  <c r="C481"/>
  <c r="G48" l="1"/>
  <c r="F485"/>
  <c r="E514"/>
  <c r="C514"/>
  <c r="G514"/>
  <c r="G46"/>
  <c r="H487"/>
  <c r="H485"/>
  <c r="H486"/>
  <c r="E46"/>
  <c r="F487"/>
  <c r="F486"/>
  <c r="C46"/>
  <c r="D486"/>
  <c r="D487"/>
  <c r="D485"/>
  <c r="C43"/>
  <c r="D418"/>
  <c r="D419"/>
  <c r="D260"/>
  <c r="C581"/>
  <c r="C63" l="1"/>
  <c r="H518"/>
  <c r="D518"/>
  <c r="G47"/>
  <c r="H521"/>
  <c r="C47"/>
  <c r="D521"/>
  <c r="E47"/>
  <c r="F521"/>
  <c r="F518"/>
  <c r="G210"/>
  <c r="E210"/>
  <c r="C210"/>
  <c r="C57" l="1"/>
  <c r="G555"/>
  <c r="E555"/>
  <c r="F561" l="1"/>
  <c r="E57"/>
  <c r="H561"/>
  <c r="G57"/>
  <c r="G122"/>
  <c r="E122"/>
  <c r="C122"/>
  <c r="G554"/>
  <c r="E554"/>
  <c r="E63" l="1"/>
  <c r="F129"/>
  <c r="G63"/>
  <c r="D135"/>
  <c r="H560"/>
  <c r="F560"/>
  <c r="C48"/>
  <c r="E48"/>
  <c r="G29"/>
  <c r="E29"/>
  <c r="C29"/>
  <c r="H134"/>
  <c r="H132"/>
  <c r="H129"/>
  <c r="H135"/>
  <c r="H133"/>
  <c r="H131"/>
  <c r="H128"/>
  <c r="F135"/>
  <c r="F133"/>
  <c r="F131"/>
  <c r="F128"/>
  <c r="F134"/>
  <c r="F132"/>
  <c r="D133"/>
  <c r="D131"/>
  <c r="D128"/>
  <c r="D134"/>
  <c r="D132"/>
  <c r="D129"/>
  <c r="E459"/>
  <c r="C459"/>
  <c r="G209"/>
  <c r="E209"/>
  <c r="C209"/>
  <c r="C32" l="1"/>
  <c r="G32"/>
  <c r="E32"/>
  <c r="E45"/>
  <c r="C45"/>
  <c r="D463"/>
  <c r="D464"/>
  <c r="D213"/>
  <c r="H213"/>
  <c r="F213"/>
  <c r="C160" l="1"/>
  <c r="C30" l="1"/>
  <c r="D165"/>
  <c r="D164"/>
  <c r="G160"/>
  <c r="E160"/>
  <c r="G30" l="1"/>
  <c r="E30"/>
  <c r="H165"/>
  <c r="H164"/>
  <c r="F165"/>
  <c r="F164"/>
  <c r="C49"/>
  <c r="C62" l="1"/>
  <c r="C56" s="1"/>
  <c r="D47"/>
  <c r="D45"/>
  <c r="D40"/>
  <c r="D38"/>
  <c r="D36"/>
  <c r="D32"/>
  <c r="D30"/>
  <c r="D43"/>
  <c r="D48"/>
  <c r="D46"/>
  <c r="D44"/>
  <c r="D39"/>
  <c r="D37"/>
  <c r="D35"/>
  <c r="D33"/>
  <c r="D31"/>
  <c r="D29"/>
  <c r="D34"/>
  <c r="G49"/>
  <c r="E49"/>
  <c r="F30" s="1"/>
  <c r="G62" l="1"/>
  <c r="H45"/>
  <c r="H44"/>
  <c r="H38"/>
  <c r="H37"/>
  <c r="H36"/>
  <c r="H34"/>
  <c r="H35"/>
  <c r="H39"/>
  <c r="H31"/>
  <c r="H33"/>
  <c r="H40"/>
  <c r="H43"/>
  <c r="H46"/>
  <c r="H48"/>
  <c r="H47"/>
  <c r="H29"/>
  <c r="H32"/>
  <c r="E62"/>
  <c r="E56" s="1"/>
  <c r="F44"/>
  <c r="F38"/>
  <c r="F37"/>
  <c r="F34"/>
  <c r="F39"/>
  <c r="F36"/>
  <c r="F35"/>
  <c r="F31"/>
  <c r="F40"/>
  <c r="F33"/>
  <c r="F43"/>
  <c r="F46"/>
  <c r="F47"/>
  <c r="F29"/>
  <c r="F48"/>
  <c r="F32"/>
  <c r="F45"/>
  <c r="H30"/>
  <c r="D63"/>
  <c r="C16"/>
  <c r="G56"/>
  <c r="D62"/>
  <c r="F63" l="1"/>
  <c r="H63"/>
  <c r="C17"/>
  <c r="C18"/>
  <c r="F62"/>
  <c r="H62"/>
</calcChain>
</file>

<file path=xl/sharedStrings.xml><?xml version="1.0" encoding="utf-8"?>
<sst xmlns="http://schemas.openxmlformats.org/spreadsheetml/2006/main" count="1092" uniqueCount="384">
  <si>
    <t>тыс.рублей</t>
  </si>
  <si>
    <t>2020 год</t>
  </si>
  <si>
    <t xml:space="preserve">1500000000 Муниципальная программа «Охрана окружающей среды в границах города Урай» на 2017-2020 годы </t>
  </si>
  <si>
    <t xml:space="preserve">1800000000 Муниципальная программа «Развитие транспортной системы города Урай» на 2016-2020 годы </t>
  </si>
  <si>
    <t xml:space="preserve">3600000000 Муниципальная программа «Проектирование и строительство инженерных сетей коммунальной инфраструктуры в городе Урай» на 2014-2020 годы                                </t>
  </si>
  <si>
    <t xml:space="preserve">Подпрограмма II «Развитие современной инфраструктуры»      </t>
  </si>
  <si>
    <t>бюджет городского округа</t>
  </si>
  <si>
    <t>бюджет автономного округа</t>
  </si>
  <si>
    <t>федеральный бюджет</t>
  </si>
  <si>
    <t xml:space="preserve">Подпрограмма III «Общее и дополнительное образование» </t>
  </si>
  <si>
    <t xml:space="preserve">Подпрограмма V «Здоровьесбережение и здоровьесозидание» </t>
  </si>
  <si>
    <t>Всего по муниципальной программе:</t>
  </si>
  <si>
    <t xml:space="preserve">          Муниципальная программа утверждена постановлением администрации города Урай от 27.09.2016 №2917. </t>
  </si>
  <si>
    <t>Подпрограмма I «Развитие физической культуры и спорта в городе Урай»</t>
  </si>
  <si>
    <t xml:space="preserve">          Муниципальная программа утверждена постановлением администрации города Урай от 26.09.2017 года №2761. </t>
  </si>
  <si>
    <t xml:space="preserve">          Муниципальная программа утверждена постановлением администрации города Урай 25.09.2018 №2466. </t>
  </si>
  <si>
    <t xml:space="preserve">          Муниципальная программа утверждена постановлением администрации города Урай от 25.09.2018 №2470. </t>
  </si>
  <si>
    <t xml:space="preserve">          Муниципальная программа утверждена постановлением администрации города Урай от 30.09.2013 №3389.  </t>
  </si>
  <si>
    <t xml:space="preserve">          Цели муниципальной программы - повышение надежности функционирования систем жизнеобеспечения населения; предотвращение ситуаций, которые могут привести к нарушению функционирования систем жизнеобеспечения населения; снижение энергозатрат, повышение энергоэффективности систем жизнеобеспечения.
    </t>
  </si>
  <si>
    <t xml:space="preserve">          Муниципальная программа утверждена постановлением администрации города Урай от 26.09.2017 №2760.  </t>
  </si>
  <si>
    <t>Подпрограмма I «Профилактика правонарушений»</t>
  </si>
  <si>
    <t>Подпрограмма II «Профилактика незаконного оборота и потребления наркотических средств и психотропных веществ»</t>
  </si>
  <si>
    <t>1400000000 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</si>
  <si>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 xml:space="preserve">          Муниципальная программа утверждена постановлением администрации города Урай от 25.09.2018 №2467.  </t>
  </si>
  <si>
    <t>Подпрограмма I «Обеспечение защиты населения и территории муниципального образования город Урай от чрезвычайных ситуаций»</t>
  </si>
  <si>
    <t>Подпрограмма II «Укрепление пожарной безопасности в городе Урай»</t>
  </si>
  <si>
    <t xml:space="preserve">          Муниципальная программа утверждена постановлением администрации города Урай от 27.09.2016 №2916.  </t>
  </si>
  <si>
    <t>Основное мероприятие «Санитарная очистка и ликвидация несанкционированных свалок на территории города Урай»</t>
  </si>
  <si>
    <t xml:space="preserve">          Муниципальная программа утверждена постановлением администрации города Урай от  30.09.2015 №3205.  </t>
  </si>
  <si>
    <t xml:space="preserve">          Цели муниципальной программы - создание условий для устойчивого развития малого и среднего предпринимательства на территории города Урай; создание условий для развития потребительского рынка, расширения предложений товаров и услуг на территории города Урай; создание условий для устойчивого развития агропромышленного комплекса и повышение конкурентоспособности сельскохозяйственной продукции, произведенной на территории города Урай.
    </t>
  </si>
  <si>
    <t>Подпрограмма I «Развитие малого и среднего предпринимательства»:</t>
  </si>
  <si>
    <t>Подпрограмма III «Развитие сельскохозяйственных товаропроизводителей»</t>
  </si>
  <si>
    <t xml:space="preserve">          Муниципальная программа утверждена постановлением администрации города Урай от 25.09.2018 №2469.</t>
  </si>
  <si>
    <t xml:space="preserve">          Ответственный исполнитель муниципальной программы - управление по информационным технологиям и связи администрации города Урай.</t>
  </si>
  <si>
    <t xml:space="preserve">          Муниципальная программа утверждена постановлением администрации города Урай от  30.09.2015 №3209.  
</t>
  </si>
  <si>
    <t>Подпрограмма I «Дорожное хозяйство»</t>
  </si>
  <si>
    <t>Подпрограмма II «Транспорт»</t>
  </si>
  <si>
    <t xml:space="preserve">          Муниципальная программа утверждена постановлением администрации города Урай от 26.09.2017 №2759.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</si>
  <si>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</si>
  <si>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Муниципальная программа утверждена постановлением администрации города Урай от 25.11.2011 №3476.  
</t>
  </si>
  <si>
    <t>Подпрограмма I «Организация бюджетного процесса в муниципальном образовании»</t>
  </si>
  <si>
    <t xml:space="preserve">          Муниципальная программа утверждена постановлением администрации города Урай от 26.09.2017 №2757.  
</t>
  </si>
  <si>
    <t>Подпрограмма I «Создание условий для совершенствования системы муниципального управления»</t>
  </si>
  <si>
    <t>Подпрограмма II «Предоставление государственных и муниципальных услуг»</t>
  </si>
  <si>
    <t>Подпрограмма III «Развитие муниципальной службы и резерва управленческих кадров»</t>
  </si>
  <si>
    <t xml:space="preserve">          Муниципальная программа утверждена постановлением администрации города Урай от 26.09.2017 №2758.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</si>
  <si>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</si>
  <si>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Дума города Урай, Контрольно-счетная палата города Урай</t>
  </si>
  <si>
    <t xml:space="preserve">          Муниципальная программа утверждена постановлением администрации города Урай от 30.09.2013 №3386.  </t>
  </si>
  <si>
    <t>(тыс.рублей)</t>
  </si>
  <si>
    <t xml:space="preserve">3500000000 Муниципальная программа «Развитие жилищно-коммунального комплекса и повышение энергетической эффективности в городе Урай» на 2019 - 2030 годы
                                 </t>
  </si>
  <si>
    <t>Подпрограмма I «Создание условий для обеспечения содержания объектов жилищно-коммунального комплекса города Урай»</t>
  </si>
  <si>
    <t xml:space="preserve">          Муниципальная программа утверждена постановлением администрации города Урай от 25.09.2018 №2468.  
</t>
  </si>
  <si>
    <t xml:space="preserve">          Ответственный исполнитель муниципальной программы – Муниципальное казенное учреждение «Управление жилищно-коммунального хозяйства города Урай». </t>
  </si>
  <si>
    <t xml:space="preserve">2021 год </t>
  </si>
  <si>
    <t>Итого:</t>
  </si>
  <si>
    <t>0200000000   Муниципальная программа «Развитие образования и молодежной политики в городе Урай» на 2019-2030 годы</t>
  </si>
  <si>
    <t xml:space="preserve">          Муниципальная программа утверждена постановлением администрации города Урай от 27.09.2018 №2502.</t>
  </si>
  <si>
    <t xml:space="preserve">Подпрограмма I «Дошкольное образование»      </t>
  </si>
  <si>
    <t xml:space="preserve">Подпрограмма IV «Развитие муниципальной методической службы»        </t>
  </si>
  <si>
    <t xml:space="preserve">Подпрограмма VI «Молодежная политика»  </t>
  </si>
  <si>
    <t xml:space="preserve">Подпрограмма VII «Каникулярный отдых»  </t>
  </si>
  <si>
    <t xml:space="preserve">          Ответственный исполнитель муниципальной программы – комитет по финансам администрации города Урай.</t>
  </si>
  <si>
    <t>Расходы бюджета городского округа - всего</t>
  </si>
  <si>
    <t xml:space="preserve">          Исходя из обозначенных выше подходов к формированию объема и структуры расходов бюджета городского округа, определены их основные параметры:</t>
  </si>
  <si>
    <t xml:space="preserve">          увеличения базы для начисления страховых взносов, индексируемой в соответствии с ежегодными решениями Правительства Российской Федерации;</t>
  </si>
  <si>
    <t xml:space="preserve">на 2020 год - </t>
  </si>
  <si>
    <t>1. Муниципальная программа «Развитие образования и молодежной политики в городе Урай» на 2019-2030 годы</t>
  </si>
  <si>
    <t>4. Муниципальная программа «Поддержка социально ориентированных некоммерческих организаций в городе Урай» на 2018-2030 годы</t>
  </si>
  <si>
    <t>5. Муниципальная программа «Улучшение жилищных условий жителей, проживающих на территории муниципального образования город Урай» на 2019-2030 годы</t>
  </si>
  <si>
    <t>6. Муниципальная программа «Капитальный ремонт и реконструкция систем коммунальной инфраструктуры города Урай» на 2014-2020 годы</t>
  </si>
  <si>
    <t>13. Муниципальная программа «Формирование современной городской среды муниципального образования город Урай» на 2018-2022 годы</t>
  </si>
  <si>
    <t>17. Муниципальная программа «Развитие жилищно-коммунального комплекса и повышение энергетической эффективности в городе Урай» на 2019-2030 годы</t>
  </si>
  <si>
    <t>18. Муниципальная программа «Проектирование и строительство инженерных систем коммунальной инфраструктуры в городе Урай» на 2014-2020 годы</t>
  </si>
  <si>
    <t xml:space="preserve">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в 2019-2021 годах по 10,1 тыс.рублей ежегодно;</t>
  </si>
  <si>
    <t xml:space="preserve">          участия в национальных проектах (программах) в соответствии с Указом Президента Российской Федерации от 7 мая 2018 года №204 "О национальных целях и стратегических задачах развития Российской Федерации на период до 2024 года;</t>
  </si>
  <si>
    <t>в том числе Дорожный фонд</t>
  </si>
  <si>
    <t xml:space="preserve">          Цель муниципальной программы - повышение качества и комфорта городской среды на территории муниципального образования город Урай.</t>
  </si>
  <si>
    <t xml:space="preserve">Расходы бюджета городского округа на реализацию муниципальных программ и непрограммную деятельность                                                                  </t>
  </si>
  <si>
    <t>Подпрограмма II «Обеспечение сбалансированности местного бюджета, повышение качества управления муниципальными финансами»</t>
  </si>
  <si>
    <t xml:space="preserve">          1) муниципальная программа «Капитальный ремонт и реконструкция систем коммунальной инфраструктуры города Урай» на 2014-2020 годы;</t>
  </si>
  <si>
    <t xml:space="preserve">          2) муниципальная программа «Охрана окружающей среды в границах города Урай» на 2017-2020 годы;</t>
  </si>
  <si>
    <t xml:space="preserve">          3)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</si>
  <si>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 xml:space="preserve">          4) муниципальная программа «Развитие транспортной системы города Урай» на 2016-2020 годы;</t>
  </si>
  <si>
    <t xml:space="preserve">          5)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t>
  </si>
  <si>
    <t xml:space="preserve">8000000000 «Непрограммные направления деятельности»                                 </t>
  </si>
  <si>
    <t xml:space="preserve">8010000000 «Непрограммные направления деятельности планового периода» </t>
  </si>
  <si>
    <t>Основное мероприятие «Благоустройство территорий муниципального образования»</t>
  </si>
  <si>
    <t>0400000000   Муниципальная программа «Культура города Урай» на 2017-2021 годы»</t>
  </si>
  <si>
    <t>Основное мероприятие «Информирование населения через средства массовой информации»</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</si>
  <si>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города Урай»</t>
  </si>
  <si>
    <t xml:space="preserve">Основное мероприятие «Формирование муниципальной телекоммуникационной инфраструктуры и развитие сервисов на ее основе» </t>
  </si>
  <si>
    <t>Основное мероприятие «Обеспечение информационной безопасности в администрации, органах администрации, муниципальных казенных, бюджетных и автономных учреждениях города Урай»</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</si>
  <si>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</si>
  <si>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 xml:space="preserve">на защиту прав и интересов инвалидов – 662,5 тыс.рублей ежегодно;       </t>
  </si>
  <si>
    <t>на организацию работы с детьми и молодежью города Урай – 207,1 тыс.рублей ежегодно;</t>
  </si>
  <si>
    <t>Подпрограмма III «Участие в профилактике терроризма, а также минимизации и (или) ликвидации последствий проявлений терроризма»</t>
  </si>
  <si>
    <t>Подпрограмма IV «Участие в профилактике экстремизма, а также минимизации и (или) ликвидации последствий проявлений экстремизма»</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</si>
  <si>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</si>
  <si>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«Приобретение в муниципальную собственность жилых помещений у застройщиков в домах, введенных в эксплуатацию не ранее 2 лет, предшествующих текущему году, или в строящихся домах, в случае, если их строительная готовность составляет не менее 60%»</t>
  </si>
  <si>
    <t>Основное мероприятие «Выплата возмещений за жилые помещения в рамках соглашений, заключенных с собственниками изымаемых жилых помещений»</t>
  </si>
  <si>
    <t>Основное мероприятие «Предоставление молодым семьям социальных выплат в виде субсидий»</t>
  </si>
  <si>
    <t xml:space="preserve">Основное мероприятие «Работы и мероприятия по землеустройству, подготовке и предоставлению земельных участков» </t>
  </si>
  <si>
    <t>Основное мероприятие «Системно-аналитическое и программное сопровождение информационной системы обеспечения градостроительной деятельности»</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</si>
  <si>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</si>
  <si>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 xml:space="preserve">Основное мероприятие «Мероприятия по подготовке документов градорегулирования» </t>
  </si>
  <si>
    <t xml:space="preserve">Основное мероприятие «Капитальный ремонт коммунальной инфраструктуры города Урай» </t>
  </si>
  <si>
    <t>Основное мероприятие «Обеспечение деятельности муниципального бюджетного учреждения газета «Знамя»</t>
  </si>
  <si>
    <t>Подпрограмма I «Модернизация и развитие учреждений в сфере культуры»</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</si>
  <si>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</si>
  <si>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 xml:space="preserve">2022 год </t>
  </si>
  <si>
    <t>Характеристика муниципальных программ городского округа и их ресурсного обеспечения на 2020-2022 годы:</t>
  </si>
  <si>
    <t xml:space="preserve">          Ответственный исполнитель муниципальной программы – Управление образования и молодежной политики администрации города Урай.</t>
  </si>
  <si>
    <t>сумма, тыс.рублей</t>
  </si>
  <si>
    <t>% в общем объеме расходов</t>
  </si>
  <si>
    <t>Наименование подпрограммы (мероприятия программы)</t>
  </si>
  <si>
    <t>х</t>
  </si>
  <si>
    <t xml:space="preserve">          На реализацию иных  мероприятий муниципальной программы, направленных на гражданско-патриотическое воспитание молодежи, организацию и проведение городских мероприятий, организацию участия во всероссийских, окружных молодежных мероприятиях мероприятиях, конференции, форумы, походы,  соревнования, на информатизацию системы образования, на повышение квалификации специалистов, обеспечение информирования обучающихся о неблагоприятных погодных условиях и др. предусмотрены средства местного бюджета на 2020 год в сумме 2 666,5 тыс.рублей, на 2021 год - 2 666,9 тыс.рублей, на 2022 год - 2 661,5 тыс.рублей. </t>
  </si>
  <si>
    <t>Расходы</t>
  </si>
  <si>
    <t xml:space="preserve">          Муниципальная программа состоит из 7 подпрограмм. Объемы бюджетных ассигнований распределены следующим образом:</t>
  </si>
  <si>
    <t>Таблица 1</t>
  </si>
  <si>
    <t>Таблица 2</t>
  </si>
  <si>
    <t xml:space="preserve">          В 4 муниципальных программах муниципального образования на 2020-2022 годы предусмотрены средства на реализацию 5 региональных проектов в рамках 4 национальных проектов, определенных в Указе Президента Российской Федерации от 7 мая 2018 года №204 "О национальных целях и стратегических задачах развития Российской Федерации до 2024 года" (далее - Указ №204). </t>
  </si>
  <si>
    <t>в том числе Региональный проект "Современная школа"</t>
  </si>
  <si>
    <t>Таблица 3</t>
  </si>
  <si>
    <t>2. Национальный проект «Образование»</t>
  </si>
  <si>
    <t>1. Национальный проект «Культура»</t>
  </si>
  <si>
    <t>3. Национальный проект «Жилье и городская среда»</t>
  </si>
  <si>
    <t>4. Национальный проект «Малое и среднее предпринимательство и поддержка индивидуальной предпринимательской инициативы»</t>
  </si>
  <si>
    <t>Муниципальные программы</t>
  </si>
  <si>
    <t xml:space="preserve">Расходы бюджета городского округа на реализацию муниципальных программ на 2020–2022 годы </t>
  </si>
  <si>
    <t xml:space="preserve">          Формирование расходных обязательств бюджета городского округа город Урай (далее – городского округа) на 2020 год и на плановый период 2021 и 2022 годов основано на следующих подходах:</t>
  </si>
  <si>
    <t xml:space="preserve">на 2021 год - </t>
  </si>
  <si>
    <t xml:space="preserve">на 2022 год -  </t>
  </si>
  <si>
    <t xml:space="preserve">          Для 5 муниципальных казённых учреждений бюджет городского округа сформирован в соответствии с показателями бюджетной сметы, для 5 муниципальных автономных и 17 бюджетных учреждений – в рамках предоставления субсидий на выполнение муниципальных заданий, субсидий на иные цели и финансового обеспечения осуществления муниципальными бюджетными учреждениями полномочий администрации города Урай по исполнению публичных нормативных обязательств перед физическим лицом, подлежащих исполнению в денежной форме. </t>
  </si>
  <si>
    <t xml:space="preserve">Наименование национального проекта / регионального проекта </t>
  </si>
  <si>
    <t>0300000000 «Развитие физической культуры, спорта и туризма в городе Урай» на 2019-2030 годы</t>
  </si>
  <si>
    <t xml:space="preserve">          Муниципальная программа состоит из 2 подпрограмм. Объемы бюджетных ассигнований распределены следующим образом:</t>
  </si>
  <si>
    <t>Таблица 4</t>
  </si>
  <si>
    <t>Таблица 5</t>
  </si>
  <si>
    <t xml:space="preserve">          Ответственный исполнитель муниципальной программы – Управление по физической культуре, спорту и туризму администрации города Урай.</t>
  </si>
  <si>
    <t>Подпрограмма II «Создание условий для развития туризма в городе Урай»</t>
  </si>
  <si>
    <t xml:space="preserve">          Реализация мероприятий второй подпрограммы не требует выделения финансовых ресурсов.</t>
  </si>
  <si>
    <t xml:space="preserve">          Ответственный исполнитель муниципальной программы – Управление по культуре и социальным вопросам администрации города Урай.</t>
  </si>
  <si>
    <t>Таблица 6</t>
  </si>
  <si>
    <t xml:space="preserve">          Муниципальная программа состоит из 3 подпрограмм. Объемы бюджетных ассигнований распределены следующим образом:</t>
  </si>
  <si>
    <t>Подпрограмма III «Обеспечение муниципальной поддержки учреждений культуры и организации дополнительного образования в области искусств»</t>
  </si>
  <si>
    <t xml:space="preserve">          Муниципальная программа не содержит подпрограмм. Объемы бюджетных ассигнований распределены следующим образом:</t>
  </si>
  <si>
    <t>Таблица 7</t>
  </si>
  <si>
    <t>на содействие духовному развитию личности  - 4 423,0 тыс.рублей ежегодно;</t>
  </si>
  <si>
    <t xml:space="preserve">          Муниципальная программа не содержит подпрограмм. Объем бюджетных ассигнований распределен следующим образом:</t>
  </si>
  <si>
    <t xml:space="preserve">          Ответственный исполнитель муниципальной программы – Управление по учету и распределению муниципального жилого фонда администрации города Урай.</t>
  </si>
  <si>
    <t>Таблица 8</t>
  </si>
  <si>
    <t>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t>
  </si>
  <si>
    <t>0700000000 Муниципальная программа «Поддержка социально ориентированных некоммерческих  организаций в городе Урай» на 2018 - 2030 годы</t>
  </si>
  <si>
    <t>0800000000 Муниципальная программа «Улучшение жилищных условий жителей, проживающих на территории муниципального образования город Урай» на 2019-2030 годы</t>
  </si>
  <si>
    <t xml:space="preserve">0900000000 Муниципальная программа «Капитальный ремонт и реконструкция систем коммунальной инфраструктуры города Урай на 2014-2020 годы» </t>
  </si>
  <si>
    <t xml:space="preserve">          Ответственный исполнитель муниципальной программы – Муниципальное казенное учреждение  «Управление жилищно-коммунального хозяйства города Урай».</t>
  </si>
  <si>
    <t>Таблица 9</t>
  </si>
  <si>
    <t xml:space="preserve">Основное мероприятие «Реконструкция и строительство объектов коммунальной инфраструктуры города Урай» </t>
  </si>
  <si>
    <t>Таблица 10</t>
  </si>
  <si>
    <t xml:space="preserve">          Ответственный исполнитель муниципальной программы – Отдел гражданской защиты населения администрации города Урай.</t>
  </si>
  <si>
    <t xml:space="preserve">          Цели муниципальной программы - повышение безопасности населения и территории города Урай в особый период и в случаях чрезвычайных ситуаций; повышение уровня пожарной безопасности на территории города Урай.
    </t>
  </si>
  <si>
    <t xml:space="preserve">          Программа направлена на проведение на территории города Урай комплекса мероприятий в области защиты населения и территорий от чрезвычайных ситуаций природного и техногенного характера, гражданской обороны, обеспечения первичных мер пожарной безопасности в соответствии с требованиями действующего законодательства.</t>
  </si>
  <si>
    <t>Таблица 11</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</si>
  <si>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</si>
  <si>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Цели муниципальной программы - обеспечение права жителей города Урай на благоприятную окружающую среду; формирование знаний населения города Урай в области охраны окружающей среды.
</t>
  </si>
  <si>
    <t xml:space="preserve">          Ответственный исполнитель муниципальной программы – Отдел содействия малому и среднему предпринимательству администрации города Урай.</t>
  </si>
  <si>
    <t>Таблица 12</t>
  </si>
  <si>
    <t>Подпрограмма II «Развитие потребительского рынка»</t>
  </si>
  <si>
    <t>2300000000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</si>
  <si>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в том числе Региональный проект "Культурная среда"</t>
  </si>
  <si>
    <t>в том числе 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</si>
  <si>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в том числе Региональный проект "Популяризация предпринимательства"</t>
  </si>
  <si>
    <t>Подпрограмма III «Формирование законопослушного поведения участников дорожного движения»</t>
  </si>
  <si>
    <t>2200000000 Муниципальная программа «Профилактика правонарушений на территории города Урай» на 2018-2030 годы</t>
  </si>
  <si>
    <t>Таблица 13</t>
  </si>
  <si>
    <t>Таблица 14</t>
  </si>
  <si>
    <t xml:space="preserve">          На реализацию прочих мероприятий программы (профилактические мороприятия для несовершеннолетних и молодежи, изготовление и распространение средств наглядной и печатной агитации, курсы повышения квалификации, семинары) предусмотрены бюджетные ассигнования на 2020-2022 годы ежегодно по 818,0 тыс.рублей. </t>
  </si>
  <si>
    <t xml:space="preserve">          На осуществление муниципальным образованием переданных  государственных полномочий в программе предусмотрены средства субвенций окружного бюджета:</t>
  </si>
  <si>
    <t xml:space="preserve">          Цели муниципальной программы - обеспечение общественной безопасности, правопорядка и привлечение общественности к осуществлению мероприятий по профилактике правонарушений; совершенствование системы профилактики немедицинского потребления наркотиков; профилактика терроризма на территории муниципального образования город Урай; профилактика экстремизма на территории муниципального образования город Урай; укрепление единства народов Российской Федерации, проживающих на территории муниципального образования город Урай.
    </t>
  </si>
  <si>
    <t xml:space="preserve">          Ответственный исполнитель муниципальной программы – Отдел дорожного хозяйства и транспорта администрации города Урай.</t>
  </si>
  <si>
    <t xml:space="preserve">          Цели муниципальной программы - совершенствование сети автомобильных дорог общего пользования местного значения, повышение пропускной способности транспортных потоков на улично-дорожной сети; обеспечение доступности и повышение качества транспортных услуг населению города Урай; повышение безопасности дорожного движения в городе Урай.
    </t>
  </si>
  <si>
    <t xml:space="preserve">          На осуществление отдельных государственных полномочий по организации осуществления мероприятий по проведению дезинсекции и дератизации на 2020-2022 годы в программе предусмотрены средства субвенции окружного бюджета в сумме 828,5 тыс.рублей ежегодно. </t>
  </si>
  <si>
    <t xml:space="preserve">          На реализацию прочих мероприятий программы (проведение ежегодного смотра-конкурса санитарных постов, создание, замену резерва средств индивидуальной защиты, хранение материальных ресурсов для ликвидации последствий ЧС, совершенствование гражданской обороны, ведение противопожарной пропаганды среди населения о соблюдении правил пожарной безопасности, мероприятий, направленных на прокладку и содержание минерализованных полос) предусмотрены бюджетные ассигнования на 2020-2021 годы в сумме 676,3 тыс.рублей ежегодно, на 2022 год - 476,4 тыс.рублей. </t>
  </si>
  <si>
    <t xml:space="preserve">          В 2020 году планируются средства бюджета на корректировку проекта, прохождение госэкспертизы по объекту "Реконструкция канализационных очистных сооружений в г.Урай" в сумме 10 500,0 тыс.рублей.</t>
  </si>
  <si>
    <t xml:space="preserve">          В муниципальной программе на реализацию мероприятий регионального проекта "Культурная среда", входящего в национальный проект "Культура", запланированы на 2021 год средства субсидии окружного бюджета (в т.ч. за счет средств федерального бюджета) на государственную поддержку отрасли культуры с софинансированием из местного бюджета (2%) в общей сумме 5 296,7 тыс.рублей. Мероприятиями регионального проекта предусмотрено оснащение оборудованием, музыкальными инструментами и учебной литературой  детских школ искусств автономного округа.</t>
  </si>
  <si>
    <t>2. Муниципальная программа «Развитие физической культуры, спорта и туризма в городе Урай» на 2019-2030 годы</t>
  </si>
  <si>
    <t>3. Муниципальная программа «Культура города Урай» на 2017-2021 годы</t>
  </si>
  <si>
    <t>7. 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</si>
  <si>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8. Муниципальная программа «Охрана окружающей среды в границах города Урай» на 2017-2020 годы</t>
  </si>
  <si>
    <t>9. Муниципальная программа «Развитие транспортной системы города Урай» на 2016-2020 годы</t>
  </si>
  <si>
    <t>10. Муниципальная программа «Профилактика правонарушений на территории города Урай» на 2018-2030 годы</t>
  </si>
  <si>
    <t>11.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</si>
  <si>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12. Муниципальная программа «Информационное общество – Урай» на 2019-2030 годы</t>
  </si>
  <si>
    <t>14. Муниципальная программа «Обеспечение градостроительной деятельности на территории города Урай» на  2018-2030 годы</t>
  </si>
  <si>
    <t>15.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</si>
  <si>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16. Муниципальная программа «Совершенствование и развитие муниципального управления в городе Урай» на 2018-2030 годы</t>
  </si>
  <si>
    <t xml:space="preserve">          Объем бюджетных ассигнований на оказание муниципальных услуг (выполнение работ) для 8-и дошкольных образовательных организаций запланирован на 2020-2022 годы с учетом средств единой субвенции окружного бюджета для обеспечения государственных гарантий на получение образования и осуществления органами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в общей сумме 683 915,3 тыс.рублей ежегодно. Среднегодовое количество воспитанников планируется на 2020-2022 годы - 2 744 чел. ежегодно. </t>
  </si>
  <si>
    <t xml:space="preserve">          Объем бюджетных ассигнований на оказание муниципальных услуг (выполнение работ) МБУ "Центр молодежи и дополнительного образования" предусмотрен в сумме 37 039,4  тыс.рублей ежегодно. </t>
  </si>
  <si>
    <t xml:space="preserve">          Средства субвенции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планируются в бюджете в сумме 56 654,0 тыс.рублей ежегодно (количество получателей - 1 634 обучающихся льготной категории).</t>
  </si>
  <si>
    <t xml:space="preserve">          В соответствии с  постановлением администрации города Урай от 21.10.2019 №501-р "Об утверждении плана мероприятий по переходу муниципальных детско-юношеских спортивных школ, курируемых управлением по физической культуре, спорту и туризму администрации города Урай, в организации спортивной подготовки" в 2020 году будет осуществлен переход муниципальных детско-юношеских спортивных школ в организации спортивной подготовки (спортивные школы). </t>
  </si>
  <si>
    <t xml:space="preserve">          В рамках мероприятия "Укрепление материально-технической базы спортивных учреждений" на 2020 год запланированы бюджетные ассигнования на капитальный ремонт кровли здания Дворца спорта "Старт" (2 465,1 кв.м.) и замену покрытия беговой дорожки на стадионе "Нефтяник" (1 939,9 кв.м.) в сумме 21 546,9 тыс.рублей.</t>
  </si>
  <si>
    <t xml:space="preserve">          Объем бюджетных ассигнований на оказание муниципальных услуг (выполнение работ) для 2-х муниципальных автономных учреждений физической культуры и спорта запланирован на 2020 год в сумме 159 833,5 тыс.рублей, на 2021-2022 годы по 157 723,6 тыс.рублей ежегодно. В бюджетных ассигнованиях планируются расходы (ежегодно в сумме 29 870,5 тыс.рублей) вводимого в эксплуатацию в 2020 году объекта "Крытый каток в городе Урай" как структурного подразделения в составе МАУ ДЮСШ "Старт". Это поволит привлечь 232 занимающихся по следующим видам спорта: хоккей, фигурное катание, шорт-трек.</t>
  </si>
  <si>
    <t>на развитие межнационального сотрудничества, сохранение и защиту самобытности, культуры, языков и традиций народов Российской Федерации  на 2020 год в сумме 347,5 тыс.рублей;</t>
  </si>
  <si>
    <t>на деятельность в области культуры - 3 929,9 тыс.рублей ежегодно;</t>
  </si>
  <si>
    <t>на физическую культуру и спорт на 2020 год в сумме 7 801,8 тыс.рублей, на 2021 год - 7 864,8 тыс.рублей, на 2022 год - 7 801,8 тыс.рублей.</t>
  </si>
  <si>
    <t xml:space="preserve">          «Базовые» объемы бюджетных ассигнований на 2020-2022 годы уточнены с учетом:</t>
  </si>
  <si>
    <t xml:space="preserve">          повышения оплаты труда работников муниципальных учреждений в результате установления с 1 января 2020 года минимального размера оплаты труда (МРОТ) в сумме 26 686,0 рублей в месяц;</t>
  </si>
  <si>
    <t>Таблица 15</t>
  </si>
  <si>
    <t>2400000000 Муниципальная программа «Информационное общество – Урай» на 2019-2030 годы</t>
  </si>
  <si>
    <t xml:space="preserve">          Цель муниципальной программы -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улучшения условий деятельности организаций города Урай и обеспечения условий для реализации эффективной системы управления в органах местного самоуправления города.
    </t>
  </si>
  <si>
    <t xml:space="preserve">          Расходы на проведение информационно-рекламных мероприятий (услуги ТРК "Спектр") предусмотрены в муниципальной программе на 2020-2022 годы в сумме 1 400,0 тыс.рублей ежегодно.</t>
  </si>
  <si>
    <t xml:space="preserve">2500000000 Муниципальная программа «Формирование современной городской среды муниципального образования город Урай» на 2018-2022 годы» </t>
  </si>
  <si>
    <t>Таблица 16</t>
  </si>
  <si>
    <t xml:space="preserve">2800000000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 </t>
  </si>
  <si>
    <t xml:space="preserve">2900000000 Муниципальная программа «Совершенствование и развитие муниципального управления в городе Урай» на 2018-2030 годы» </t>
  </si>
  <si>
    <t xml:space="preserve">2600000000 Муниципальная программа «Обеспечение градостроительной деятельности на территории города Урай» на  2018-2030 годы                                   </t>
  </si>
  <si>
    <t>в том числе реализация мероприятий в рамках инициативного бюджетирования</t>
  </si>
  <si>
    <t xml:space="preserve">          Объем бюджетных ассигнований на оказание муниципальных услуг (выполнение работ) МАУ "Городской методический центр" предусмотрен на 2020 год в сумме 20 003,9 тыс.рублей, на 2021-2022 годы по 20 003,9 тыс.рублей ежегодно. </t>
  </si>
  <si>
    <t>Расходы бюджета городского округа на проведение мероприятий для реализации которых будет применен механизм инициативного бюджетирования на 2020-2022 годы</t>
  </si>
  <si>
    <t>Основное мероприятие «Стимулирование культурного разнообразия в городе Урай»</t>
  </si>
  <si>
    <t>Основное мероприятие «Проведение конкурсов по благоустройству территорий города Урай, участие в конкурсах»</t>
  </si>
  <si>
    <t>Основное мероприятие «Организация содержания объектов благоустройства»</t>
  </si>
  <si>
    <t>Таблица 17</t>
  </si>
  <si>
    <t xml:space="preserve">          Объем бюджетных ассигнований на оказание муниципальных услуг (выполнение работ) МБУ "Газета "Знамя" запланирован на 2020 год в сумме 13 021,7  тыс.рублей, на 2021 год - 12 724,6 тыс.рублей, на 2022 год - 13 009,6 тыс.рублей. </t>
  </si>
  <si>
    <t>Основное мероприятие «Региональный проект «Формирование комфортной городской среды»</t>
  </si>
  <si>
    <t xml:space="preserve">          Бюджетные ассигнования на финансовое обеспечение реализации региональных проектов, направленных на достижение результатов и целевых показателей национальных проектов, обозначенных в Указе №204, запланированы в 2020 году в объеме 22 583,3 тыс.рублей, в 2021 году – 27 880,0 тыс.рублей, в 2022 году – 875 840,5 тыс.рублей (Таблица 3).</t>
  </si>
  <si>
    <t>Расходы бюджета городского округа на реализацию региональных (национальных) проектов на 2020-2022 годы</t>
  </si>
  <si>
    <t>Региональный проект «Культурная среда»</t>
  </si>
  <si>
    <t>Региональный проект «Современная школа»</t>
  </si>
  <si>
    <t>Региональный проект «Формирование комфортной городской среды»</t>
  </si>
  <si>
    <t>Региональный проект «Расширение доступа субъектов малого и среднего предпринимательства к финансовым ресурсам, в том числе льготному финансированию»</t>
  </si>
  <si>
    <t>Региональный проект «Популяризация предпринимательства»</t>
  </si>
  <si>
    <t>1. Муниципальная программа «Культура города Урай» на 2017-2021 годы»</t>
  </si>
  <si>
    <t xml:space="preserve">          На исполнение отдельных государственных полномочий по социальной поддержке детей-сирот и детей, оставшихся без попечения родителей, в форме субвенции окружного бюджета предусмотрены средства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2020 году в сумме 35 577,9 тыс.рублей (19 чел.), в 2021 году - 39 322,9 тыс.рублей (20 чел.), в 2022 году – 41 195,4 тыс.рублей (21 чел.). </t>
  </si>
  <si>
    <t xml:space="preserve">          На реализацию мероприятий по обеспечению жильем молодых семей за счет средств субсидии окружного и федерального бюджетов с софинансированием из местного бюджета (5%) планируется направить в 2020 году 7 357,3 тыс.рублей, в 2021 году - 7 355,0 тыс.рублей, в 2022 году - 7 520,0 тыс.рублей (5 семей в год).</t>
  </si>
  <si>
    <t xml:space="preserve">          На выплату возмещений за жилые помещения в рамках соглашений, заключенных с собственниками изымаемых жилых помещений, в муниципальной программе предусмотрены бюджетные ассигнования на 2020 год в сумме 3 814,7 тыс.рублей (2-3 квартиры - 98,12 кв.м). </t>
  </si>
  <si>
    <t xml:space="preserve">          На приобретение жилья в целях переселения граждан из жилых домов, признанных аварийными, предусмотрены средства субсидии окружного бюджета для реализации полномочий в области жилищных отношений с софинансированием из местного бюджета (5%) в 2020 году в общей сумме 51 290,7 тыс.рублей (расчетно 18-20 квартир), в 2021-2022 годах по 38 194,6 тыс.рублей ежегодно (расчетно 13-15 квартир в год). </t>
  </si>
  <si>
    <t xml:space="preserve">          Цели муниципальной программы - создание условий для устойчивого развития территорий города, рационального использования природных ресурсов на основе документов градорегулирования, способствующих дальнейшему развитию жилищной, инженерной, транспортной и социальной инфраструктур города, с учетом интересов граждан, организаций и предпринимателей по созданию благоприятных условий жизнедеятельности; вовлечение в оборот земель, находящихся в муниципальной собственности; мониторинг и обновление электронной базы градостроительных данных, обеспечение информационного и электронного взаимодействия.
    </t>
  </si>
  <si>
    <t>Таблица 18</t>
  </si>
  <si>
    <t>Основное мероприятие «Обеспечение МКУ «УГЗиП г.Урай» реализации функций и полномочий администрации города Урай в сфере градостроительства»</t>
  </si>
  <si>
    <t xml:space="preserve">          На обеспечение выполнения функций казенного учреждения МКУ "Единая дежурно-диспетчерская служба города Урай" планируется направить в 2020 году бюджетные ассигнования в сумме 24 525,4 тыс.рублей, в 2021 году - 24 686,5 тыс.рублей, в 2022 году - 24 651,1 тыс.рублей. </t>
  </si>
  <si>
    <t xml:space="preserve">          На реализацию прочих мероприятий программы (кадастровые работы (межевание) по определению границ земельного участка для строительства многоквартирных жилых домов в микрорайонах 1А и 1Г, определению границ земельного участка для застройки части микрорайона 2А ЖК "Шаимский", оказание услуг по оценке объектов оценки земельных участков  в микрорайонах 1А и 1Г, по определению размера годовой арендной платы на земельные участки  для застройки части микрорайона 2А ЖК "Шаимский", на проведение мероприятий муниципальной программы (системно-аналитическое и программное сопровождение информационной системы обеспечения градостроительной деятельности)) предусмотрены бюджетные ассигнования на 2020 год в сумме 734,9 тыс.рублей, на 2021 год - 622,9 тыс.рублей, на 2022 год - 773,5 тыс.рублей. </t>
  </si>
  <si>
    <t>Таблица 19</t>
  </si>
  <si>
    <t xml:space="preserve">          Цели муниципальной программы - повышение эффективности бюджетных расходов в долгосрочной перспективе; обеспечение условий для устойчивого исполнения расходных обязательств муниципального образования и повышения качества управления муниципальными финансами.
    </t>
  </si>
  <si>
    <t>Таблица 20</t>
  </si>
  <si>
    <t xml:space="preserve">          Ответственные исполнители муниципальной программы – Отдел по учету и отчетности администрации  города Урай, Сводно-аналитический отдел администрации города Урай. </t>
  </si>
  <si>
    <t xml:space="preserve">          Цели муниципальной программы - совершенствование муниципального управления,  повышение его эффективности; совершенствование организации муниципальной службы, повышение ее эффективности.
    </t>
  </si>
  <si>
    <t xml:space="preserve">          На осуществление муниципальным образованием переданных  государственных полномочий в программе предусмотрены средства субвенций окружного и федерального бюджетов, в том числе:</t>
  </si>
  <si>
    <t xml:space="preserve">          на осуществление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2020-2022 годах по 1 737,4 тыс.рублей ежегодно;</t>
  </si>
  <si>
    <t xml:space="preserve">          на осуществление полномочий по созданию и осуществлению деятельности муниципальных комиссий по делам несовершеннолетних и защите их прав в 2020-2022 годах по 7 535,6 тыс.рублей ежегодно. </t>
  </si>
  <si>
    <t xml:space="preserve">          на осуществление отдельных государственных полномочий в сфере трудовых отношений и государственного управления охраной труда на 2020-2022 годы в сумме 1 578,0 тыс.рублей ежегодно;</t>
  </si>
  <si>
    <t xml:space="preserve">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на 2020-2022 годы в сумме 120,6 тыс.рублей ежегодно;</t>
  </si>
  <si>
    <t xml:space="preserve">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на 2020 год в сумме 294,8 тыс.рублей, на 2021 год -  313,1 тыс.рублей, на 2022 год - 331,5 тыс.рублей;</t>
  </si>
  <si>
    <t xml:space="preserve">          на осуществление переданных полномочий Российской Федерации на государственную регистрацию актов гражданского состояния (федеральный и окружной бюджет) на 2020 год в сумме 6 573,0 тыс.рублей, на 2021 год - 6 683,2 тыс.рублей, на 2022 год - 6 851,3 тыс.рублей;</t>
  </si>
  <si>
    <t xml:space="preserve">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(федеральный бюджет) на 2020 год в сумме 11,5 тыс.рублей, на 2021 год - 9,9 тыс.рублей, на 2022 год - 52,7 тыс.рублей;</t>
  </si>
  <si>
    <t xml:space="preserve">          на осуществление деятельности по опеке и попечительству (единая субвенция, в т.ч.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на 2020 год в сумме 17 645,9 тыс.рублей, на 2021-2022 годы  ежегодно по 17 583,6 тыс.рублей;</t>
  </si>
  <si>
    <t xml:space="preserve">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на 2020-2022 годы в сумме 69 489,4 тыс.рублей ежегодно.</t>
  </si>
  <si>
    <t xml:space="preserve">          на проведение Всероссийской переписи населения 2020 года (федеральный бюджет) на 2020 год в сумме 629,3 тыс.рублей;</t>
  </si>
  <si>
    <t xml:space="preserve">          На обеспечение деятельности исполнительно-распорядительного органа (администрация города Урай) предусмотрены бюджетные ассигнования на 2020 год в сумме 208 649,9 тыс.рублей, на 2021 год - 209 753,0 тыс.рублей, на 2022 год - 209 813,8 тыс.рублей.</t>
  </si>
  <si>
    <t xml:space="preserve">          На обеспечение выполнения функций казенного учреждения МКУ "Управление материально-технического обеспечения города Урай" планируются бюджетные ассигнования на 2020 год в сумме 84 907,7 тыс.рублей, на 2021 год - 85 156,5 тыс.рублей, на 2022 год - 85 414,6 тыс.рублей. </t>
  </si>
  <si>
    <t xml:space="preserve">          Объем бюджетных ассигнований на оказание муниципальных услуг (выполнение работ) МАУ "Многофункциональный центр предоставления государственных и муниципальных услуг" планируется за счет средств субсидии окружного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 софинансированием из местного бюджета (5%), а также средств местного бюджета на предоставление услуг муниципального уровня на 2020-2022 годы в общей сумме 35 297,4 тыс.рублей ежегодно. </t>
  </si>
  <si>
    <t xml:space="preserve">          На реализацию прочих мероприятий программы (обеспечение исполнения гарантий, предоставляемых  муниципальным служащим по выплате пенсии за выслугу лет, осуществление выплат согласно порядку предоставления  мер социальной поддержки и размерах возмещения расходов гражданами, удостоенными звания «Почетный гражданин города Урай», на организацию повышения профессионального уровня работников органов местного самоуправления), планируется направить в 2020 году 4 838,8 тыс.рублей, в 2021-2022 годах - 4 748,8 тыс.рублей ежегодно.</t>
  </si>
  <si>
    <t xml:space="preserve">          На содержание имущества казны за исключением объектов муниципального жилого фонда, страхование муниципального имущества предусмотрены бюджетные ассигнования на 2020 год в сумме 8 012,1 тыс.рублей, на 2021 год - 7 073,7 тыс.рублей, на 2022 год - 8 012,1 тыс.рублей.
</t>
  </si>
  <si>
    <t xml:space="preserve">          Цели муниципальной программы -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 повышение энергосбережения и энергетической эффективности.
    </t>
  </si>
  <si>
    <t>Таблица 21</t>
  </si>
  <si>
    <t>Подпрограмма II «Создание условий для развития энергосбережения, повышение энергетической эффективности в городе Урай»</t>
  </si>
  <si>
    <t xml:space="preserve">          На обеспечение выполнения функций казенного учреждения МКУ "Управление жилищно-коммунального хозяйства города Урай" планируются бюджетные ассигнования на 2020 год в сумме 21 627,8 тыс.рублей, на 2021 год - 22 074,4 тыс.рублей, на 2022 год - 22 108,6 тыс.рублей. </t>
  </si>
  <si>
    <t xml:space="preserve">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на 2019 год (в т.ч. администрирование) на 2020 год в сумме 2 949,3 тыс.рублей, на 2021 год 3 037,7 тыс.рублей, на 2022 год 3 128,8 тыс.рублей. </t>
  </si>
  <si>
    <t xml:space="preserve">          Доля софинансирования расходных обязательств, осуществляемых за счет субсидий из бюджета автономного округа в рамках государственных программ, за счет средств местного бюджета обеспечена в бюджете городского округа в полном объеме и составила в 2020 году - 15 134,2 тыс.рублей, в 2021 году - 13 607,2 тыс.рублей, в 2022 году - 56 075,8 тыс.рублей.</t>
  </si>
  <si>
    <t xml:space="preserve">          Ответственный исполнитель муниципальной программы – Муниципальное казенное учреждение «Управление капитального строительства города Урай».</t>
  </si>
  <si>
    <t xml:space="preserve">          Цели муниципальной программы - создание условий для увеличения объемов строительства объектов жилищного и социально-культурного назначения.</t>
  </si>
  <si>
    <t>Таблица 22</t>
  </si>
  <si>
    <t>Основное мероприятие «Проектирование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t>
  </si>
  <si>
    <t>Таблица 23</t>
  </si>
  <si>
    <t xml:space="preserve">          Объем бюджетных ассигнований распределен следующим образом:</t>
  </si>
  <si>
    <t xml:space="preserve">          Кроме того, в 2020 году предусмотрены средства в сумме 1 735,8 тыс.рублей на устранение строительных недостатков по решению суда (мкр.1, д.5).</t>
  </si>
  <si>
    <t>Таблица 24</t>
  </si>
  <si>
    <t xml:space="preserve">          6) муниципальная программа «Проектирование и строительство инженерных систем коммунальной инфраструктуры в городе Урай» на 2014-2020 годы .</t>
  </si>
  <si>
    <t>Непрограммные направления деятельности</t>
  </si>
  <si>
    <t>Всего по непрограммным направлениям деятельности:</t>
  </si>
  <si>
    <t>На организацию и проведение мероприятий по развитию художественного образования, реализации библиотечных проектов, на выставочную деятельность, организацию конкурсов музыкального, художественного и хореографического направлений, реализацию социокультурных проектов, проведение общегородских праздничных мероприятий</t>
  </si>
  <si>
    <t xml:space="preserve">На оказание муниципальных услуг (выполнение работ) МБУ ДО "ДШИ", МАУ "Культура" </t>
  </si>
  <si>
    <t>Прочие выплаты по обязательствам муниципального образования, муниципальных учреждений</t>
  </si>
  <si>
    <t xml:space="preserve">          Объем бюджетных ассигнований на оказание муниципальных услуг (выполнение работ) для учреждения дополнительного образования в сфере культуры МБУ ДО "ДШИ" запланирован на 2020-2021 годы в сумме 75 824,3 тыс.рублей ежегодно. </t>
  </si>
  <si>
    <t xml:space="preserve">          Объем бюджетных ассигнований на оказание муниципальных услуг (выполнение работ) МАУ "Культура" предусмотрен на 2020 год в сумме 173 343,1  тыс.рублей, на 2021 год - 173 531,7 тыс.рублей. </t>
  </si>
  <si>
    <t xml:space="preserve">          Средства субсидии окружного бюджета на развитие сферы культуры в муниципальных образованиях Ханты-Мансийского автономного округа – Югры с софинансированием из местного бюджета (15%) планируются на 2020-2021 годы в общей сумме по 384,8 тыс.рублей ежегодно. Средства направляются на модернизацию общедоступных муниципальных библиотек.</t>
  </si>
  <si>
    <t xml:space="preserve">          В связи с окончанием срока действия в 2021 году муниципальной программы, ее мероприятия в 2022 году формируются по непрограммным направлениям деятельности (Таблица 24). </t>
  </si>
  <si>
    <t xml:space="preserve">          В связи с окончанием срока действия в 2020 году муниципальной программы, ее мероприятия в 2021-2022 годах формируются по непрограммным направлениям деятельности (Таблица 24). </t>
  </si>
  <si>
    <t xml:space="preserve">          На реализацию мероприятий по капитальному ремонту объектов коммунальной инфраструктуры города Урай в части капитального ремонта объектов водоснабжения и водоотведения предусмотрены средства субсидии окружного бюджета на реализацию полномочий в сфере жилищно-коммунального комплекса с софинансированием из местного бюджета (10%) на 2020 год в общей сумме 55 555,6 тыс.рублей. </t>
  </si>
  <si>
    <t>На санитарную очистку и ликвидацию несанкционированных свалок (100м3 ежегодно в рамках городских субботников)</t>
  </si>
  <si>
    <t xml:space="preserve">          Средства бюджета будут направлены на санитарную очистку и ликвидацию несанкционированных свалок в объеме 650 куб.м.</t>
  </si>
  <si>
    <t>На организацию транспортного обслуживания населения, направленную на выполнение работ, связанных с осуществлением  регулярных перевозок пассажиров и багажа автомобильным транспортом на территории города Урай на сезонных (дачных) автобусных маршрутах и городских  автобусных маршрутах круглогодичного действия, на предоставление субсидий из средств местного бюджета на частичное возмещение затрат по транспортному обслуживанию населения и юридических лиц при переправлении через грузовую и пассажирскую переправы, организованные через реку Конда в летний и зимний периоды</t>
  </si>
  <si>
    <t xml:space="preserve">На поставку и обслуживание системы видеонаблюдения "БДД" </t>
  </si>
  <si>
    <t xml:space="preserve">          В целях повышения безопасности дорожного движения и информирования владельцев транспортных средств на 2020 год предусмотрены бюджетные ассигнования на поставку и обслуживание системы видеонаблюдения "БДД" в сумме 455,0 тыс.рублей.</t>
  </si>
  <si>
    <t xml:space="preserve">          Средства субсидии окружного бюджета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 софинансированием из местного бюджета (30%) планируются на 2020 год в сумме 562,4 тыс.рублей.</t>
  </si>
  <si>
    <t xml:space="preserve">          На содержание объекта «Реконструкция объездной автомобильной дороги г.Урай. Искусственные сооружения. Наружные инженерные сети» планируются бюджетные ассигнования на 2020 год в сумме 1 745,6 тыс.рублей. Расходы предусмотрены на содержание автодороги в зимний и летний периоды в соответствии с требованиями по содержанию автомобильных дорог. </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</si>
  <si>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 (средства субсидии окружного бюджета с софинансированием из местного бюджета (8%))</t>
  </si>
  <si>
    <t>Региональный проект "Популяризация предпринимательства" (средства субсидии окружного бюджета с софинансированием из местного бюджета (8%))</t>
  </si>
  <si>
    <t xml:space="preserve">На предоставление субсидий в целях возмещения затрат сельскохозяйственным товаропроизводителям </t>
  </si>
  <si>
    <t xml:space="preserve">          На предоставление субсидий в целях возмещения затрат сельскохозяйственным товаропроизводителям за счет средств бюджета планируются бюджетные ассигнования на 2020 год в сумме 40,0 тыс.рублей.</t>
  </si>
  <si>
    <t xml:space="preserve">          На осуществление муниципальным образованием переданных  государственных полномочий в программе предусмотрены средства субвенции окружного бюджета на поддержку животноводства, переработки и реализации продукции животноводства в сумме 24 149,4 тыс.рублей. </t>
  </si>
  <si>
    <t xml:space="preserve">На изготовление информационных листов с целью повышения собираемости налогов (полиграфические услуги), за услуги по трансляции объявлений в бегущей строке, сопровождение программного комплекса "Муниципальные образования", программного модуля "Колибри-Финансы" </t>
  </si>
  <si>
    <t xml:space="preserve">На обеспечение деятельности Комитета по финансам администрации города Урай </t>
  </si>
  <si>
    <t xml:space="preserve">На оплату услуг по сопровождению автоматизированной системы планирования, бухгалтерского учета и анализа исполнения бюджета «Бюджет» </t>
  </si>
  <si>
    <t xml:space="preserve">          Формирование и исполнение бюджета городского округа осуществляется в соответствии с требованиями и нормами бюджетного законодательства с применением специализированного программного обеспечения. На оплату услуг по сопровождению автоматизированной системы планирования, бухгалтерского учета и анализа исполнения бюджета «Бюджет» планируется направить в 2020 году 2 184,2 тыс.рублей. </t>
  </si>
  <si>
    <t>На финансовое обеспечение непредвиденных расходов, необходимость в которых возникла после принятия бюджета городского округа город Урай на соответствующий финансовый год (соблюдение норм статьи 81 БК РФ)</t>
  </si>
  <si>
    <t>На исполнение обязательств по обслуживанию муниципального долга планируются бюджетные ассигнования (соблюдение норм статьи 111 БК РФ)</t>
  </si>
  <si>
    <t xml:space="preserve">          На исполнение обязательств по обслуживанию муниципального долга планируются бюджетные ассигнования в сумме 2 401,8 тыс.рублей (соблюдение норм статьи 111 Бюджетного кодекса РФ).</t>
  </si>
  <si>
    <t xml:space="preserve">          В рамках мероприятий, направленных на пополнение доходной части бюджета города за счет налоговых и неналоговых поступлений, предусмотрены средства на изготовление информационных листов с целью повышения собираемости налогов (полиграфические услуги), за услуги по трансляции объявлений в бегущей строке, сопровождение программного комплекса "Муниципальные образования", программного модуля "Колибри-Финансы" в сумме 124,3 тыс.рублей. </t>
  </si>
  <si>
    <t xml:space="preserve">На продолжение строительства объекта «Инженерные сети микрорайона 1А, г.Урай. Наружные сети канализации» (расчетно протяженность – 150,0 п.м.) (ПСД - 2020 год) </t>
  </si>
  <si>
    <t xml:space="preserve">          В рамках реализации мероприятий муниципальной программы предусмотрены бюджетные ассигнования на 2020 год на  выполнение проектно-сметной документации по объектам: «Наружные инженерные сети микрорайона 1 А, г. Урай к объекту "Средняя школа в мкр.1А на 528 мест" и «Малогабаритная автоматизированная котельная с наружными сетями в микрорайоне 1А, г.Урай» в сумме 2 943,3 тыс.рублей. Продолжение строительства в 2021 году.</t>
  </si>
  <si>
    <t xml:space="preserve">          В связи с окончанием срока действия в 2020 году 6 муниципальных программ и в 2021 году 1 муниципальной программы, в бюджете городского округа на 2021-2022 годы мероприятия таких программ формируются по непрограммным направлениям деятельности (Таблица 24). </t>
  </si>
  <si>
    <t xml:space="preserve">          Согласно пункту 3 статьи 184.1 Бюджетного кодекса Российской Федерации, в составе расходов бюджета городского округа учтены публичные нормативные обязательства, подлежащие исполнению в 2020 году в сумме 108 405,4 тыс.рублей, в 2021 году - 103 426,4 тыс.рублей, в 2022 году - 103 426,4 тыс.рублей. Перечень публичных нормативных обязательств, подлежащих исполнению за счет средств бюджета городского округа на 2020-2022 годы с нормативно правовым обоснованием отражен в приложении 5 к настоящей пояснительной записке.</t>
  </si>
  <si>
    <t xml:space="preserve">          Иные межбюджетные трансферты на реализацию мероприятий по содействию трудоустройству граждан (не занятых трудовой деятельностью и безработных граждан, граждан с инвалидностью) с софинансированием из местного бюджета планируются на 2020 год в сумме 8 753,2 тыс.рублей, на 2021 год - 8 063,9 тыс.рублей, на 2022 год - 8 077,1 тыс.рублей.</t>
  </si>
  <si>
    <t xml:space="preserve">          увеличения расходов, направляемых на фонд оплаты труда, на индексацию с 1 января 2020 года на 3,8% по иным категориям работников, не подпадающих под действие указов Президента Российской Федерации от 2012 года (постановление администрации города Урай от 20.09.2019 №2307 "Об индексации фонда оплаты труда муниципальных учреждений города Урай");</t>
  </si>
  <si>
    <t xml:space="preserve">          В 2020-2021 годах заканчивается срок действия семи муниципальных программ: </t>
  </si>
  <si>
    <t xml:space="preserve">          7) муниципальная программа «Культура города Урай» на 2017-2021 годы» </t>
  </si>
  <si>
    <t xml:space="preserve">          В результате, мероприятия таких программ на 2021-2022 годы сформированы по «Непрограммным направлениям деятельности планового периода»:</t>
  </si>
  <si>
    <t xml:space="preserve">          В составе непрограммных направлений деятельности бюджета городского округа предусмотрены бюджетные ассигнования на обеспечение деятельности Думы города Урай и Контрольно-счетной палаты города Урай на 2020 год в сумме 27 670,8 тыс.рублей, на 2021 год - 26 974,7 тыс.рублей, на 2022 год - 27 608,8 тыс.рублей.</t>
  </si>
  <si>
    <t>На развитие сферы культуры в муниципальных образованиях Ханты-Мансийского автономного округа – Югры (средства субсидии окружного бюджета с софинансированием из местного бюджета (15%))</t>
  </si>
  <si>
    <t xml:space="preserve">На реализацию полномочий в сфере жилищно-коммунального комплекса (средства субсидии окружного бюджета с софинансированием из местного бюджета (10%)) </t>
  </si>
  <si>
    <t xml:space="preserve">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субсидии окружного бюджета с софинансированием из местного бюджета (30%)) </t>
  </si>
  <si>
    <t xml:space="preserve">На поддержку животноводства, переработки и реализации продукции животноводства (средства субвенции окружного бюджета)  </t>
  </si>
  <si>
    <t xml:space="preserve">На поддержку малых форм хозяйствования (средства субвенции окружного бюджета)  </t>
  </si>
  <si>
    <t xml:space="preserve">          На обеспечение выполнения функций казенных учреждений МКУ "Управление градостроительства, землепользования и природопользования города Урай" и МКУ "Управление капитального строительства администрации города Урай" предусмотрены средства на 2020 год в сумме 50 589,8 тыс.рублей, на 2021 год - 50 477,3 тыс.рублей, на 2022 год - 50 594,9 тыс.рублей. </t>
  </si>
  <si>
    <t xml:space="preserve">          В качестве «базовых» объемов бюджетных ассигнований по расходам текущего характера бюджета городского округа на 2020-2022 годы приняты бюджетные ассигнования, утвержденные на 2019-2021 годы решением Думы города Урай от 20.12.2018 года №80 «О бюджете городского округа город Урай на 2019 год и на плановый период 2020 и 2021годов». Бюджетные проектировки на 2022 год сформированы исходя из проектировок на 2021 год.</t>
  </si>
  <si>
    <t xml:space="preserve">          Цель муниципальной программы - обеспечение доступности качественного образования, соответствующего требованиям инновационного развития экономики и современным потребностям общества, а также всестороннего развития и самореализации подростков и молодежи.</t>
  </si>
  <si>
    <t xml:space="preserve">          Средства на финансирование оплаты питания не льготной категории обучающихся из расчета 20 рублей в день и двухразового питания кадетов на условиях софинансирования из местного бюджета в связи с отменой на уровне автономного округа с 01.01.2019 года субсидии на организацию питания обучающихся в общеобразовательных организациях (постановление администрации города Урай от 28.01.2019 №150 «Об обеспечении питанием обучающихся муниципальных образовательных организаций города Урай и установлении размеров расходов на его предоставление»), предусмотрены в бюджете в сумме 7 241,6 тыс.рублей ежегодно.</t>
  </si>
  <si>
    <t xml:space="preserve">          На обеспечение деятельности Управления образования администрации города Урай (в т.ч. за счет средств  субвенции на администрирование выплаты компенсации части родительской платы) предусмотрены бюджетные ассигнования на 2020 год в сумме 32 565,0 тыс.рублей, на 2021 год - 32 265,5,5 тыс.рублей, на 2022 год - 32 542,0 тыс.рублей. </t>
  </si>
  <si>
    <t xml:space="preserve">          Цели муниципальной программы - создание условий для обеспечения жителей возможностью систематически заниматься физической культурой и спортом, массовым спортом, в том числе повышения уровня обеспеченности населения объектами спорта, а также создание условий для развития детско-юношеского спорта, системы отбора и подготовки спортивного резерва; создание условий для развития внутреннего и въездного туризма на территории города Урай.
    </t>
  </si>
  <si>
    <t xml:space="preserve">          На организацию и проведение городских физкультурных, спортивно-массовых информационных мероприятий, пропагандирующих здоровый образ жизни, а также направленных на популяризацию физической культуры и массового спорта, в том числе ежегодного конкурса "Спортивная элита", предусмотрены бюджетные ассигнования на 2020-2022 годы в сумме 583,3 тыс.рублей ежегодно. </t>
  </si>
  <si>
    <t xml:space="preserve">          Цель муниципальной программы - укрепление единого культурного пространства, создание комфортных условий и равных возможностей доступа населения к культурным ценностям, цифровым ресурсам,  самореализации и раскрытия таланта каждого жителя города Урай.
    </t>
  </si>
  <si>
    <t xml:space="preserve">          Цель муниципальной программы - создание условий для участия некоммерческих организаций в предоставлении гражданам услуг (работ) в социальной сфере.
    </t>
  </si>
  <si>
    <t xml:space="preserve">          Цель муниципальной программы - создание условий, способствующих улучшению жилищных условий и качества жилищного обеспечения жителей, проживающих на территории муниципального образования город Урай.
    </t>
  </si>
  <si>
    <t xml:space="preserve">          Средства субсидий окружного бюджета с софинансированием из местного бюджета (30%) на обеспечение функционирования и развития систем видеонаблюдения в сфере общественного порядка и на создание условий для деятельности народных дружин запланированы на 2020 год в общей сумме 1 788,4 тыс.рублей, на 2021-2022 годы - 1 793,3 тыс.рублей ежегодно.</t>
  </si>
  <si>
    <t xml:space="preserve">          На 2020 год на обеспечение деятельности Комитета по финансам администрации города Урай планируются бюджетные ассигнования в сумме 33 808,4 тыс.рублей. </t>
  </si>
  <si>
    <t xml:space="preserve">          на организацию мероприятий при осуществлении деятельности по обращению с животными без владельцев на 2020 год в сумме 1 246,5 тыс.рублей, на 2021-2022 тыс.рублей - 389,1 тыс.рублей ежегодно.</t>
  </si>
  <si>
    <t xml:space="preserve">          Расходы на содержание органов местного самоуправления в 2020-2022 годах планируются не превышая установленный муниципальному образованию норматив формирования расходов (347 617,1 тыс.рублей согласно приказу Департамента финансов Ханты-Мансийского автономного округа - Югры от 29.07.2019 №88-о «О нормативах формирования расходов на содержание органов местного самоуправления муниципальных образований Ханты-Мансийского автономного округа - Югры на 2019 год») и составили на 2020 год в сумме 300 990,1 тыс.рублей, на 2021 год - 300 600,3 тыс.рублей, на 2022 год - 301 501,9 тыс.рублей. </t>
  </si>
  <si>
    <t xml:space="preserve">          Часть расходов на организацию содержания дорожного хозяйства в 2021-2022 годах и на организацию содержания объектов благоустройства в 2022 году предусмотрена в составе условно утверждённых расходов бюджета городского округа.</t>
  </si>
  <si>
    <t xml:space="preserve">          В 2020 году продолжится реализация 18 муниципальных программ. Тексты муниципальных программ размещены на официальном сайте органов местного самоуправления города Урай в информационно-телекоммуникационной сети «Интернет» по электронному адресу: http://uray.ru/municipalnye-programmy/.</t>
  </si>
  <si>
    <t xml:space="preserve">          увеличения расходов, направляемых на фонд оплаты труда на обеспечение достигнутого уровня целевых показателей средней заработной платы по отдельным категориям работников в соответствии с Указами Президента Российской Федерации от 2012 года (работники муниципальных учреждений культуры - 67 330,5 тыс.рублей, работники муниципальных учреждений дополнительного образования детей - 67 528,6 тыс.рублей);</t>
  </si>
  <si>
    <t xml:space="preserve">          В расходах бюджета городского округа на 2020-2022 годы предусмотрены межбюджетные трансферты (субвенции, субсидии, иные межбюджетные трансферты), получаемые из бюжета автономного округа, в том числе за счет средств федерального бюджета, которые на 2020 год составили 1 673 381,9 тыс.рублей, на 2021 год - 1 648 555,9 тыс.рублей, на 2022 год - 2 457 509,1 тыс.рублей.</t>
  </si>
  <si>
    <r>
      <t xml:space="preserve">          </t>
    </r>
    <r>
      <rPr>
        <sz val="12"/>
        <rFont val="Times New Roman"/>
        <family val="1"/>
        <charset val="204"/>
      </rPr>
      <t xml:space="preserve">Каникулярный отдых детей планируется в муниципальной программе за счет средств субвенции окружного бюджета на организацию и обеспечение отдыха и оздоровления детей, в том числе в этнической среде, средств субсидии окружного бюджета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 софинансированием из местного бюджета (20%) и средств местного бюджета в общей сумме на 2020 год - 24 210,1 тыс.рублей, на 2021-2022 годы по 20 889,0 тыс.рублей ежегодно. </t>
    </r>
  </si>
  <si>
    <t xml:space="preserve">          Организация работы лагерей с дневным пребыванием детей предусматривает открытие смен в период весенних и осенних каникул, в летний период. Планируется охватить каникулярным отдыхом в черте города Урай 2 480 детей, обеспечить путевками в загородные лагеря 260 детей. Планируется обеспечить трудоустройство подростков в городе по системе круглогодичной работы (с января по декабрь) с приемом в муниципальные учреждения города.</t>
  </si>
  <si>
    <t xml:space="preserve">          Бюджетные ассигнования на обслуживание снежных городков, монтаж и демонтаж новогодней иллюминации на 2020 год планируются в сумме 3 113,5 тыс.рублей.</t>
  </si>
  <si>
    <t xml:space="preserve">          Кроме того, в рамках реализации регионального проекта в программе предусмотрены бюджетные ассигнования на проведение рейтингового голосования населения города по вопросу благоустройства общественных территорий города Урай на 2020-2021 годы в сумме 118,9 тыс.рублей ежегодно. </t>
  </si>
  <si>
    <t xml:space="preserve">          На организацию и проведение мероприятий по развитию художественного образования, реализации библиотечных проектов, на выставочную деятельность, организацию конкурсов музыкального, художественного и хореографического направлений, реализацию социокультурных проектов, проведение общегородских праздничных мероприятий в программе предусмотрены бюджетные ассигнования на 2020 год в сумме 3 056,6 тыс.рублей, на 2021 год - 1 500,0 тыс.рублей, в том числе на проведение мероприятий для реализации которых будет применен механизм инициативного бюджетирования планируется ежегодно по 50,0 тыс.рублей. </t>
  </si>
  <si>
    <t>Всего на реализацию национальных (региональных) проектов</t>
  </si>
  <si>
    <t>Наименование программы (подпрограммы, мероприятия)</t>
  </si>
  <si>
    <r>
      <t xml:space="preserve">Мероприятия в рамках непрограммных направлений деятельности </t>
    </r>
    <r>
      <rPr>
        <i/>
        <sz val="11"/>
        <color rgb="FF000000"/>
        <rFont val="Times New Roman"/>
        <family val="1"/>
        <charset val="204"/>
      </rPr>
      <t>(организация и проведение мероприятий по развитию художественного образования, реализации библиотечных проектов, на выставочную деятельность, организацию конкурсов музыкального, художественного и хореографического направлений, реализацию социокультурных проектов, проведение общегородских праздничных мероприятий)</t>
    </r>
  </si>
  <si>
    <t>2. Муниципальная программа «Развитие жилищно-коммунального комплекса и повышение энергетической эффективности в городе Урай» на 2019-2030 годы</t>
  </si>
  <si>
    <t>расходы на реализацию муниципальных программ</t>
  </si>
  <si>
    <t>расходы на непрограммную деятельность</t>
  </si>
  <si>
    <t xml:space="preserve">          Муниципальный дорожный фонд города Урай создан в соответствии с решением Думы города Урай от 27.09.2012 №80 "О муниципальном дорожном фонде города Урай". Расходы муниципального дорожного фонда предусмотрены в бюджете городского округа на 2020 год в сумме 50 506,0 тыс.рублей, на 2021 год - 31 889,2 тыс.рублей, на 2022 год - 32 309,2 тыс.рублей. Бюджетные ассигнования будут направлены в 2020 году на ремонт и содержание автомобильных дорог общего пользования и искусственных сооружений на них, а в 2021-2022 годах на содержание автомобильных дорог общего пользования и искусственных сооружений на них. </t>
  </si>
  <si>
    <t>% в общем объеме расходов бюджета</t>
  </si>
  <si>
    <t>% в общем объеме расходов программы</t>
  </si>
  <si>
    <t xml:space="preserve">          Более подробная информация в разрезе мероприятий муниципальных программ отражена в приложениях 8 и 9 к проекту решения Думы города Урай «О бюджете городского округа город Урай на 2020 год и на плановый период 2021 и 2022 годов». </t>
  </si>
  <si>
    <t xml:space="preserve">          В проектировках бюджета предусмотрен объем средств, планируемых к реализации через механизм инициативного бюджетирования, на 2020 год в сумме 694,0 тыс.рублей, на 2021 год - 669,0 тыс.рублей, на 2022 год - 514,0 тыс.рублей.
</t>
  </si>
  <si>
    <t>Всего на проведение мероприятий в рамках инициативного бюджетирования:</t>
  </si>
  <si>
    <t xml:space="preserve">          Средства субвенции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планируются на 2020 год в сумме 38 754,0 в 2021-2022 годах по 33 865,0 тыс.рублей соответственно.</t>
  </si>
  <si>
    <t xml:space="preserve">          Объем бюджетных ассигнований на оказание муниципальных услуг (выполнению работ) для 6-и общеобразовательных организаций запланирован на 2020-2022 годы с учетом средств единой субвенции окружного бюджета для обеспечения государственных гарантий на получение образования и осуществления органами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в общей сумме 704 680,1 тыс.рублей ежегодно. Среднегодовое количество учащихся планируется на 2020-2022 годы – 5 394 чел. ежегодно.</t>
  </si>
  <si>
    <t xml:space="preserve">          На обеспечение безопасных и комфортных условий обучения, в том числе на устранение предписаний надзорных органов  планируются бюджетные ассигнования на 2020 год в сумме 17 398,0 тыс.рублей.</t>
  </si>
  <si>
    <t xml:space="preserve">          На устранение предписаний надзорных органов на 2020 год предусмотрены бюджетные ассигнования в сумме 3 650,0 тыс.рублей.</t>
  </si>
  <si>
    <t xml:space="preserve">          Мероприятия муниципальной программы способствуют привлечению социально ориентированных некоммерческих организаций города Урай к реализации услуг (работ) в социальной сфере. Муниципальной программой предусмотрена поддержка социально ориентированных некоммерческих организаций в виде субсидий, деятельность которых направлена:
</t>
  </si>
  <si>
    <t xml:space="preserve">          В целом финансирование данного направления обусловлено реализацией плана мероприятий («дорожной карты») по поддержке доступа немуниципальных организаций (коммерческих, некоммерческих) к предоставлению услуг в социальной сфере в городе Урай на 2016-2020 годы, утверждённого постановлением администрации города Урай от 20.10.2016 №3179.</t>
  </si>
  <si>
    <t xml:space="preserve">          С 2020 года в рамках дорожной деятельности из бюджета автономного округа в муниципальный дорожный фонд будет поступать 20% от транспортного налога. Средства в сумме 16 860,0 тыс.рублей будут направлены в 2020 году на ремонт автомобильной дороги по ул.Нефтяников. </t>
  </si>
  <si>
    <t xml:space="preserve">          На предоставление субсидий из средств местного бюджета на частичное возмещение затрат по транспортному обслуживанию населения и юридических лиц при переправлении через грузовую и пассажирскую переправы, организованные через реку Конда в летний и зимний периоды, программой предусмотрены бюджетные ассигнования на 2020 год в сумме 8 000,0 тыс.рублей. </t>
  </si>
  <si>
    <t xml:space="preserve">          На организацию транспортного обслуживания населения, направленную на выполнение работ, связанных с осуществлением  регулярных перевозок пассажиров и багажа автомобильным транспортом на территории города Урай на сезонных (дачных) автобусных маршрутах (№5, №6, №7, №8, №9) и городских  автобусных маршрутах круглогодичного действия (№2, №11, №17) программой предусмотрены бюджетные ассигнования на 2020 год в сумме 5 570,0 тыс.рублей. </t>
  </si>
  <si>
    <t xml:space="preserve">          В муниципальной программе предусмотрены мероприятия на реализацию 2 региональных проектов "Расширение доступа субъектов малого и среднего предпринимательства к финансовым ресурсам, в том числе к льготному финансированию" и "Популяризация предпринимательства", входящих в национальный проект "Малый и средний бизнес и поддержка индивидуальной предпринимательской инициативы". Средства субсидии окружного бюджета с софинансированием из местного бюджета (8%) на выполнение мероприятий запланированы в общей сумме 5 011,0 тыс.рублей. </t>
  </si>
  <si>
    <t xml:space="preserve">          На реализацию мероприятий программы в области информатизации планируются бюджетные ассигнования на 2020 год в сумме 2 391,0 тыс.рублей, на 2021-2022 годы - 2 641,0 тыс.рублей ежегодно. </t>
  </si>
  <si>
    <t xml:space="preserve">          Средства субсидии из бюджета автономного округа для реализации полномочий в области жилищного строительства с софинансированием из местного бюджета (5%) предусмотрены на 2020-2022 годы в сумме 9 651,7 тыс.рублей ежегодно. Средства планируется направить на выполнение работ по внесению изменений в Генеральный план г.Урай, на выполнение комплекса планировочных работ (территории мкр.Западный (24,9га), территории мкр.3 (24,9га), части территории мкр.Лесной (0,9га), части территории мкр.1А (2,5га), территории мкр.2 (24,9га), части территории мкр.2А (6,6га), территории мкр.Старый Урай (6,7га), части территории мкр.Аэропорт (0,9га), части территории мкр.1Д (2,2га), части территории мкр.1Б (0,3га), территории мкр.Первомайский (12,2га), территории мкр.Земля Санникова (1очередь-12,0га, 2очередь-14,9га)) в целях выделения в дальнейшем участков под строительство жилья (ИЖС, МКД) и объектов социальной сферы.
</t>
  </si>
  <si>
    <t xml:space="preserve">          Объем резервного фонда администрации города Урай предусмотрен в размере 5 000,0 тыс.рублей, средства которого планируется использовать в соответствии с порядком согласно постановлению главы города Урай от 23.06.2008 №1974 "Об утверждении Положения о резервном фонде администрации города Урай" (соблюдение норм статьи 81 Бюджетного кодекса РФ).
.резервного фондапредусмотрены на финансовое обеспечение непредвиденных расходов, необходимость в которых возникла после принятия бюджета городского округа город Урай на соответствующий финансовый год (соблюдение норм статьи 81 Бюджетного кодекса РФ). </t>
  </si>
  <si>
    <t>Условно утвержденные расходы на первый и второй годы планового периода (соответственно 2,5% и 5% к общему объему расходов бюджета городского округа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(соблюдение норм статьи 184.1 БК РФ).</t>
  </si>
  <si>
    <t xml:space="preserve">          Объем финансового обеспечения сертификатов дополнительного образования по дополнительным общеразвивающим программам на 2020-2022 годы запланирован ежегодно в сумме 39 295,9 тыс.рублей.</t>
  </si>
  <si>
    <t xml:space="preserve">          В муниципальной программе предусмотрены мероприятия на реализацию регионального проекта "Формирование комфортной городской среды", входящего в национальный проект "Жилье и городская среда". Региональный проект направлен на реализацию мероприятий по благоустройству населенных пунктов, создание механизмов поддержки мероприятий по благоустройству инициированных гражданами, а также разработку новых современных правил благоустройства. Проект предполагает вовлечение жителей в работу по благоустройству и организацию диалога всех заинтересованных лиц по выбору и реализации мероприятий по благоустройству общественно-значимых мест и дворовых территорий многоквартирных домов. </t>
  </si>
  <si>
    <t xml:space="preserve">          Средства субсидии окружного бюджета (в т.ч. за счет средств федерального бюджета) на реализацию програм формирования современной городской среды с софинансированием из местного бюджета (10%) будут направлены на благоустроительные работы: территории мкр.1 вдоль ул.Ленина "Бульвар Содружества" (ПИР и СМР) в общей сумме 17 453,4 тыс.рублей ежегодно на 2020-2021 годы. Проектом предусматривается размещение тематических площадок с круглогодичным использованием (площадка культурных новостей, открытая библиотека «Изба - читальня», площадка сезонной торговли, летнее кафе «На хвосте», детская площадка «Ловчие ямы», тематическая  площадка), общая площадь благоустройства - 16 тыс.кв.м;  территории набережной р.Конда имени Александра Петрова - 1 этап.1 очередь. Участок от музыкальной школы до Детского сада №21 мкр.3 в сумме 18 197,1 тыс.рублей на 2022 год. </t>
  </si>
  <si>
    <t xml:space="preserve">          В приложении 4 к пояснительной записке представлена информация об объёмах бюджетных ассигнований, направляемых на государственную поддержку семьи и детей. Указанная информация предусматривает комплексное отражение расходов, направляемых на поддержку семьи и детей (включая развитие социальной инфраструктуры для детей) в разрезе муниципальных программ и источников финансирования. На эти цели за счет средств местного бюджета, средств бюджета автономного округа, федерального бюджета планируется направить в 2020 году - 1 975 458,1 тыс.рублей, в 2021 году - 1 948 805,9 тыс.рублей, в 2022 году - 2 803 314,4 тыс.рублей.</t>
  </si>
  <si>
    <t xml:space="preserve">          Бюджетные ассигнования на разработку дизайн-проекта по благоустройству общественных территорий города, изготовление дипломов для награждения победителей предусмотрены на 2020-2021 годы в сумме 104,2 тыс.рублей ежегодно.</t>
  </si>
  <si>
    <t xml:space="preserve">          В муниципальной программе на реализацию мероприятий регионального проекта "Современная школа", входящего в национальный проект "Образование", на 2022 год запланированы средства субсидии окружного бюджета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с софинансированием из местного бюджета (5%) в общей сумме 852 632,4 тыс.рублей. Средства будут направлены на выкуп здания средней школы в микрорайоне 1А (общеобразовательная организация с универсальной безбарьерной средой) на 528 мест. Создание новых мест в общеобразовательных организациях способствует обеспечению обучения 100% численности обучающихся общеобразовательных организаций в одну смену. По результатам проведения конкурсных процедур, 08.10.2019 года заключен инвестиционный договор на  строительство данного объекта. </t>
  </si>
  <si>
    <t xml:space="preserve">          На реализацию мероприятий муниципальной программы по организации содержания дорожного хозяйства, мест массового отдыха населения, мест захоронения, ремонта муниципального жилищного фонда, сносу многоквартирных домов (10 домов площадью 1 829,71м2), признанных непригодными для проживания, организации электроснабжения уличного освещения (5 197 шт. светильников, 3 451,63 тыс.кВт/час), содержания объектов благоустройства, в том числе площадей, набережных, улиц, детских городков, парков, иных общественных территорий и дворовых территорий, прилегающих к многоквартирным домам, обслуживание «Мемориала памяти», на оплату взносов на капитальный ремонт за муниципальное имущество в многоквартирных домах, обслуживание мусорных контейнерных площадок, на услуги по приему поверхностных сточных вод предусмотрены бюджетные ассигнования на 2020 год в общей сумме 197 961,3 тыс.рублей, на 2021 год - 148 385,9 тыс.рублей, на 2022 год - 110 885,1 тыс.рублей. </t>
  </si>
  <si>
    <t xml:space="preserve">          Для реализации отдельных мероприятий по благоустройству будет применен механизм инициативного бюджетирования. На данные цели в том числе планируется направить в 2020 году 644,0 тыс.рублей, в 2021 году - 619,0 тыс.рублей, в 2020 году - 464,0 тыс.рублей. </t>
  </si>
  <si>
    <t xml:space="preserve">2. Расходы бюджета городского округа город Урай на 2020–2022 годы </t>
  </si>
</sst>
</file>

<file path=xl/styles.xml><?xml version="1.0" encoding="utf-8"?>
<styleSheet xmlns="http://schemas.openxmlformats.org/spreadsheetml/2006/main">
  <numFmts count="4">
    <numFmt numFmtId="164" formatCode="_-* #,##0.00_р_._-;\-* #,##0.00_р_._-;_-* &quot;-&quot;??_р_._-;_-@_-"/>
    <numFmt numFmtId="165" formatCode="_-* #,##0.0_р_._-;\-* #,##0.0_р_._-;_-* &quot;-&quot;??_р_._-;_-@_-"/>
    <numFmt numFmtId="166" formatCode="_-* #,##0.0\ _₽_-;\-* #,##0.0\ _₽_-;_-* &quot;-&quot;?\ _₽_-;_-@_-"/>
    <numFmt numFmtId="167" formatCode="#,##0.0;[Red]\-#,##0.0;0.0"/>
  </numFmts>
  <fonts count="40">
    <font>
      <sz val="11"/>
      <color theme="1"/>
      <name val="Calibri"/>
      <family val="2"/>
      <charset val="204"/>
      <scheme val="minor"/>
    </font>
    <font>
      <sz val="11"/>
      <color theme="1"/>
      <name val="Calibri"/>
      <family val="2"/>
      <charset val="204"/>
      <scheme val="minor"/>
    </font>
    <font>
      <sz val="11"/>
      <name val="Times New Roman"/>
      <family val="1"/>
      <charset val="204"/>
    </font>
    <font>
      <i/>
      <sz val="10"/>
      <name val="Times New Roman"/>
      <family val="1"/>
      <charset val="204"/>
    </font>
    <font>
      <sz val="10"/>
      <name val="Arial"/>
      <family val="2"/>
      <charset val="204"/>
    </font>
    <font>
      <sz val="10"/>
      <name val="Times New Roman"/>
      <family val="1"/>
      <charset val="204"/>
    </font>
    <font>
      <sz val="12"/>
      <name val="Times New Roman"/>
      <family val="1"/>
      <charset val="204"/>
    </font>
    <font>
      <i/>
      <sz val="11"/>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i/>
      <sz val="11"/>
      <name val="Calibri"/>
      <family val="2"/>
      <charset val="204"/>
      <scheme val="minor"/>
    </font>
    <font>
      <i/>
      <sz val="11"/>
      <name val="Calibri"/>
      <family val="2"/>
      <charset val="204"/>
      <scheme val="minor"/>
    </font>
    <font>
      <i/>
      <sz val="10"/>
      <name val="Calibri"/>
      <family val="2"/>
      <charset val="204"/>
      <scheme val="minor"/>
    </font>
    <font>
      <b/>
      <sz val="12"/>
      <name val="Times New Roman"/>
      <family val="1"/>
      <charset val="204"/>
    </font>
    <font>
      <b/>
      <sz val="11"/>
      <name val="Calibri"/>
      <family val="2"/>
      <charset val="204"/>
      <scheme val="minor"/>
    </font>
    <font>
      <sz val="9"/>
      <name val="Times New Roman"/>
      <family val="1"/>
      <charset val="204"/>
    </font>
    <font>
      <sz val="11"/>
      <color theme="1"/>
      <name val="Times New Roman"/>
      <family val="1"/>
      <charset val="204"/>
    </font>
    <font>
      <sz val="11"/>
      <color rgb="FF000000"/>
      <name val="Times New Roman"/>
      <family val="1"/>
      <charset val="204"/>
    </font>
    <font>
      <sz val="8"/>
      <color rgb="FF000000"/>
      <name val="Times New Roman"/>
      <family val="1"/>
      <charset val="204"/>
    </font>
    <font>
      <sz val="8"/>
      <name val="Times New Roman"/>
      <family val="1"/>
      <charset val="204"/>
    </font>
    <font>
      <sz val="9"/>
      <name val="Calibri"/>
      <family val="2"/>
      <charset val="204"/>
      <scheme val="minor"/>
    </font>
    <font>
      <i/>
      <sz val="9"/>
      <name val="Times New Roman"/>
      <family val="1"/>
      <charset val="204"/>
    </font>
    <font>
      <b/>
      <sz val="9"/>
      <name val="Calibri"/>
      <family val="2"/>
      <charset val="204"/>
      <scheme val="minor"/>
    </font>
    <font>
      <b/>
      <sz val="11"/>
      <color rgb="FF000000"/>
      <name val="Times New Roman"/>
      <family val="1"/>
      <charset val="204"/>
    </font>
    <font>
      <sz val="9"/>
      <color rgb="FFFF0000"/>
      <name val="Times New Roman"/>
      <family val="1"/>
      <charset val="204"/>
    </font>
    <font>
      <sz val="10"/>
      <color rgb="FF000000"/>
      <name val="Times New Roman"/>
      <family val="1"/>
      <charset val="204"/>
    </font>
    <font>
      <b/>
      <sz val="10"/>
      <name val="Times New Roman"/>
      <family val="1"/>
      <charset val="204"/>
    </font>
    <font>
      <sz val="12"/>
      <color rgb="FFFF0000"/>
      <name val="Times New Roman"/>
      <family val="1"/>
      <charset val="204"/>
    </font>
    <font>
      <b/>
      <sz val="9"/>
      <name val="Times New Roman"/>
      <family val="1"/>
      <charset val="204"/>
    </font>
    <font>
      <i/>
      <sz val="9"/>
      <name val="Calibri"/>
      <family val="2"/>
      <charset val="204"/>
      <scheme val="minor"/>
    </font>
    <font>
      <b/>
      <i/>
      <sz val="9"/>
      <name val="Calibri"/>
      <family val="2"/>
      <charset val="204"/>
      <scheme val="minor"/>
    </font>
    <font>
      <sz val="9"/>
      <color rgb="FFFF0000"/>
      <name val="Calibri"/>
      <family val="2"/>
      <charset val="204"/>
      <scheme val="minor"/>
    </font>
    <font>
      <b/>
      <sz val="10"/>
      <color rgb="FF000000"/>
      <name val="Times New Roman"/>
      <family val="1"/>
      <charset val="204"/>
    </font>
    <font>
      <b/>
      <sz val="12"/>
      <color theme="1"/>
      <name val="Times New Roman"/>
      <family val="1"/>
      <charset val="204"/>
    </font>
    <font>
      <i/>
      <sz val="10"/>
      <color rgb="FF000000"/>
      <name val="Times New Roman"/>
      <family val="1"/>
      <charset val="204"/>
    </font>
    <font>
      <sz val="9"/>
      <color rgb="FFC00000"/>
      <name val="Calibri"/>
      <family val="2"/>
      <charset val="204"/>
      <scheme val="minor"/>
    </font>
    <font>
      <i/>
      <sz val="11"/>
      <color rgb="FF000000"/>
      <name val="Times New Roman"/>
      <family val="1"/>
      <charset val="204"/>
    </font>
    <font>
      <sz val="9"/>
      <color rgb="FF0070C0"/>
      <name val="Calibri"/>
      <family val="2"/>
      <charset val="204"/>
      <scheme val="minor"/>
    </font>
    <font>
      <b/>
      <sz val="1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275">
    <xf numFmtId="0" fontId="0" fillId="0" borderId="0" xfId="0"/>
    <xf numFmtId="0" fontId="2" fillId="2" borderId="1" xfId="0" applyFont="1" applyFill="1" applyBorder="1" applyAlignment="1">
      <alignment horizontal="center" vertical="center" wrapText="1"/>
    </xf>
    <xf numFmtId="0" fontId="9" fillId="2" borderId="0" xfId="0" applyFont="1" applyFill="1" applyAlignment="1"/>
    <xf numFmtId="0" fontId="2" fillId="0" borderId="1" xfId="0" applyFont="1" applyFill="1" applyBorder="1" applyAlignment="1">
      <alignment horizontal="left" vertical="center" wrapText="1"/>
    </xf>
    <xf numFmtId="165" fontId="2" fillId="2" borderId="1" xfId="1" applyNumberFormat="1" applyFont="1" applyFill="1" applyBorder="1" applyAlignment="1">
      <alignment horizontal="center" wrapText="1"/>
    </xf>
    <xf numFmtId="167" fontId="2" fillId="0" borderId="1" xfId="2" applyNumberFormat="1" applyFont="1" applyFill="1" applyBorder="1" applyAlignment="1" applyProtection="1">
      <alignment horizontal="left" vertical="center" wrapText="1"/>
      <protection hidden="1"/>
    </xf>
    <xf numFmtId="49" fontId="2" fillId="2" borderId="1" xfId="0" applyNumberFormat="1" applyFont="1" applyFill="1" applyBorder="1" applyAlignment="1">
      <alignment vertical="center" wrapText="1"/>
    </xf>
    <xf numFmtId="0" fontId="2" fillId="0" borderId="1" xfId="0" applyFont="1" applyFill="1" applyBorder="1" applyAlignment="1">
      <alignment horizontal="left" wrapText="1"/>
    </xf>
    <xf numFmtId="165" fontId="2" fillId="0" borderId="1" xfId="1" applyNumberFormat="1" applyFont="1" applyFill="1" applyBorder="1" applyAlignment="1">
      <alignment horizontal="center" wrapText="1"/>
    </xf>
    <xf numFmtId="0" fontId="2" fillId="0" borderId="1" xfId="0" applyFont="1" applyFill="1" applyBorder="1" applyAlignment="1">
      <alignment wrapText="1"/>
    </xf>
    <xf numFmtId="0" fontId="2" fillId="0" borderId="1" xfId="0" applyNumberFormat="1" applyFont="1" applyFill="1" applyBorder="1" applyAlignment="1">
      <alignment wrapText="1"/>
    </xf>
    <xf numFmtId="165" fontId="2" fillId="0" borderId="2" xfId="1" applyNumberFormat="1" applyFont="1" applyFill="1" applyBorder="1" applyAlignment="1" applyProtection="1">
      <alignment wrapText="1"/>
      <protection hidden="1"/>
    </xf>
    <xf numFmtId="165" fontId="2" fillId="0" borderId="1" xfId="1" applyNumberFormat="1" applyFont="1" applyFill="1" applyBorder="1" applyAlignment="1" applyProtection="1">
      <alignment wrapText="1"/>
      <protection hidden="1"/>
    </xf>
    <xf numFmtId="165" fontId="9" fillId="2" borderId="0" xfId="1" applyNumberFormat="1" applyFont="1" applyFill="1" applyAlignment="1"/>
    <xf numFmtId="0" fontId="9" fillId="2" borderId="0" xfId="0" applyFont="1" applyFill="1"/>
    <xf numFmtId="0" fontId="9" fillId="0" borderId="0" xfId="0" applyFont="1" applyFill="1"/>
    <xf numFmtId="0" fontId="2" fillId="2" borderId="0" xfId="0" applyFont="1" applyFill="1" applyBorder="1" applyAlignment="1">
      <alignment horizontal="center" wrapText="1"/>
    </xf>
    <xf numFmtId="165" fontId="2" fillId="2" borderId="0" xfId="1" applyNumberFormat="1" applyFont="1" applyFill="1" applyBorder="1" applyAlignment="1">
      <alignment horizontal="center" wrapText="1"/>
    </xf>
    <xf numFmtId="165" fontId="2" fillId="0" borderId="0" xfId="1" applyNumberFormat="1" applyFont="1" applyFill="1" applyBorder="1" applyAlignment="1">
      <alignment horizontal="center" wrapText="1"/>
    </xf>
    <xf numFmtId="165" fontId="5" fillId="0" borderId="2" xfId="1" applyNumberFormat="1" applyFont="1" applyFill="1" applyBorder="1" applyAlignment="1">
      <alignment wrapText="1"/>
    </xf>
    <xf numFmtId="0" fontId="2" fillId="0" borderId="1" xfId="0" applyFont="1" applyBorder="1" applyAlignment="1">
      <alignment horizontal="left" wrapText="1"/>
    </xf>
    <xf numFmtId="0" fontId="2" fillId="0" borderId="0" xfId="2" applyNumberFormat="1" applyFont="1" applyFill="1" applyBorder="1" applyAlignment="1" applyProtection="1">
      <alignment horizontal="left" wrapText="1"/>
      <protection hidden="1"/>
    </xf>
    <xf numFmtId="0" fontId="2" fillId="0" borderId="0" xfId="0" applyNumberFormat="1" applyFont="1" applyFill="1" applyBorder="1" applyAlignment="1">
      <alignment horizontal="left" wrapText="1"/>
    </xf>
    <xf numFmtId="165" fontId="7" fillId="0" borderId="0" xfId="1" applyNumberFormat="1" applyFont="1" applyFill="1" applyBorder="1" applyAlignment="1">
      <alignment wrapText="1"/>
    </xf>
    <xf numFmtId="165" fontId="7" fillId="2" borderId="0" xfId="1" applyNumberFormat="1" applyFont="1" applyFill="1" applyBorder="1" applyAlignment="1">
      <alignment horizontal="center" wrapText="1"/>
    </xf>
    <xf numFmtId="0" fontId="6" fillId="2" borderId="0" xfId="0" applyFont="1" applyFill="1"/>
    <xf numFmtId="0" fontId="9" fillId="2" borderId="0" xfId="0" applyFont="1" applyFill="1" applyAlignment="1">
      <alignment vertical="center"/>
    </xf>
    <xf numFmtId="166" fontId="9" fillId="2" borderId="0" xfId="0" applyNumberFormat="1" applyFont="1" applyFill="1"/>
    <xf numFmtId="0" fontId="15" fillId="2" borderId="0" xfId="0" applyFont="1" applyFill="1"/>
    <xf numFmtId="165" fontId="2" fillId="0" borderId="1" xfId="1" applyNumberFormat="1" applyFont="1" applyBorder="1" applyAlignment="1">
      <alignment wrapText="1"/>
    </xf>
    <xf numFmtId="165" fontId="2" fillId="0" borderId="1" xfId="1" applyNumberFormat="1" applyFont="1" applyBorder="1" applyAlignment="1"/>
    <xf numFmtId="0" fontId="12" fillId="2" borderId="0" xfId="0" applyFont="1" applyFill="1"/>
    <xf numFmtId="0" fontId="2" fillId="2" borderId="0" xfId="0" applyFont="1" applyFill="1" applyBorder="1" applyAlignment="1">
      <alignment horizontal="center" vertical="center" wrapText="1"/>
    </xf>
    <xf numFmtId="0" fontId="6" fillId="2" borderId="0" xfId="0" applyFont="1" applyFill="1" applyAlignment="1">
      <alignment vertical="center"/>
    </xf>
    <xf numFmtId="0" fontId="6" fillId="2" borderId="0" xfId="0" applyFont="1" applyFill="1" applyAlignment="1">
      <alignment horizontal="justify" vertical="center"/>
    </xf>
    <xf numFmtId="0" fontId="6" fillId="2" borderId="0" xfId="0" applyFont="1" applyFill="1" applyBorder="1" applyAlignment="1">
      <alignment horizontal="center" vertical="center" wrapText="1"/>
    </xf>
    <xf numFmtId="165" fontId="2" fillId="0" borderId="2" xfId="1" applyNumberFormat="1" applyFont="1" applyBorder="1" applyAlignment="1"/>
    <xf numFmtId="0" fontId="5" fillId="2" borderId="0" xfId="0" applyFont="1" applyFill="1"/>
    <xf numFmtId="0" fontId="9" fillId="2" borderId="0" xfId="0" applyFont="1" applyFill="1" applyBorder="1" applyAlignment="1">
      <alignment vertical="center"/>
    </xf>
    <xf numFmtId="0" fontId="2" fillId="2" borderId="0" xfId="2" applyNumberFormat="1" applyFont="1" applyFill="1" applyBorder="1" applyAlignment="1" applyProtection="1">
      <alignment vertical="center" wrapText="1"/>
      <protection hidden="1"/>
    </xf>
    <xf numFmtId="0" fontId="6" fillId="2" borderId="0" xfId="0" applyFont="1" applyFill="1" applyBorder="1" applyAlignment="1">
      <alignment horizontal="justify" vertical="center"/>
    </xf>
    <xf numFmtId="0" fontId="11" fillId="2" borderId="0" xfId="0" applyFont="1" applyFill="1"/>
    <xf numFmtId="166" fontId="5" fillId="2" borderId="0" xfId="0" applyNumberFormat="1" applyFont="1" applyFill="1" applyBorder="1" applyAlignment="1">
      <alignment wrapText="1"/>
    </xf>
    <xf numFmtId="166" fontId="5" fillId="0" borderId="0" xfId="0" applyNumberFormat="1" applyFont="1" applyFill="1" applyBorder="1" applyAlignment="1">
      <alignment wrapText="1"/>
    </xf>
    <xf numFmtId="0" fontId="9" fillId="2" borderId="0" xfId="0" applyFont="1" applyFill="1" applyAlignment="1">
      <alignment horizontal="right"/>
    </xf>
    <xf numFmtId="165" fontId="9" fillId="2" borderId="0" xfId="0" applyNumberFormat="1" applyFont="1" applyFill="1"/>
    <xf numFmtId="165" fontId="9" fillId="2" borderId="0" xfId="1" applyNumberFormat="1" applyFont="1" applyFill="1"/>
    <xf numFmtId="0" fontId="6" fillId="2" borderId="0" xfId="0" applyFont="1" applyFill="1" applyBorder="1" applyAlignment="1">
      <alignment horizontal="justify" vertical="center" wrapText="1"/>
    </xf>
    <xf numFmtId="0" fontId="6" fillId="2" borderId="0" xfId="0" applyFont="1" applyFill="1" applyBorder="1" applyAlignment="1">
      <alignment horizontal="justify" vertical="center"/>
    </xf>
    <xf numFmtId="0" fontId="6" fillId="2" borderId="0" xfId="0" applyFont="1" applyFill="1" applyAlignment="1">
      <alignment horizontal="justify" wrapText="1"/>
    </xf>
    <xf numFmtId="166" fontId="2" fillId="0" borderId="1" xfId="0" applyNumberFormat="1" applyFont="1" applyFill="1" applyBorder="1" applyAlignment="1">
      <alignment wrapText="1"/>
    </xf>
    <xf numFmtId="0" fontId="2" fillId="2" borderId="0" xfId="0" applyFont="1" applyFill="1" applyBorder="1" applyAlignment="1">
      <alignment horizontal="center" vertical="center" wrapText="1"/>
    </xf>
    <xf numFmtId="165" fontId="2" fillId="0" borderId="2" xfId="1" applyNumberFormat="1" applyFont="1" applyBorder="1" applyAlignment="1">
      <alignment wrapText="1"/>
    </xf>
    <xf numFmtId="0" fontId="2" fillId="0" borderId="1" xfId="0" applyFont="1" applyBorder="1" applyAlignment="1">
      <alignment vertical="center" wrapText="1"/>
    </xf>
    <xf numFmtId="49" fontId="2" fillId="2" borderId="3" xfId="0" applyNumberFormat="1" applyFont="1" applyFill="1" applyBorder="1" applyAlignment="1">
      <alignment wrapText="1"/>
    </xf>
    <xf numFmtId="0" fontId="2" fillId="2" borderId="0" xfId="0" applyFont="1" applyFill="1" applyBorder="1" applyAlignment="1">
      <alignment horizontal="justify" vertical="center" wrapText="1"/>
    </xf>
    <xf numFmtId="0" fontId="2" fillId="2" borderId="0" xfId="0" applyFont="1" applyFill="1" applyBorder="1" applyAlignment="1">
      <alignment horizontal="justify" wrapText="1"/>
    </xf>
    <xf numFmtId="165" fontId="2" fillId="2" borderId="2" xfId="0" applyNumberFormat="1" applyFont="1" applyFill="1" applyBorder="1" applyAlignment="1">
      <alignment horizontal="justify" vertical="center" wrapText="1"/>
    </xf>
    <xf numFmtId="165" fontId="2" fillId="2" borderId="2" xfId="1" applyNumberFormat="1" applyFont="1" applyFill="1" applyBorder="1" applyAlignment="1">
      <alignment horizontal="right" wrapText="1"/>
    </xf>
    <xf numFmtId="165" fontId="2" fillId="2" borderId="1" xfId="1" applyNumberFormat="1" applyFont="1" applyFill="1" applyBorder="1" applyAlignment="1">
      <alignment horizontal="right" wrapText="1"/>
    </xf>
    <xf numFmtId="0" fontId="2" fillId="0" borderId="1" xfId="2" applyNumberFormat="1" applyFont="1" applyFill="1" applyBorder="1" applyAlignment="1" applyProtection="1">
      <alignment vertical="center" wrapText="1"/>
      <protection hidden="1"/>
    </xf>
    <xf numFmtId="0" fontId="2" fillId="0" borderId="0" xfId="2" applyNumberFormat="1" applyFont="1" applyFill="1" applyBorder="1" applyAlignment="1" applyProtection="1">
      <alignment vertical="center" wrapText="1"/>
      <protection hidden="1"/>
    </xf>
    <xf numFmtId="0" fontId="2" fillId="0" borderId="0" xfId="0" applyFont="1" applyFill="1" applyBorder="1" applyAlignment="1">
      <alignment horizontal="left" vertical="center" wrapText="1"/>
    </xf>
    <xf numFmtId="0" fontId="2" fillId="2" borderId="3" xfId="0" applyFont="1" applyFill="1" applyBorder="1" applyAlignment="1">
      <alignment wrapText="1"/>
    </xf>
    <xf numFmtId="49" fontId="2" fillId="2" borderId="0" xfId="0" applyNumberFormat="1" applyFont="1" applyFill="1" applyBorder="1" applyAlignment="1">
      <alignment wrapText="1"/>
    </xf>
    <xf numFmtId="165" fontId="5" fillId="2" borderId="0" xfId="1" applyNumberFormat="1" applyFont="1" applyFill="1" applyBorder="1" applyAlignment="1">
      <alignment horizontal="right" wrapText="1"/>
    </xf>
    <xf numFmtId="0" fontId="2" fillId="0" borderId="0" xfId="0" applyFont="1" applyFill="1" applyBorder="1" applyAlignment="1">
      <alignment wrapText="1"/>
    </xf>
    <xf numFmtId="165" fontId="5" fillId="0" borderId="0" xfId="1" applyNumberFormat="1" applyFont="1" applyFill="1" applyBorder="1" applyAlignment="1">
      <alignment horizontal="center" wrapText="1"/>
    </xf>
    <xf numFmtId="0" fontId="18" fillId="0" borderId="1" xfId="0" applyFont="1" applyBorder="1" applyAlignment="1">
      <alignment horizontal="justify" wrapText="1"/>
    </xf>
    <xf numFmtId="0" fontId="18" fillId="0" borderId="1" xfId="0" applyFont="1" applyBorder="1" applyAlignment="1">
      <alignment horizontal="justify"/>
    </xf>
    <xf numFmtId="0" fontId="15" fillId="2" borderId="0" xfId="0" applyFont="1" applyFill="1" applyAlignment="1">
      <alignment vertical="center"/>
    </xf>
    <xf numFmtId="165" fontId="19" fillId="0" borderId="0" xfId="1" applyNumberFormat="1" applyFont="1"/>
    <xf numFmtId="165" fontId="20" fillId="2" borderId="0" xfId="1" applyNumberFormat="1" applyFont="1" applyFill="1" applyBorder="1" applyAlignment="1">
      <alignment horizontal="center" wrapText="1"/>
    </xf>
    <xf numFmtId="0" fontId="6" fillId="2" borderId="0" xfId="0" applyFont="1" applyFill="1" applyAlignment="1">
      <alignment wrapText="1"/>
    </xf>
    <xf numFmtId="0" fontId="8" fillId="2" borderId="1" xfId="0" applyFont="1" applyFill="1" applyBorder="1" applyAlignment="1">
      <alignment horizontal="left" wrapText="1"/>
    </xf>
    <xf numFmtId="0" fontId="2" fillId="2" borderId="0" xfId="0" applyFont="1" applyFill="1" applyBorder="1" applyAlignment="1">
      <alignment horizontal="left" vertical="center" wrapText="1"/>
    </xf>
    <xf numFmtId="165" fontId="19" fillId="0" borderId="0" xfId="1" applyNumberFormat="1" applyFont="1" applyBorder="1"/>
    <xf numFmtId="0" fontId="14" fillId="2" borderId="0" xfId="0" applyFont="1" applyFill="1" applyAlignment="1">
      <alignment wrapText="1"/>
    </xf>
    <xf numFmtId="0" fontId="14" fillId="2" borderId="0" xfId="0" applyFont="1" applyFill="1" applyAlignment="1">
      <alignment horizontal="right" wrapText="1"/>
    </xf>
    <xf numFmtId="165" fontId="14" fillId="2" borderId="0" xfId="0" applyNumberFormat="1" applyFont="1" applyFill="1" applyAlignment="1">
      <alignment horizontal="right" wrapText="1"/>
    </xf>
    <xf numFmtId="0" fontId="8" fillId="2" borderId="1" xfId="0" applyFont="1" applyFill="1" applyBorder="1" applyAlignment="1">
      <alignment horizontal="left" vertical="center" wrapText="1"/>
    </xf>
    <xf numFmtId="165" fontId="24" fillId="0" borderId="1" xfId="1" applyNumberFormat="1" applyFont="1" applyBorder="1"/>
    <xf numFmtId="165" fontId="20" fillId="2" borderId="0" xfId="1" applyNumberFormat="1" applyFont="1" applyFill="1" applyAlignment="1">
      <alignment horizontal="justify" wrapText="1"/>
    </xf>
    <xf numFmtId="165" fontId="21" fillId="2" borderId="0" xfId="1" applyNumberFormat="1" applyFont="1" applyFill="1" applyBorder="1" applyAlignment="1">
      <alignment vertical="center"/>
    </xf>
    <xf numFmtId="165" fontId="16" fillId="2" borderId="0" xfId="1" applyNumberFormat="1" applyFont="1" applyFill="1" applyAlignment="1">
      <alignment horizontal="left"/>
    </xf>
    <xf numFmtId="165" fontId="21" fillId="2" borderId="0" xfId="1" applyNumberFormat="1" applyFont="1" applyFill="1"/>
    <xf numFmtId="165" fontId="14" fillId="2" borderId="0" xfId="1" applyNumberFormat="1" applyFont="1" applyFill="1" applyAlignment="1">
      <alignment wrapText="1"/>
    </xf>
    <xf numFmtId="165" fontId="6" fillId="2" borderId="0" xfId="1" applyNumberFormat="1" applyFont="1" applyFill="1" applyAlignment="1">
      <alignment horizontal="justify" wrapText="1"/>
    </xf>
    <xf numFmtId="165" fontId="16" fillId="2" borderId="0" xfId="1" applyNumberFormat="1" applyFont="1" applyFill="1" applyBorder="1" applyAlignment="1">
      <alignment horizontal="center" wrapText="1"/>
    </xf>
    <xf numFmtId="165" fontId="21" fillId="2" borderId="0" xfId="1" applyNumberFormat="1" applyFont="1" applyFill="1" applyAlignment="1">
      <alignment vertical="center"/>
    </xf>
    <xf numFmtId="165" fontId="16" fillId="0" borderId="0" xfId="1" applyNumberFormat="1" applyFont="1" applyFill="1" applyAlignment="1">
      <alignment horizontal="left"/>
    </xf>
    <xf numFmtId="165" fontId="21" fillId="0" borderId="0" xfId="1" applyNumberFormat="1" applyFont="1" applyFill="1"/>
    <xf numFmtId="165" fontId="22" fillId="2" borderId="0" xfId="1" applyNumberFormat="1" applyFont="1" applyFill="1" applyAlignment="1">
      <alignment horizontal="left"/>
    </xf>
    <xf numFmtId="165" fontId="13" fillId="2" borderId="0" xfId="1" applyNumberFormat="1" applyFont="1" applyFill="1"/>
    <xf numFmtId="165" fontId="23" fillId="2" borderId="0" xfId="1" applyNumberFormat="1" applyFont="1" applyFill="1" applyAlignment="1">
      <alignment vertical="center"/>
    </xf>
    <xf numFmtId="165" fontId="21" fillId="2" borderId="0" xfId="1" applyNumberFormat="1" applyFont="1" applyFill="1" applyAlignment="1"/>
    <xf numFmtId="165" fontId="16" fillId="2" borderId="0" xfId="1" applyNumberFormat="1" applyFont="1" applyFill="1" applyAlignment="1">
      <alignment vertical="center"/>
    </xf>
    <xf numFmtId="165" fontId="16" fillId="2" borderId="0" xfId="1" applyNumberFormat="1" applyFont="1" applyFill="1" applyAlignment="1">
      <alignment horizontal="justify" vertical="center"/>
    </xf>
    <xf numFmtId="165" fontId="16" fillId="2" borderId="0" xfId="1" applyNumberFormat="1" applyFont="1" applyFill="1"/>
    <xf numFmtId="0" fontId="10" fillId="2" borderId="0" xfId="0" applyFont="1" applyFill="1"/>
    <xf numFmtId="0" fontId="5" fillId="0" borderId="1" xfId="0" applyFont="1" applyBorder="1" applyAlignment="1">
      <alignment horizontal="left" wrapText="1"/>
    </xf>
    <xf numFmtId="165" fontId="2" fillId="0" borderId="2" xfId="1" applyNumberFormat="1" applyFont="1" applyFill="1" applyBorder="1" applyAlignment="1">
      <alignment wrapText="1"/>
    </xf>
    <xf numFmtId="165" fontId="2" fillId="0" borderId="1" xfId="1" applyNumberFormat="1" applyFont="1" applyFill="1" applyBorder="1" applyAlignment="1">
      <alignment wrapText="1"/>
    </xf>
    <xf numFmtId="165" fontId="2" fillId="2" borderId="2" xfId="1" applyNumberFormat="1" applyFont="1" applyFill="1" applyBorder="1" applyAlignment="1">
      <alignment wrapText="1"/>
    </xf>
    <xf numFmtId="165" fontId="2" fillId="2" borderId="1" xfId="1" applyNumberFormat="1" applyFont="1" applyFill="1" applyBorder="1" applyAlignment="1">
      <alignment wrapText="1"/>
    </xf>
    <xf numFmtId="165" fontId="2" fillId="0" borderId="2" xfId="1" applyNumberFormat="1" applyFont="1" applyFill="1" applyBorder="1" applyAlignment="1">
      <alignment horizontal="center" wrapText="1"/>
    </xf>
    <xf numFmtId="0" fontId="2" fillId="2" borderId="0" xfId="0" applyFont="1" applyFill="1" applyAlignment="1">
      <alignment horizontal="justify" vertical="center"/>
    </xf>
    <xf numFmtId="0" fontId="2" fillId="2" borderId="1" xfId="0" applyFont="1" applyFill="1" applyBorder="1" applyAlignment="1">
      <alignment horizontal="justify" vertical="center" wrapText="1"/>
    </xf>
    <xf numFmtId="0" fontId="9" fillId="2" borderId="0" xfId="0" applyFont="1" applyFill="1" applyBorder="1" applyAlignment="1">
      <alignment horizontal="justify" vertical="center"/>
    </xf>
    <xf numFmtId="165" fontId="21" fillId="2" borderId="0" xfId="1" applyNumberFormat="1" applyFont="1" applyFill="1" applyBorder="1" applyAlignment="1">
      <alignment horizontal="justify" vertical="center"/>
    </xf>
    <xf numFmtId="0" fontId="5" fillId="2" borderId="0" xfId="0" applyNumberFormat="1" applyFont="1" applyFill="1" applyBorder="1" applyAlignment="1">
      <alignment horizontal="right" wrapText="1"/>
    </xf>
    <xf numFmtId="0" fontId="5" fillId="2" borderId="0" xfId="0" applyFont="1" applyFill="1" applyAlignment="1">
      <alignment horizontal="right"/>
    </xf>
    <xf numFmtId="0" fontId="6" fillId="2" borderId="0" xfId="0" applyFont="1" applyFill="1" applyAlignment="1">
      <alignment horizontal="right"/>
    </xf>
    <xf numFmtId="166" fontId="5" fillId="2" borderId="0" xfId="0" applyNumberFormat="1" applyFont="1" applyFill="1"/>
    <xf numFmtId="166" fontId="5" fillId="2" borderId="0" xfId="0" applyNumberFormat="1" applyFont="1" applyFill="1" applyBorder="1" applyAlignment="1">
      <alignment horizontal="justify" vertical="center" wrapText="1"/>
    </xf>
    <xf numFmtId="0" fontId="2" fillId="2" borderId="1" xfId="0" applyNumberFormat="1" applyFont="1" applyFill="1" applyBorder="1" applyAlignment="1">
      <alignment horizontal="justify" vertical="center" wrapText="1"/>
    </xf>
    <xf numFmtId="165" fontId="2" fillId="0" borderId="0" xfId="1" applyNumberFormat="1" applyFont="1" applyBorder="1" applyAlignment="1"/>
    <xf numFmtId="0" fontId="7" fillId="0" borderId="0" xfId="0" applyFont="1" applyFill="1" applyBorder="1" applyAlignment="1">
      <alignment wrapText="1"/>
    </xf>
    <xf numFmtId="166" fontId="7" fillId="0" borderId="0" xfId="0" applyNumberFormat="1" applyFont="1" applyFill="1" applyBorder="1" applyAlignment="1">
      <alignment wrapText="1"/>
    </xf>
    <xf numFmtId="165" fontId="25" fillId="2" borderId="0" xfId="1" applyNumberFormat="1" applyFont="1" applyFill="1"/>
    <xf numFmtId="165" fontId="2" fillId="0" borderId="2" xfId="1" applyNumberFormat="1" applyFont="1" applyFill="1" applyBorder="1" applyAlignment="1">
      <alignment horizontal="right" wrapText="1"/>
    </xf>
    <xf numFmtId="165" fontId="2" fillId="0" borderId="1" xfId="1" applyNumberFormat="1" applyFont="1" applyFill="1" applyBorder="1" applyAlignment="1">
      <alignment horizontal="right" wrapText="1"/>
    </xf>
    <xf numFmtId="165" fontId="21" fillId="0" borderId="0" xfId="1" applyNumberFormat="1" applyFont="1" applyFill="1" applyBorder="1" applyAlignment="1">
      <alignment vertical="center"/>
    </xf>
    <xf numFmtId="0" fontId="9" fillId="0" borderId="0" xfId="0" applyFont="1" applyFill="1" applyBorder="1" applyAlignment="1">
      <alignment vertical="center"/>
    </xf>
    <xf numFmtId="165" fontId="16" fillId="0" borderId="0" xfId="1" applyNumberFormat="1" applyFont="1" applyFill="1" applyAlignment="1">
      <alignment horizontal="justify" vertical="center"/>
    </xf>
    <xf numFmtId="0" fontId="6" fillId="0" borderId="0" xfId="0" applyFont="1" applyFill="1" applyAlignment="1">
      <alignment horizontal="justify" vertical="center"/>
    </xf>
    <xf numFmtId="0" fontId="8" fillId="3" borderId="3" xfId="0" applyFont="1" applyFill="1" applyBorder="1" applyAlignment="1">
      <alignment wrapText="1"/>
    </xf>
    <xf numFmtId="166" fontId="8" fillId="3" borderId="1" xfId="0" applyNumberFormat="1" applyFont="1" applyFill="1" applyBorder="1" applyAlignment="1">
      <alignment wrapText="1"/>
    </xf>
    <xf numFmtId="0" fontId="7" fillId="3" borderId="3" xfId="0" applyFont="1" applyFill="1" applyBorder="1" applyAlignment="1">
      <alignment wrapText="1"/>
    </xf>
    <xf numFmtId="166" fontId="7" fillId="3" borderId="1" xfId="0" applyNumberFormat="1" applyFont="1" applyFill="1" applyBorder="1" applyAlignment="1">
      <alignment wrapText="1"/>
    </xf>
    <xf numFmtId="0" fontId="6" fillId="2" borderId="0" xfId="0" applyFont="1" applyFill="1" applyBorder="1" applyAlignment="1">
      <alignment horizontal="justify" vertical="center" wrapText="1"/>
    </xf>
    <xf numFmtId="0" fontId="6" fillId="2" borderId="0" xfId="0" applyFont="1" applyFill="1" applyBorder="1" applyAlignment="1">
      <alignment horizontal="justify" vertical="center"/>
    </xf>
    <xf numFmtId="0" fontId="14" fillId="2" borderId="0" xfId="0" applyFont="1" applyFill="1" applyBorder="1" applyAlignment="1">
      <alignment horizontal="center" vertical="center" wrapText="1"/>
    </xf>
    <xf numFmtId="0" fontId="17" fillId="0" borderId="0" xfId="0" applyFont="1" applyBorder="1" applyAlignment="1">
      <alignment horizontal="right"/>
    </xf>
    <xf numFmtId="0" fontId="6" fillId="0" borderId="0" xfId="0" applyFont="1" applyFill="1" applyBorder="1" applyAlignment="1">
      <alignment horizontal="justify" vertical="center" wrapText="1"/>
    </xf>
    <xf numFmtId="0" fontId="6" fillId="2" borderId="0" xfId="0" applyFont="1" applyFill="1" applyAlignment="1">
      <alignment horizontal="justify" wrapText="1"/>
    </xf>
    <xf numFmtId="0" fontId="6" fillId="2" borderId="0" xfId="0" applyFont="1" applyFill="1" applyBorder="1" applyAlignment="1">
      <alignment horizontal="justify" vertical="center" wrapText="1"/>
    </xf>
    <xf numFmtId="0" fontId="26" fillId="0" borderId="1" xfId="0" applyFont="1" applyBorder="1" applyAlignment="1">
      <alignment horizontal="center" vertical="center" wrapText="1"/>
    </xf>
    <xf numFmtId="166" fontId="2" fillId="3" borderId="1" xfId="0" applyNumberFormat="1" applyFont="1" applyFill="1" applyBorder="1" applyAlignment="1">
      <alignment horizontal="center" wrapText="1"/>
    </xf>
    <xf numFmtId="166" fontId="27" fillId="3" borderId="1" xfId="0" applyNumberFormat="1" applyFont="1" applyFill="1" applyBorder="1" applyAlignment="1">
      <alignment wrapText="1"/>
    </xf>
    <xf numFmtId="166" fontId="5" fillId="3" borderId="1" xfId="0" applyNumberFormat="1" applyFont="1" applyFill="1" applyBorder="1" applyAlignment="1">
      <alignment horizontal="center" wrapText="1"/>
    </xf>
    <xf numFmtId="165" fontId="5" fillId="0" borderId="2" xfId="1" applyNumberFormat="1" applyFont="1" applyBorder="1" applyAlignment="1">
      <alignment wrapText="1"/>
    </xf>
    <xf numFmtId="0" fontId="9" fillId="2" borderId="0" xfId="0" applyFont="1" applyFill="1" applyAlignment="1">
      <alignment horizontal="justify"/>
    </xf>
    <xf numFmtId="0" fontId="9" fillId="2" borderId="0" xfId="0" applyFont="1" applyFill="1" applyAlignment="1">
      <alignment horizontal="justify" vertical="center"/>
    </xf>
    <xf numFmtId="165" fontId="29" fillId="2" borderId="0" xfId="1" applyNumberFormat="1" applyFont="1" applyFill="1" applyAlignment="1">
      <alignment wrapText="1"/>
    </xf>
    <xf numFmtId="165" fontId="16" fillId="2" borderId="0" xfId="1" applyNumberFormat="1" applyFont="1" applyFill="1" applyAlignment="1">
      <alignment horizontal="justify" wrapText="1"/>
    </xf>
    <xf numFmtId="0" fontId="16" fillId="2" borderId="0" xfId="0" applyFont="1" applyFill="1" applyAlignment="1">
      <alignment horizontal="justify" wrapText="1"/>
    </xf>
    <xf numFmtId="165" fontId="30" fillId="2" borderId="0" xfId="1" applyNumberFormat="1" applyFont="1" applyFill="1"/>
    <xf numFmtId="165" fontId="23" fillId="2" borderId="0" xfId="1" applyNumberFormat="1" applyFont="1" applyFill="1"/>
    <xf numFmtId="165" fontId="31" fillId="2" borderId="0" xfId="1" applyNumberFormat="1" applyFont="1" applyFill="1"/>
    <xf numFmtId="165" fontId="32" fillId="2" borderId="0" xfId="1" applyNumberFormat="1" applyFont="1" applyFill="1" applyBorder="1" applyAlignment="1">
      <alignment vertical="center"/>
    </xf>
    <xf numFmtId="165" fontId="33" fillId="0" borderId="1" xfId="1" applyNumberFormat="1" applyFont="1" applyBorder="1"/>
    <xf numFmtId="165" fontId="5" fillId="0" borderId="2" xfId="1" applyNumberFormat="1" applyFont="1" applyBorder="1" applyAlignment="1">
      <alignment horizontal="center" wrapText="1"/>
    </xf>
    <xf numFmtId="0" fontId="13" fillId="2" borderId="0" xfId="0" applyFont="1" applyFill="1"/>
    <xf numFmtId="49" fontId="3" fillId="2" borderId="1" xfId="0" applyNumberFormat="1" applyFont="1" applyFill="1" applyBorder="1" applyAlignment="1">
      <alignment vertical="center" wrapText="1"/>
    </xf>
    <xf numFmtId="165" fontId="3" fillId="0" borderId="2" xfId="1" applyNumberFormat="1" applyFont="1" applyFill="1" applyBorder="1" applyAlignment="1" applyProtection="1">
      <alignment wrapText="1"/>
      <protection hidden="1"/>
    </xf>
    <xf numFmtId="0" fontId="33" fillId="0" borderId="1" xfId="0" applyFont="1" applyBorder="1" applyAlignment="1">
      <alignment wrapText="1"/>
    </xf>
    <xf numFmtId="0" fontId="15" fillId="2" borderId="0" xfId="0" applyFont="1" applyFill="1" applyAlignment="1"/>
    <xf numFmtId="0" fontId="8" fillId="2" borderId="5" xfId="0" applyFont="1" applyFill="1" applyBorder="1" applyAlignment="1">
      <alignment vertical="center" wrapText="1"/>
    </xf>
    <xf numFmtId="165" fontId="23" fillId="2" borderId="0" xfId="1" applyNumberFormat="1" applyFont="1" applyFill="1" applyAlignment="1"/>
    <xf numFmtId="0" fontId="28" fillId="2" borderId="0" xfId="0" applyFont="1" applyFill="1" applyAlignment="1">
      <alignment horizontal="justify" wrapText="1"/>
    </xf>
    <xf numFmtId="0" fontId="28" fillId="2" borderId="0" xfId="0" applyFont="1" applyFill="1" applyAlignment="1">
      <alignment horizontal="justify" wrapText="1"/>
    </xf>
    <xf numFmtId="165" fontId="25" fillId="2" borderId="0" xfId="1" applyNumberFormat="1" applyFont="1" applyFill="1" applyAlignment="1">
      <alignment horizontal="justify" wrapText="1"/>
    </xf>
    <xf numFmtId="0" fontId="28" fillId="0" borderId="0" xfId="0" applyFont="1" applyFill="1" applyAlignment="1">
      <alignment horizontal="justify" wrapText="1"/>
    </xf>
    <xf numFmtId="165" fontId="25" fillId="0" borderId="0" xfId="1" applyNumberFormat="1" applyFont="1" applyFill="1" applyAlignment="1">
      <alignment horizontal="justify" wrapText="1"/>
    </xf>
    <xf numFmtId="0" fontId="25" fillId="2" borderId="0" xfId="0" applyFont="1" applyFill="1" applyAlignment="1">
      <alignment horizontal="justify" wrapText="1"/>
    </xf>
    <xf numFmtId="166" fontId="27" fillId="3" borderId="1" xfId="0" applyNumberFormat="1" applyFont="1" applyFill="1" applyBorder="1" applyAlignment="1">
      <alignment horizontal="center" wrapText="1"/>
    </xf>
    <xf numFmtId="165" fontId="5" fillId="0" borderId="2" xfId="1" applyNumberFormat="1" applyFont="1" applyFill="1" applyBorder="1" applyAlignment="1" applyProtection="1">
      <alignment horizontal="center" wrapText="1"/>
      <protection hidden="1"/>
    </xf>
    <xf numFmtId="165" fontId="5" fillId="0" borderId="0" xfId="1" applyNumberFormat="1" applyFont="1" applyBorder="1" applyAlignment="1">
      <alignment horizontal="center" wrapText="1"/>
    </xf>
    <xf numFmtId="0" fontId="9" fillId="0" borderId="0" xfId="0" applyFont="1" applyFill="1" applyAlignment="1">
      <alignment vertical="center"/>
    </xf>
    <xf numFmtId="165" fontId="21" fillId="0" borderId="0" xfId="1" applyNumberFormat="1" applyFont="1" applyFill="1" applyAlignment="1">
      <alignment vertical="center"/>
    </xf>
    <xf numFmtId="0" fontId="26" fillId="0" borderId="1" xfId="0" applyFont="1" applyFill="1" applyBorder="1" applyAlignment="1">
      <alignment horizontal="center" vertical="center" wrapText="1"/>
    </xf>
    <xf numFmtId="0" fontId="9" fillId="0" borderId="0" xfId="0" applyFont="1" applyFill="1" applyAlignment="1">
      <alignment horizontal="justify" vertical="center"/>
    </xf>
    <xf numFmtId="165" fontId="21" fillId="0" borderId="0" xfId="1" applyNumberFormat="1" applyFont="1" applyFill="1" applyAlignment="1">
      <alignment horizontal="justify" vertical="center"/>
    </xf>
    <xf numFmtId="165" fontId="5" fillId="0" borderId="1" xfId="1" applyNumberFormat="1" applyFont="1" applyBorder="1" applyAlignment="1">
      <alignment horizontal="center" wrapText="1"/>
    </xf>
    <xf numFmtId="165" fontId="5" fillId="0" borderId="2" xfId="1" applyNumberFormat="1" applyFont="1" applyFill="1" applyBorder="1" applyAlignment="1">
      <alignment horizontal="center" wrapText="1"/>
    </xf>
    <xf numFmtId="165" fontId="5" fillId="2" borderId="1" xfId="1" applyNumberFormat="1" applyFont="1" applyFill="1" applyBorder="1" applyAlignment="1">
      <alignment wrapText="1"/>
    </xf>
    <xf numFmtId="166" fontId="5" fillId="0" borderId="1" xfId="0" applyNumberFormat="1" applyFont="1" applyFill="1" applyBorder="1" applyAlignment="1">
      <alignment wrapText="1"/>
    </xf>
    <xf numFmtId="165" fontId="5" fillId="0" borderId="1" xfId="1" applyNumberFormat="1" applyFont="1" applyFill="1" applyBorder="1" applyAlignment="1">
      <alignment horizontal="center" wrapText="1"/>
    </xf>
    <xf numFmtId="0" fontId="14" fillId="0" borderId="0" xfId="0" applyFont="1" applyFill="1" applyBorder="1" applyAlignment="1">
      <alignment horizontal="center" vertical="center" wrapText="1"/>
    </xf>
    <xf numFmtId="0" fontId="18" fillId="0" borderId="1" xfId="0" applyFont="1" applyBorder="1" applyAlignment="1">
      <alignment wrapText="1"/>
    </xf>
    <xf numFmtId="165" fontId="9" fillId="2" borderId="0" xfId="1" applyNumberFormat="1" applyFont="1" applyFill="1" applyAlignment="1">
      <alignment vertical="center"/>
    </xf>
    <xf numFmtId="0" fontId="24" fillId="0" borderId="1" xfId="0" applyFont="1" applyBorder="1" applyAlignment="1">
      <alignment wrapText="1"/>
    </xf>
    <xf numFmtId="165" fontId="15" fillId="2" borderId="0" xfId="1" applyNumberFormat="1" applyFont="1" applyFill="1" applyAlignment="1">
      <alignment vertical="center"/>
    </xf>
    <xf numFmtId="165" fontId="30" fillId="2" borderId="0" xfId="1" applyNumberFormat="1" applyFont="1" applyFill="1" applyAlignment="1">
      <alignment vertical="center"/>
    </xf>
    <xf numFmtId="0" fontId="12" fillId="2" borderId="0" xfId="0" applyFont="1" applyFill="1" applyAlignment="1">
      <alignment vertical="center"/>
    </xf>
    <xf numFmtId="166" fontId="8" fillId="3" borderId="2" xfId="0" applyNumberFormat="1" applyFont="1" applyFill="1" applyBorder="1" applyAlignment="1">
      <alignment wrapText="1"/>
    </xf>
    <xf numFmtId="0" fontId="15" fillId="0" borderId="0" xfId="0" applyFont="1" applyFill="1" applyAlignment="1">
      <alignment vertical="center"/>
    </xf>
    <xf numFmtId="165" fontId="23" fillId="0" borderId="0" xfId="1" applyNumberFormat="1" applyFont="1" applyFill="1" applyAlignment="1">
      <alignment vertical="center"/>
    </xf>
    <xf numFmtId="166" fontId="2" fillId="0" borderId="1" xfId="0" applyNumberFormat="1" applyFont="1" applyFill="1" applyBorder="1" applyAlignment="1">
      <alignment horizontal="center" wrapText="1"/>
    </xf>
    <xf numFmtId="0" fontId="13" fillId="0" borderId="0" xfId="0" applyFont="1" applyFill="1"/>
    <xf numFmtId="49" fontId="3" fillId="0" borderId="1" xfId="0" applyNumberFormat="1" applyFont="1" applyFill="1" applyBorder="1" applyAlignment="1">
      <alignment vertical="center" wrapText="1"/>
    </xf>
    <xf numFmtId="165" fontId="13" fillId="0" borderId="0" xfId="1" applyNumberFormat="1" applyFont="1" applyFill="1"/>
    <xf numFmtId="165" fontId="5" fillId="0" borderId="1" xfId="1" applyNumberFormat="1" applyFont="1" applyFill="1" applyBorder="1" applyAlignment="1">
      <alignment wrapText="1"/>
    </xf>
    <xf numFmtId="0" fontId="2" fillId="0" borderId="1" xfId="0" applyNumberFormat="1" applyFont="1" applyFill="1" applyBorder="1" applyAlignment="1">
      <alignment horizontal="left" wrapText="1"/>
    </xf>
    <xf numFmtId="165" fontId="36" fillId="4" borderId="0" xfId="1" applyNumberFormat="1" applyFont="1" applyFill="1" applyAlignment="1">
      <alignment vertical="center"/>
    </xf>
    <xf numFmtId="165" fontId="36" fillId="0" borderId="0" xfId="1" applyNumberFormat="1" applyFont="1" applyFill="1"/>
    <xf numFmtId="49" fontId="3" fillId="0" borderId="0" xfId="0" applyNumberFormat="1" applyFont="1" applyFill="1" applyBorder="1" applyAlignment="1">
      <alignment vertical="center" wrapText="1"/>
    </xf>
    <xf numFmtId="165" fontId="3" fillId="0" borderId="0" xfId="1" applyNumberFormat="1" applyFont="1" applyFill="1" applyBorder="1" applyAlignment="1" applyProtection="1">
      <alignment wrapText="1"/>
      <protection hidden="1"/>
    </xf>
    <xf numFmtId="165" fontId="38" fillId="5" borderId="0" xfId="1" applyNumberFormat="1" applyFont="1" applyFill="1"/>
    <xf numFmtId="165" fontId="38" fillId="2" borderId="0" xfId="1" applyNumberFormat="1" applyFont="1" applyFill="1" applyAlignment="1">
      <alignment vertical="center"/>
    </xf>
    <xf numFmtId="165" fontId="5" fillId="0" borderId="1" xfId="0" applyNumberFormat="1" applyFont="1" applyFill="1" applyBorder="1" applyAlignment="1">
      <alignment wrapText="1"/>
    </xf>
    <xf numFmtId="166" fontId="5" fillId="0" borderId="2" xfId="1" applyNumberFormat="1" applyFont="1" applyFill="1" applyBorder="1" applyAlignment="1">
      <alignment horizontal="center" wrapText="1"/>
    </xf>
    <xf numFmtId="166" fontId="2" fillId="0" borderId="1" xfId="1" applyNumberFormat="1" applyFont="1" applyFill="1" applyBorder="1" applyAlignment="1">
      <alignment wrapText="1"/>
    </xf>
    <xf numFmtId="0" fontId="9" fillId="2" borderId="0" xfId="0" applyFont="1" applyFill="1" applyBorder="1" applyAlignment="1"/>
    <xf numFmtId="165" fontId="21" fillId="2" borderId="0" xfId="1" applyNumberFormat="1" applyFont="1" applyFill="1" applyBorder="1" applyAlignment="1"/>
    <xf numFmtId="0" fontId="6" fillId="2" borderId="0" xfId="0" applyFont="1" applyFill="1" applyBorder="1" applyAlignment="1">
      <alignment horizontal="justify" vertical="center" wrapText="1"/>
    </xf>
    <xf numFmtId="0" fontId="28" fillId="2" borderId="0" xfId="0" applyFont="1" applyFill="1" applyBorder="1" applyAlignment="1">
      <alignment horizontal="justify" vertical="center" wrapText="1"/>
    </xf>
    <xf numFmtId="0" fontId="2" fillId="2" borderId="1" xfId="0" applyFont="1" applyFill="1" applyBorder="1" applyAlignment="1">
      <alignment horizontal="center" vertical="center" wrapText="1"/>
    </xf>
    <xf numFmtId="166" fontId="18" fillId="0" borderId="3" xfId="0" applyNumberFormat="1" applyFont="1" applyBorder="1" applyAlignment="1">
      <alignment wrapText="1"/>
    </xf>
    <xf numFmtId="165" fontId="8" fillId="2" borderId="3" xfId="1" applyNumberFormat="1" applyFont="1" applyFill="1" applyBorder="1" applyAlignment="1">
      <alignment wrapText="1"/>
    </xf>
    <xf numFmtId="166" fontId="18" fillId="0" borderId="3" xfId="0" applyNumberFormat="1" applyFont="1" applyBorder="1" applyAlignment="1"/>
    <xf numFmtId="0" fontId="27" fillId="2" borderId="1" xfId="0" applyFont="1" applyFill="1" applyBorder="1" applyAlignment="1">
      <alignment horizontal="left" vertical="center" wrapText="1"/>
    </xf>
    <xf numFmtId="165" fontId="39" fillId="2" borderId="0" xfId="1" applyNumberFormat="1" applyFont="1" applyFill="1" applyAlignment="1">
      <alignment vertical="center"/>
    </xf>
    <xf numFmtId="0" fontId="39" fillId="2" borderId="0" xfId="0" applyFont="1" applyFill="1" applyAlignment="1">
      <alignment vertical="center"/>
    </xf>
    <xf numFmtId="0" fontId="27" fillId="0" borderId="1" xfId="0" applyFont="1" applyFill="1" applyBorder="1" applyAlignment="1">
      <alignment wrapText="1"/>
    </xf>
    <xf numFmtId="0" fontId="35" fillId="0" borderId="1" xfId="0" applyFont="1" applyBorder="1" applyAlignment="1">
      <alignment vertical="center" wrapText="1"/>
    </xf>
    <xf numFmtId="0" fontId="2" fillId="0" borderId="1" xfId="0" applyFont="1" applyFill="1" applyBorder="1" applyAlignment="1">
      <alignment horizontal="justify" vertical="center" wrapText="1"/>
    </xf>
    <xf numFmtId="166" fontId="18" fillId="0" borderId="1" xfId="0" applyNumberFormat="1" applyFont="1" applyBorder="1" applyAlignment="1">
      <alignment wrapText="1"/>
    </xf>
    <xf numFmtId="166" fontId="18" fillId="0" borderId="1" xfId="0" applyNumberFormat="1" applyFont="1" applyBorder="1" applyAlignment="1"/>
    <xf numFmtId="165" fontId="8" fillId="2" borderId="1" xfId="1" applyNumberFormat="1" applyFont="1" applyFill="1" applyBorder="1" applyAlignment="1">
      <alignment wrapText="1"/>
    </xf>
    <xf numFmtId="0" fontId="3" fillId="3" borderId="3" xfId="0" applyFont="1" applyFill="1" applyBorder="1" applyAlignment="1">
      <alignment wrapText="1"/>
    </xf>
    <xf numFmtId="166" fontId="3" fillId="3" borderId="1" xfId="0" applyNumberFormat="1" applyFont="1" applyFill="1" applyBorder="1" applyAlignment="1">
      <alignment wrapText="1"/>
    </xf>
    <xf numFmtId="0" fontId="8" fillId="3" borderId="1" xfId="0" applyFont="1" applyFill="1" applyBorder="1" applyAlignment="1">
      <alignment horizontal="left" vertical="center" wrapText="1"/>
    </xf>
    <xf numFmtId="165" fontId="24" fillId="3" borderId="1" xfId="1" applyNumberFormat="1" applyFont="1" applyFill="1" applyBorder="1"/>
    <xf numFmtId="165" fontId="33" fillId="3" borderId="1" xfId="1" applyNumberFormat="1" applyFont="1" applyFill="1" applyBorder="1"/>
    <xf numFmtId="0" fontId="2" fillId="2" borderId="1" xfId="0" applyFont="1" applyFill="1" applyBorder="1" applyAlignment="1">
      <alignment horizontal="center" vertical="center" wrapText="1"/>
    </xf>
    <xf numFmtId="0" fontId="6" fillId="2" borderId="0" xfId="0" applyFont="1" applyFill="1" applyAlignment="1">
      <alignment horizontal="justify" wrapText="1"/>
    </xf>
    <xf numFmtId="0" fontId="14" fillId="2" borderId="0" xfId="0" applyFont="1" applyFill="1" applyBorder="1" applyAlignment="1">
      <alignment horizontal="center" vertical="center" wrapText="1"/>
    </xf>
    <xf numFmtId="0" fontId="6" fillId="2"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6" fillId="2" borderId="0" xfId="0" applyFont="1" applyFill="1" applyBorder="1" applyAlignment="1">
      <alignment horizontal="justify" vertical="center" wrapText="1"/>
    </xf>
    <xf numFmtId="0" fontId="6" fillId="2" borderId="0" xfId="0" applyNumberFormat="1" applyFont="1" applyFill="1" applyBorder="1" applyAlignment="1">
      <alignment horizontal="justify" wrapText="1"/>
    </xf>
    <xf numFmtId="0" fontId="6" fillId="0" borderId="0" xfId="0" applyFont="1" applyFill="1" applyBorder="1" applyAlignment="1">
      <alignment horizontal="justify" vertical="center" wrapText="1"/>
    </xf>
    <xf numFmtId="0" fontId="6" fillId="2" borderId="0" xfId="2" applyNumberFormat="1" applyFont="1" applyFill="1" applyBorder="1" applyAlignment="1" applyProtection="1">
      <alignment horizontal="justify" vertical="center" wrapText="1"/>
      <protection hidden="1"/>
    </xf>
    <xf numFmtId="0" fontId="2" fillId="2" borderId="0" xfId="0" applyFont="1" applyFill="1" applyBorder="1" applyAlignment="1">
      <alignment horizontal="right" wrapText="1"/>
    </xf>
    <xf numFmtId="0" fontId="6" fillId="0" borderId="0" xfId="2" applyNumberFormat="1" applyFont="1" applyFill="1" applyBorder="1" applyAlignment="1" applyProtection="1">
      <alignment horizontal="justify" vertical="center" wrapText="1"/>
      <protection hidden="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165" fontId="33" fillId="0" borderId="3" xfId="0" applyNumberFormat="1" applyFont="1" applyBorder="1" applyAlignment="1">
      <alignment vertical="center" wrapText="1"/>
    </xf>
    <xf numFmtId="0" fontId="33" fillId="0" borderId="2" xfId="0" applyFont="1" applyBorder="1" applyAlignment="1">
      <alignment vertical="center" wrapText="1"/>
    </xf>
    <xf numFmtId="165" fontId="24" fillId="0" borderId="3" xfId="0" applyNumberFormat="1" applyFont="1" applyBorder="1" applyAlignment="1">
      <alignment vertical="center" wrapText="1"/>
    </xf>
    <xf numFmtId="0" fontId="24" fillId="0" borderId="2" xfId="0" applyFont="1" applyBorder="1" applyAlignment="1">
      <alignment vertical="center" wrapText="1"/>
    </xf>
    <xf numFmtId="165" fontId="33" fillId="0" borderId="3" xfId="1" applyNumberFormat="1" applyFont="1" applyBorder="1" applyAlignment="1">
      <alignment vertical="center" wrapText="1"/>
    </xf>
    <xf numFmtId="165" fontId="33" fillId="0" borderId="2" xfId="1" applyNumberFormat="1" applyFont="1" applyBorder="1" applyAlignment="1">
      <alignment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justify" wrapText="1"/>
    </xf>
    <xf numFmtId="0" fontId="6" fillId="0" borderId="0" xfId="0" applyNumberFormat="1" applyFont="1" applyFill="1" applyBorder="1" applyAlignment="1">
      <alignment horizontal="justify" wrapText="1"/>
    </xf>
    <xf numFmtId="0" fontId="6" fillId="0" borderId="0" xfId="0" applyFont="1" applyFill="1" applyBorder="1" applyAlignment="1">
      <alignment horizontal="justify" wrapText="1"/>
    </xf>
    <xf numFmtId="0" fontId="6" fillId="0" borderId="0" xfId="2" applyNumberFormat="1" applyFont="1" applyFill="1" applyBorder="1" applyAlignment="1" applyProtection="1">
      <alignment horizontal="justify" wrapText="1"/>
      <protection hidden="1"/>
    </xf>
    <xf numFmtId="165" fontId="35" fillId="0" borderId="3" xfId="0" applyNumberFormat="1" applyFont="1" applyBorder="1" applyAlignment="1">
      <alignment vertical="center" wrapText="1"/>
    </xf>
    <xf numFmtId="0" fontId="35" fillId="0" borderId="2" xfId="0" applyFont="1" applyBorder="1" applyAlignment="1">
      <alignment vertical="center" wrapText="1"/>
    </xf>
    <xf numFmtId="0" fontId="2" fillId="0" borderId="0" xfId="0" applyFont="1" applyFill="1" applyBorder="1" applyAlignment="1">
      <alignment horizontal="right" wrapText="1"/>
    </xf>
    <xf numFmtId="165" fontId="26" fillId="0" borderId="3" xfId="0" applyNumberFormat="1" applyFont="1" applyBorder="1" applyAlignment="1">
      <alignment vertical="center" wrapText="1"/>
    </xf>
    <xf numFmtId="0" fontId="26" fillId="0" borderId="2" xfId="0" applyFont="1" applyBorder="1" applyAlignment="1">
      <alignment vertical="center" wrapText="1"/>
    </xf>
    <xf numFmtId="0" fontId="14" fillId="2" borderId="0" xfId="0" applyFont="1" applyFill="1" applyAlignment="1">
      <alignment horizont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wrapText="1"/>
    </xf>
    <xf numFmtId="0" fontId="28" fillId="2" borderId="0" xfId="0" applyFont="1" applyFill="1" applyBorder="1" applyAlignment="1">
      <alignment horizontal="justify" vertical="center" wrapText="1"/>
    </xf>
    <xf numFmtId="165" fontId="35" fillId="3" borderId="3" xfId="0" applyNumberFormat="1" applyFont="1" applyFill="1" applyBorder="1" applyAlignment="1">
      <alignment horizontal="center" vertical="center" wrapText="1"/>
    </xf>
    <xf numFmtId="165" fontId="35" fillId="3" borderId="2" xfId="0" applyNumberFormat="1" applyFont="1" applyFill="1" applyBorder="1" applyAlignment="1">
      <alignment horizontal="center" vertical="center" wrapText="1"/>
    </xf>
    <xf numFmtId="0" fontId="17" fillId="0" borderId="0" xfId="0" applyFont="1" applyBorder="1" applyAlignment="1">
      <alignment horizontal="right"/>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34" fillId="0" borderId="0" xfId="0" applyFont="1" applyBorder="1" applyAlignment="1">
      <alignment horizontal="center"/>
    </xf>
    <xf numFmtId="0" fontId="6" fillId="2" borderId="0" xfId="0" applyFont="1" applyFill="1" applyAlignment="1">
      <alignment horizontal="justify" vertical="center" wrapText="1"/>
    </xf>
    <xf numFmtId="166" fontId="33" fillId="0" borderId="3" xfId="0" applyNumberFormat="1" applyFont="1" applyBorder="1" applyAlignment="1">
      <alignment vertical="center" wrapText="1"/>
    </xf>
    <xf numFmtId="164" fontId="24" fillId="0" borderId="3" xfId="1" applyFont="1" applyBorder="1" applyAlignment="1">
      <alignment vertical="center" wrapText="1"/>
    </xf>
    <xf numFmtId="164" fontId="24" fillId="0" borderId="2" xfId="1" applyFont="1" applyBorder="1" applyAlignment="1">
      <alignment vertical="center" wrapText="1"/>
    </xf>
    <xf numFmtId="10" fontId="6" fillId="2" borderId="0" xfId="0" applyNumberFormat="1" applyFont="1" applyFill="1" applyAlignment="1">
      <alignment horizontal="justify" wrapText="1"/>
    </xf>
    <xf numFmtId="0" fontId="6" fillId="0" borderId="0" xfId="0" applyFont="1" applyFill="1" applyAlignment="1">
      <alignment horizontal="justify" wrapText="1"/>
    </xf>
    <xf numFmtId="0" fontId="34" fillId="0" borderId="0" xfId="0" applyFont="1" applyAlignment="1">
      <alignment horizontal="center" vertical="center"/>
    </xf>
  </cellXfs>
  <cellStyles count="3">
    <cellStyle name="Обычный" xfId="0" builtinId="0"/>
    <cellStyle name="Обычный 2"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K646"/>
  <sheetViews>
    <sheetView tabSelected="1" view="pageBreakPreview" zoomScaleNormal="100" zoomScaleSheetLayoutView="100" zoomScalePageLayoutView="90" workbookViewId="0">
      <selection activeCell="B1" sqref="B1:H23"/>
    </sheetView>
  </sheetViews>
  <sheetFormatPr defaultColWidth="9.140625" defaultRowHeight="15"/>
  <cols>
    <col min="1" max="1" width="0.5703125" style="14" customWidth="1"/>
    <col min="2" max="2" width="71.7109375" style="14" customWidth="1"/>
    <col min="3" max="3" width="15.28515625" style="14" customWidth="1"/>
    <col min="4" max="4" width="8.140625" style="14" customWidth="1"/>
    <col min="5" max="5" width="15.28515625" style="14" customWidth="1"/>
    <col min="6" max="6" width="8.28515625" style="14" customWidth="1"/>
    <col min="7" max="7" width="15.140625" style="2" customWidth="1"/>
    <col min="8" max="8" width="8.28515625" style="85" customWidth="1"/>
    <col min="9" max="11" width="10.5703125" style="85" customWidth="1"/>
    <col min="12" max="16384" width="9.140625" style="14"/>
  </cols>
  <sheetData>
    <row r="1" spans="2:11" s="77" customFormat="1" ht="22.9" customHeight="1">
      <c r="B1" s="258" t="s">
        <v>383</v>
      </c>
      <c r="C1" s="258"/>
      <c r="D1" s="258"/>
      <c r="E1" s="258"/>
      <c r="F1" s="258"/>
      <c r="G1" s="258"/>
      <c r="H1" s="86"/>
      <c r="I1" s="144"/>
      <c r="J1" s="144"/>
      <c r="K1" s="144"/>
    </row>
    <row r="2" spans="2:11" s="49" customFormat="1" ht="37.15" customHeight="1">
      <c r="B2" s="249" t="s">
        <v>131</v>
      </c>
      <c r="C2" s="249"/>
      <c r="D2" s="249"/>
      <c r="E2" s="249"/>
      <c r="F2" s="249"/>
      <c r="G2" s="249"/>
      <c r="H2" s="249"/>
      <c r="I2" s="145"/>
      <c r="J2" s="145"/>
      <c r="K2" s="145"/>
    </row>
    <row r="3" spans="2:11" s="160" customFormat="1" ht="61.9" customHeight="1">
      <c r="B3" s="249" t="s">
        <v>327</v>
      </c>
      <c r="C3" s="249"/>
      <c r="D3" s="249"/>
      <c r="E3" s="249"/>
      <c r="F3" s="249"/>
      <c r="G3" s="249"/>
      <c r="H3" s="249"/>
      <c r="I3" s="162"/>
      <c r="J3" s="162"/>
      <c r="K3" s="162"/>
    </row>
    <row r="4" spans="2:11" s="135" customFormat="1" ht="17.45" customHeight="1">
      <c r="B4" s="249" t="s">
        <v>207</v>
      </c>
      <c r="C4" s="249"/>
      <c r="D4" s="249"/>
      <c r="E4" s="249"/>
      <c r="F4" s="249"/>
      <c r="G4" s="249"/>
      <c r="H4" s="249"/>
      <c r="I4" s="145"/>
      <c r="J4" s="145"/>
      <c r="K4" s="145"/>
    </row>
    <row r="5" spans="2:11" s="163" customFormat="1" ht="30.6" customHeight="1">
      <c r="B5" s="273" t="s">
        <v>75</v>
      </c>
      <c r="C5" s="273"/>
      <c r="D5" s="273"/>
      <c r="E5" s="273"/>
      <c r="F5" s="273"/>
      <c r="G5" s="273"/>
      <c r="H5" s="273"/>
      <c r="I5" s="164"/>
      <c r="J5" s="164"/>
      <c r="K5" s="164"/>
    </row>
    <row r="6" spans="2:11" s="135" customFormat="1" ht="31.15" customHeight="1">
      <c r="B6" s="249" t="s">
        <v>208</v>
      </c>
      <c r="C6" s="249"/>
      <c r="D6" s="249"/>
      <c r="E6" s="249"/>
      <c r="F6" s="249"/>
      <c r="G6" s="249"/>
      <c r="H6" s="249"/>
      <c r="I6" s="145"/>
      <c r="J6" s="145"/>
      <c r="K6" s="145"/>
    </row>
    <row r="7" spans="2:11" s="135" customFormat="1" ht="46.15" customHeight="1">
      <c r="B7" s="272" t="s">
        <v>342</v>
      </c>
      <c r="C7" s="272"/>
      <c r="D7" s="272"/>
      <c r="E7" s="272"/>
      <c r="F7" s="272"/>
      <c r="G7" s="272"/>
      <c r="H7" s="272"/>
      <c r="I7" s="145"/>
      <c r="J7" s="145"/>
      <c r="K7" s="145"/>
    </row>
    <row r="8" spans="2:11" s="135" customFormat="1" ht="45" customHeight="1">
      <c r="B8" s="272" t="s">
        <v>316</v>
      </c>
      <c r="C8" s="272"/>
      <c r="D8" s="272"/>
      <c r="E8" s="272"/>
      <c r="F8" s="272"/>
      <c r="G8" s="272"/>
      <c r="H8" s="272"/>
      <c r="I8" s="145"/>
      <c r="J8" s="145"/>
      <c r="K8" s="145"/>
    </row>
    <row r="9" spans="2:11" s="135" customFormat="1" ht="30.6" customHeight="1">
      <c r="B9" s="249" t="s">
        <v>65</v>
      </c>
      <c r="C9" s="249"/>
      <c r="D9" s="249"/>
      <c r="E9" s="249"/>
      <c r="F9" s="249"/>
      <c r="G9" s="249"/>
      <c r="H9" s="249"/>
      <c r="I9" s="145"/>
      <c r="J9" s="145"/>
      <c r="K9" s="145"/>
    </row>
    <row r="10" spans="2:11" s="160" customFormat="1" ht="45.6" customHeight="1">
      <c r="B10" s="249" t="s">
        <v>270</v>
      </c>
      <c r="C10" s="249"/>
      <c r="D10" s="249"/>
      <c r="E10" s="249"/>
      <c r="F10" s="249"/>
      <c r="G10" s="249"/>
      <c r="H10" s="249"/>
      <c r="I10" s="145"/>
      <c r="J10" s="145"/>
      <c r="K10" s="145"/>
    </row>
    <row r="11" spans="2:11" s="161" customFormat="1" ht="76.900000000000006" customHeight="1">
      <c r="B11" s="249" t="s">
        <v>355</v>
      </c>
      <c r="C11" s="249"/>
      <c r="D11" s="249"/>
      <c r="E11" s="249"/>
      <c r="F11" s="249"/>
      <c r="G11" s="249"/>
      <c r="H11" s="249"/>
      <c r="I11" s="145"/>
      <c r="J11" s="145"/>
      <c r="K11" s="145"/>
    </row>
    <row r="12" spans="2:11" s="160" customFormat="1" ht="78" customHeight="1">
      <c r="B12" s="249" t="s">
        <v>134</v>
      </c>
      <c r="C12" s="249"/>
      <c r="D12" s="249"/>
      <c r="E12" s="249"/>
      <c r="F12" s="249"/>
      <c r="G12" s="249"/>
      <c r="H12" s="249"/>
      <c r="I12" s="162"/>
      <c r="J12" s="162"/>
      <c r="K12" s="162"/>
    </row>
    <row r="13" spans="2:11" s="160" customFormat="1" ht="76.150000000000006" customHeight="1">
      <c r="B13" s="249" t="s">
        <v>339</v>
      </c>
      <c r="C13" s="249"/>
      <c r="D13" s="249"/>
      <c r="E13" s="249"/>
      <c r="F13" s="249"/>
      <c r="G13" s="249"/>
      <c r="H13" s="249"/>
      <c r="I13" s="145"/>
      <c r="J13" s="145"/>
      <c r="K13" s="145"/>
    </row>
    <row r="14" spans="2:11" s="161" customFormat="1" ht="46.9" customHeight="1">
      <c r="B14" s="249" t="s">
        <v>343</v>
      </c>
      <c r="C14" s="249"/>
      <c r="D14" s="249"/>
      <c r="E14" s="249"/>
      <c r="F14" s="249"/>
      <c r="G14" s="249"/>
      <c r="H14" s="249"/>
      <c r="I14" s="145"/>
      <c r="J14" s="145"/>
      <c r="K14" s="145"/>
    </row>
    <row r="15" spans="2:11" s="135" customFormat="1" ht="38.25" customHeight="1">
      <c r="B15" s="249" t="s">
        <v>64</v>
      </c>
      <c r="C15" s="249"/>
      <c r="D15" s="249"/>
      <c r="E15" s="249"/>
      <c r="F15" s="249"/>
      <c r="G15" s="249"/>
      <c r="H15" s="249"/>
      <c r="I15" s="145"/>
      <c r="J15" s="145"/>
      <c r="K15" s="145"/>
    </row>
    <row r="16" spans="2:11" s="135" customFormat="1" ht="16.899999999999999" customHeight="1">
      <c r="B16" s="78" t="s">
        <v>66</v>
      </c>
      <c r="C16" s="79">
        <f>C56</f>
        <v>3230211.7</v>
      </c>
      <c r="D16" s="258" t="s">
        <v>0</v>
      </c>
      <c r="E16" s="258"/>
      <c r="F16" s="78"/>
      <c r="G16" s="73"/>
      <c r="H16" s="82"/>
      <c r="I16" s="145"/>
      <c r="J16" s="145"/>
      <c r="K16" s="145"/>
    </row>
    <row r="17" spans="2:11" s="135" customFormat="1" ht="16.899999999999999" customHeight="1">
      <c r="B17" s="78" t="s">
        <v>132</v>
      </c>
      <c r="C17" s="79">
        <f>E56</f>
        <v>3111498.3999999994</v>
      </c>
      <c r="D17" s="258" t="s">
        <v>0</v>
      </c>
      <c r="E17" s="258"/>
      <c r="F17" s="78"/>
      <c r="G17" s="73"/>
      <c r="H17" s="82"/>
      <c r="I17" s="145"/>
      <c r="J17" s="145"/>
      <c r="K17" s="145"/>
    </row>
    <row r="18" spans="2:11" s="135" customFormat="1" ht="16.899999999999999" customHeight="1">
      <c r="B18" s="78" t="s">
        <v>133</v>
      </c>
      <c r="C18" s="79">
        <f>G56</f>
        <v>3955275.4</v>
      </c>
      <c r="D18" s="258" t="s">
        <v>0</v>
      </c>
      <c r="E18" s="258"/>
      <c r="F18" s="78"/>
      <c r="G18" s="73"/>
      <c r="H18" s="82"/>
      <c r="I18" s="145"/>
      <c r="J18" s="145"/>
      <c r="K18" s="145"/>
    </row>
    <row r="19" spans="2:11" s="135" customFormat="1" ht="9.6" customHeight="1">
      <c r="B19" s="249"/>
      <c r="C19" s="249"/>
      <c r="D19" s="249"/>
      <c r="E19" s="249"/>
      <c r="F19" s="249"/>
      <c r="G19" s="249"/>
      <c r="H19" s="87"/>
      <c r="I19" s="145"/>
      <c r="J19" s="145"/>
      <c r="K19" s="145"/>
    </row>
    <row r="20" spans="2:11" s="160" customFormat="1" ht="79.5" customHeight="1">
      <c r="B20" s="249" t="s">
        <v>378</v>
      </c>
      <c r="C20" s="249"/>
      <c r="D20" s="249"/>
      <c r="E20" s="249"/>
      <c r="F20" s="249"/>
      <c r="G20" s="249"/>
      <c r="H20" s="249"/>
      <c r="I20" s="145"/>
      <c r="J20" s="145"/>
      <c r="K20" s="145"/>
    </row>
    <row r="21" spans="2:11" s="160" customFormat="1" ht="67.5" customHeight="1">
      <c r="B21" s="249" t="s">
        <v>314</v>
      </c>
      <c r="C21" s="249"/>
      <c r="D21" s="249"/>
      <c r="E21" s="249"/>
      <c r="F21" s="249"/>
      <c r="G21" s="249"/>
      <c r="H21" s="249"/>
      <c r="I21" s="165"/>
      <c r="J21" s="165"/>
      <c r="K21" s="162"/>
    </row>
    <row r="22" spans="2:11" s="135" customFormat="1" ht="58.5" customHeight="1">
      <c r="B22" s="268" t="s">
        <v>341</v>
      </c>
      <c r="C22" s="268"/>
      <c r="D22" s="268"/>
      <c r="E22" s="268"/>
      <c r="F22" s="268"/>
      <c r="G22" s="268"/>
      <c r="H22" s="268"/>
      <c r="I22" s="146"/>
      <c r="J22" s="146"/>
      <c r="K22" s="145"/>
    </row>
    <row r="23" spans="2:11" s="227" customFormat="1" ht="84" customHeight="1">
      <c r="B23" s="229"/>
      <c r="C23" s="229"/>
      <c r="D23" s="229"/>
      <c r="E23" s="229"/>
      <c r="F23" s="229"/>
      <c r="G23" s="229"/>
      <c r="H23" s="229"/>
      <c r="I23" s="146"/>
      <c r="J23" s="146"/>
      <c r="K23" s="145"/>
    </row>
    <row r="24" spans="2:11" ht="21" customHeight="1">
      <c r="B24" s="264" t="s">
        <v>120</v>
      </c>
      <c r="C24" s="264"/>
      <c r="D24" s="264"/>
      <c r="E24" s="264"/>
      <c r="F24" s="264"/>
      <c r="G24" s="264"/>
      <c r="H24" s="264"/>
    </row>
    <row r="25" spans="2:11" ht="15.75" customHeight="1">
      <c r="B25" s="267" t="s">
        <v>130</v>
      </c>
      <c r="C25" s="267"/>
      <c r="D25" s="267"/>
      <c r="E25" s="267"/>
      <c r="F25" s="267"/>
      <c r="G25" s="267"/>
      <c r="H25" s="267"/>
    </row>
    <row r="26" spans="2:11" ht="9.75" customHeight="1">
      <c r="B26" s="133"/>
      <c r="C26" s="133"/>
      <c r="D26" s="133"/>
      <c r="E26" s="133"/>
      <c r="F26" s="133"/>
      <c r="G26" s="238"/>
      <c r="H26" s="238"/>
    </row>
    <row r="27" spans="2:11" ht="15.6" customHeight="1">
      <c r="B27" s="265" t="s">
        <v>129</v>
      </c>
      <c r="C27" s="240" t="s">
        <v>1</v>
      </c>
      <c r="D27" s="241"/>
      <c r="E27" s="240" t="s">
        <v>54</v>
      </c>
      <c r="F27" s="241"/>
      <c r="G27" s="240" t="s">
        <v>110</v>
      </c>
      <c r="H27" s="241"/>
    </row>
    <row r="28" spans="2:11" ht="67.150000000000006" customHeight="1">
      <c r="B28" s="266"/>
      <c r="C28" s="137" t="s">
        <v>113</v>
      </c>
      <c r="D28" s="137" t="s">
        <v>356</v>
      </c>
      <c r="E28" s="137" t="s">
        <v>113</v>
      </c>
      <c r="F28" s="137" t="s">
        <v>356</v>
      </c>
      <c r="G28" s="137" t="s">
        <v>113</v>
      </c>
      <c r="H28" s="137" t="s">
        <v>356</v>
      </c>
    </row>
    <row r="29" spans="2:11" ht="28.9" customHeight="1">
      <c r="B29" s="68" t="s">
        <v>67</v>
      </c>
      <c r="C29" s="209">
        <f>C122</f>
        <v>1664423.8000000003</v>
      </c>
      <c r="D29" s="218">
        <f>C29/C49*100</f>
        <v>52.000160834535045</v>
      </c>
      <c r="E29" s="209">
        <f>E122</f>
        <v>1638516.6</v>
      </c>
      <c r="F29" s="218">
        <f>E29/E49*100</f>
        <v>56.33818633381825</v>
      </c>
      <c r="G29" s="209">
        <f>G122</f>
        <v>2491420.1</v>
      </c>
      <c r="H29" s="218">
        <f>G29/G49*100</f>
        <v>71.76447764788162</v>
      </c>
      <c r="I29" s="88"/>
      <c r="J29" s="88"/>
    </row>
    <row r="30" spans="2:11" s="25" customFormat="1" ht="30">
      <c r="B30" s="68" t="s">
        <v>187</v>
      </c>
      <c r="C30" s="211">
        <f>C160</f>
        <v>181963.7</v>
      </c>
      <c r="D30" s="219">
        <f>C30/C49*100</f>
        <v>5.6849353308016166</v>
      </c>
      <c r="E30" s="211">
        <f>E160</f>
        <v>158306.9</v>
      </c>
      <c r="F30" s="219">
        <f>E30/E49*100+0.1</f>
        <v>5.5431695291516307</v>
      </c>
      <c r="G30" s="211">
        <f>G160</f>
        <v>158306.9</v>
      </c>
      <c r="H30" s="219">
        <f>G30/G49*100</f>
        <v>4.5599744445167758</v>
      </c>
      <c r="I30" s="88"/>
      <c r="J30" s="88"/>
      <c r="K30" s="98"/>
    </row>
    <row r="31" spans="2:11" s="25" customFormat="1" ht="15.75">
      <c r="B31" s="69" t="s">
        <v>188</v>
      </c>
      <c r="C31" s="211">
        <f>C181</f>
        <v>256258.8</v>
      </c>
      <c r="D31" s="219">
        <f>C31/C49*100</f>
        <v>8.0060732220152975</v>
      </c>
      <c r="E31" s="211">
        <f>E181</f>
        <v>256537.5</v>
      </c>
      <c r="F31" s="219">
        <f>E31/E49*100</f>
        <v>8.8206964010080213</v>
      </c>
      <c r="G31" s="211">
        <f>G181</f>
        <v>0</v>
      </c>
      <c r="H31" s="219">
        <f>G31/G49*100</f>
        <v>0</v>
      </c>
      <c r="I31" s="88"/>
      <c r="J31" s="88"/>
      <c r="K31" s="98"/>
    </row>
    <row r="32" spans="2:11" s="25" customFormat="1" ht="30">
      <c r="B32" s="68" t="s">
        <v>68</v>
      </c>
      <c r="C32" s="209">
        <f>C209</f>
        <v>17371.8</v>
      </c>
      <c r="D32" s="218">
        <f>C32/C49*100</f>
        <v>0.54273220197006056</v>
      </c>
      <c r="E32" s="209">
        <f>E209</f>
        <v>17087.3</v>
      </c>
      <c r="F32" s="218">
        <f>E32/E49*100</f>
        <v>0.5875237952071114</v>
      </c>
      <c r="G32" s="209">
        <f>G209</f>
        <v>17024.3</v>
      </c>
      <c r="H32" s="218">
        <f>G32/G49*100</f>
        <v>0.49037895970287426</v>
      </c>
      <c r="I32" s="88"/>
      <c r="J32" s="88"/>
      <c r="K32" s="98"/>
    </row>
    <row r="33" spans="2:11" ht="45">
      <c r="B33" s="68" t="s">
        <v>69</v>
      </c>
      <c r="C33" s="209">
        <f>C232</f>
        <v>98040.6</v>
      </c>
      <c r="D33" s="218">
        <f>C33/C49*100</f>
        <v>3.0629981188170436</v>
      </c>
      <c r="E33" s="209">
        <f>E232</f>
        <v>84872.5</v>
      </c>
      <c r="F33" s="218">
        <f>E33/E49*100</f>
        <v>2.918226595700641</v>
      </c>
      <c r="G33" s="209">
        <f>G232</f>
        <v>86910</v>
      </c>
      <c r="H33" s="218">
        <f>G33/G49*100</f>
        <v>2.5034119104912862</v>
      </c>
      <c r="I33" s="88"/>
      <c r="J33" s="88"/>
    </row>
    <row r="34" spans="2:11" s="26" customFormat="1" ht="30">
      <c r="B34" s="68" t="s">
        <v>70</v>
      </c>
      <c r="C34" s="209">
        <f>C256</f>
        <v>66055.600000000006</v>
      </c>
      <c r="D34" s="218">
        <f>C34/C49*100</f>
        <v>2.0637182813786445</v>
      </c>
      <c r="E34" s="209">
        <f>E256</f>
        <v>0</v>
      </c>
      <c r="F34" s="218">
        <f>E34/E49*100</f>
        <v>0</v>
      </c>
      <c r="G34" s="209">
        <f>G256</f>
        <v>0</v>
      </c>
      <c r="H34" s="218">
        <f>G34/G49*100</f>
        <v>0</v>
      </c>
      <c r="I34" s="89"/>
      <c r="J34" s="89"/>
      <c r="K34" s="89"/>
    </row>
    <row r="35" spans="2:11" ht="45">
      <c r="B35" s="68" t="s">
        <v>189</v>
      </c>
      <c r="C35" s="209">
        <f>C275</f>
        <v>26030.3</v>
      </c>
      <c r="D35" s="218">
        <f>C35/C49*100</f>
        <v>0.8132422683280528</v>
      </c>
      <c r="E35" s="209">
        <f>E275</f>
        <v>26191.300000000003</v>
      </c>
      <c r="F35" s="218">
        <f>E35/E49*100</f>
        <v>0.90055257281185552</v>
      </c>
      <c r="G35" s="209">
        <f>G275</f>
        <v>25956</v>
      </c>
      <c r="H35" s="218">
        <f>G35/G49*100</f>
        <v>0.74765342939491231</v>
      </c>
    </row>
    <row r="36" spans="2:11" ht="28.9" customHeight="1">
      <c r="B36" s="68" t="s">
        <v>190</v>
      </c>
      <c r="C36" s="209">
        <f>C295</f>
        <v>750</v>
      </c>
      <c r="D36" s="218">
        <f>C36/C49*100</f>
        <v>2.3431604754691249E-2</v>
      </c>
      <c r="E36" s="209">
        <f>E295</f>
        <v>0</v>
      </c>
      <c r="F36" s="218">
        <f>E36/E49*100</f>
        <v>0</v>
      </c>
      <c r="G36" s="209">
        <f>G295</f>
        <v>0</v>
      </c>
      <c r="H36" s="218">
        <f>G36/G49*100</f>
        <v>0</v>
      </c>
    </row>
    <row r="37" spans="2:11" ht="30" customHeight="1">
      <c r="B37" s="68" t="s">
        <v>191</v>
      </c>
      <c r="C37" s="209">
        <f>C312</f>
        <v>33193</v>
      </c>
      <c r="D37" s="218">
        <f>C37/C49*100</f>
        <v>1.0370203421632889</v>
      </c>
      <c r="E37" s="209">
        <f>E312</f>
        <v>0</v>
      </c>
      <c r="F37" s="218">
        <f>E37/E49*100</f>
        <v>0</v>
      </c>
      <c r="G37" s="209">
        <f>G312</f>
        <v>0</v>
      </c>
      <c r="H37" s="218">
        <f>G37/G49*100</f>
        <v>0</v>
      </c>
    </row>
    <row r="38" spans="2:11" ht="30">
      <c r="B38" s="68" t="s">
        <v>192</v>
      </c>
      <c r="C38" s="209">
        <f>C337</f>
        <v>11879.4</v>
      </c>
      <c r="D38" s="218">
        <f>C38/C49*100</f>
        <v>0.37113787403050558</v>
      </c>
      <c r="E38" s="209">
        <f t="shared" ref="E38" si="0">E337</f>
        <v>11884.3</v>
      </c>
      <c r="F38" s="218">
        <f>E38/E49*100</f>
        <v>0.40862564825220338</v>
      </c>
      <c r="G38" s="209">
        <f t="shared" ref="G38" si="1">G337</f>
        <v>11884.300000000001</v>
      </c>
      <c r="H38" s="218">
        <f>G38/G49*100</f>
        <v>0.34232307177369231</v>
      </c>
    </row>
    <row r="39" spans="2:11" ht="45">
      <c r="B39" s="68" t="s">
        <v>193</v>
      </c>
      <c r="C39" s="209">
        <f>C363</f>
        <v>29200.400000000001</v>
      </c>
      <c r="D39" s="218">
        <f>C39/C49*100</f>
        <v>0.91228297530518176</v>
      </c>
      <c r="E39" s="209">
        <f t="shared" ref="E39" si="2">E363</f>
        <v>0</v>
      </c>
      <c r="F39" s="218">
        <f>E39/E49*100</f>
        <v>0</v>
      </c>
      <c r="G39" s="209">
        <f t="shared" ref="G39" si="3">G363</f>
        <v>0</v>
      </c>
      <c r="H39" s="218">
        <f>G39/G49*100</f>
        <v>0</v>
      </c>
    </row>
    <row r="40" spans="2:11" ht="30.75" customHeight="1">
      <c r="B40" s="68" t="s">
        <v>194</v>
      </c>
      <c r="C40" s="209">
        <f>C387</f>
        <v>16812.7</v>
      </c>
      <c r="D40" s="218">
        <f>C40/C49*100</f>
        <v>0.52526472167893012</v>
      </c>
      <c r="E40" s="209">
        <f t="shared" ref="E40" si="4">E387</f>
        <v>16765.599999999999</v>
      </c>
      <c r="F40" s="218">
        <f>E40/E49*100</f>
        <v>0.57646257401253254</v>
      </c>
      <c r="G40" s="209">
        <f t="shared" ref="G40" si="5">G387</f>
        <v>17050.599999999999</v>
      </c>
      <c r="H40" s="218">
        <f>G40/G49*100</f>
        <v>0.49113652193099444</v>
      </c>
    </row>
    <row r="41" spans="2:11" ht="15.6" customHeight="1">
      <c r="B41" s="265" t="s">
        <v>129</v>
      </c>
      <c r="C41" s="240" t="s">
        <v>1</v>
      </c>
      <c r="D41" s="241"/>
      <c r="E41" s="240" t="s">
        <v>54</v>
      </c>
      <c r="F41" s="241"/>
      <c r="G41" s="240" t="s">
        <v>110</v>
      </c>
      <c r="H41" s="241"/>
    </row>
    <row r="42" spans="2:11" ht="67.150000000000006" customHeight="1">
      <c r="B42" s="266"/>
      <c r="C42" s="137" t="s">
        <v>113</v>
      </c>
      <c r="D42" s="137" t="s">
        <v>356</v>
      </c>
      <c r="E42" s="137" t="s">
        <v>113</v>
      </c>
      <c r="F42" s="137" t="s">
        <v>356</v>
      </c>
      <c r="G42" s="137" t="s">
        <v>113</v>
      </c>
      <c r="H42" s="137" t="s">
        <v>356</v>
      </c>
    </row>
    <row r="43" spans="2:11" s="15" customFormat="1" ht="30">
      <c r="B43" s="68" t="s">
        <v>71</v>
      </c>
      <c r="C43" s="209">
        <f>C411</f>
        <v>20790.000000000004</v>
      </c>
      <c r="D43" s="218">
        <f>C43/C49*100+0.1</f>
        <v>0.74952408380004143</v>
      </c>
      <c r="E43" s="209">
        <f>E411</f>
        <v>17676.500000000004</v>
      </c>
      <c r="F43" s="218">
        <f>E43/E49*100</f>
        <v>0.60778264359954515</v>
      </c>
      <c r="G43" s="209">
        <f>G411</f>
        <v>18197.099999999999</v>
      </c>
      <c r="H43" s="218">
        <f>G43/G49*100</f>
        <v>0.52416105024048998</v>
      </c>
      <c r="I43" s="91"/>
      <c r="J43" s="91"/>
      <c r="K43" s="91"/>
    </row>
    <row r="44" spans="2:11" s="31" customFormat="1" ht="30">
      <c r="B44" s="68" t="s">
        <v>195</v>
      </c>
      <c r="C44" s="209">
        <f>C435</f>
        <v>60976.399999999994</v>
      </c>
      <c r="D44" s="218">
        <f>C44/C49*100</f>
        <v>1.9050332055519406</v>
      </c>
      <c r="E44" s="209">
        <f>E435</f>
        <v>60751.899999999994</v>
      </c>
      <c r="F44" s="218">
        <f>E44/E49*100</f>
        <v>2.0888722533134496</v>
      </c>
      <c r="G44" s="209">
        <f>G435</f>
        <v>61020.100000000006</v>
      </c>
      <c r="H44" s="218">
        <f>G44/G49*100</f>
        <v>1.7576624682932844</v>
      </c>
      <c r="I44" s="147"/>
      <c r="J44" s="147"/>
      <c r="K44" s="147"/>
    </row>
    <row r="45" spans="2:11" s="15" customFormat="1" ht="60" customHeight="1">
      <c r="B45" s="68" t="s">
        <v>196</v>
      </c>
      <c r="C45" s="209">
        <f>C459</f>
        <v>43518.700000000004</v>
      </c>
      <c r="D45" s="218">
        <f>C45/C49*100</f>
        <v>1.3596173037839763</v>
      </c>
      <c r="E45" s="209">
        <f>E459</f>
        <v>0</v>
      </c>
      <c r="F45" s="218">
        <f>E45/E49*100</f>
        <v>0</v>
      </c>
      <c r="G45" s="209">
        <f>G459</f>
        <v>0</v>
      </c>
      <c r="H45" s="218">
        <f>G45/G49*100</f>
        <v>0</v>
      </c>
      <c r="I45" s="91"/>
      <c r="J45" s="91"/>
      <c r="K45" s="91"/>
    </row>
    <row r="46" spans="2:11" ht="31.5" customHeight="1">
      <c r="B46" s="68" t="s">
        <v>197</v>
      </c>
      <c r="C46" s="209">
        <f>C481</f>
        <v>446811.7</v>
      </c>
      <c r="D46" s="218">
        <f>C46/C49*100</f>
        <v>13.959353538895575</v>
      </c>
      <c r="E46" s="209">
        <f>E481</f>
        <v>445881.30000000005</v>
      </c>
      <c r="F46" s="218">
        <f>E46/E49*100</f>
        <v>15.331027932317021</v>
      </c>
      <c r="G46" s="209">
        <f>G481</f>
        <v>447381.00000000006</v>
      </c>
      <c r="H46" s="218">
        <f>G46/G49*100</f>
        <v>12.886651983977703</v>
      </c>
    </row>
    <row r="47" spans="2:11" s="31" customFormat="1" ht="30" customHeight="1">
      <c r="B47" s="68" t="s">
        <v>72</v>
      </c>
      <c r="C47" s="209">
        <f>C514</f>
        <v>223784.9</v>
      </c>
      <c r="D47" s="218">
        <f>C47/C49*100</f>
        <v>6.9915191024908081</v>
      </c>
      <c r="E47" s="209">
        <f>E514</f>
        <v>173887.1</v>
      </c>
      <c r="F47" s="218">
        <f>E47/E49*100</f>
        <v>5.9788737208077638</v>
      </c>
      <c r="G47" s="209">
        <f>G514</f>
        <v>136511.6</v>
      </c>
      <c r="H47" s="218">
        <f>G47/G49*100</f>
        <v>3.9321685117963674</v>
      </c>
      <c r="I47" s="147"/>
      <c r="J47" s="147"/>
      <c r="K47" s="147"/>
    </row>
    <row r="48" spans="2:11" s="26" customFormat="1" ht="31.5" customHeight="1">
      <c r="B48" s="68" t="s">
        <v>73</v>
      </c>
      <c r="C48" s="209">
        <f>C540</f>
        <v>2943.3</v>
      </c>
      <c r="D48" s="218">
        <f>C48/C49*100</f>
        <v>9.1954989699310347E-2</v>
      </c>
      <c r="E48" s="209">
        <f>E540</f>
        <v>0</v>
      </c>
      <c r="F48" s="218">
        <f>E48/E49*100</f>
        <v>0</v>
      </c>
      <c r="G48" s="209">
        <f>G540</f>
        <v>0</v>
      </c>
      <c r="H48" s="218">
        <f>G48/G49*100</f>
        <v>0</v>
      </c>
      <c r="I48" s="89"/>
      <c r="J48" s="89"/>
      <c r="K48" s="89"/>
    </row>
    <row r="49" spans="2:11" s="70" customFormat="1" ht="16.899999999999999" customHeight="1">
      <c r="B49" s="74" t="s">
        <v>55</v>
      </c>
      <c r="C49" s="210">
        <f>SUM(C29:C48)</f>
        <v>3200805.1</v>
      </c>
      <c r="D49" s="220">
        <v>100</v>
      </c>
      <c r="E49" s="210">
        <f t="shared" ref="E49:G49" si="6">SUM(E29:E48)</f>
        <v>2908358.7999999993</v>
      </c>
      <c r="F49" s="220">
        <v>100</v>
      </c>
      <c r="G49" s="210">
        <f t="shared" si="6"/>
        <v>3471662</v>
      </c>
      <c r="H49" s="220">
        <v>100</v>
      </c>
      <c r="I49" s="94"/>
      <c r="J49" s="94"/>
      <c r="K49" s="94"/>
    </row>
    <row r="50" spans="2:11" s="26" customFormat="1" ht="12" customHeight="1">
      <c r="B50" s="51"/>
      <c r="C50" s="71"/>
      <c r="D50" s="71"/>
      <c r="E50" s="72"/>
      <c r="F50" s="72"/>
      <c r="G50" s="72"/>
      <c r="H50" s="89"/>
      <c r="I50" s="89"/>
      <c r="J50" s="89"/>
      <c r="K50" s="89"/>
    </row>
    <row r="51" spans="2:11" s="26" customFormat="1" ht="36.6" customHeight="1">
      <c r="B51" s="234" t="s">
        <v>313</v>
      </c>
      <c r="C51" s="234"/>
      <c r="D51" s="234"/>
      <c r="E51" s="234"/>
      <c r="F51" s="234"/>
      <c r="G51" s="234"/>
      <c r="H51" s="234"/>
      <c r="I51" s="89"/>
      <c r="J51" s="89"/>
      <c r="K51" s="89"/>
    </row>
    <row r="52" spans="2:11" s="26" customFormat="1" ht="18" customHeight="1">
      <c r="B52" s="130"/>
      <c r="C52" s="130"/>
      <c r="D52" s="130"/>
      <c r="E52" s="130"/>
      <c r="F52" s="130"/>
      <c r="G52" s="238" t="s">
        <v>121</v>
      </c>
      <c r="H52" s="238"/>
      <c r="I52" s="89"/>
      <c r="J52" s="89"/>
      <c r="K52" s="89"/>
    </row>
    <row r="53" spans="2:11" s="26" customFormat="1" ht="23.45" customHeight="1">
      <c r="B53" s="248" t="s">
        <v>78</v>
      </c>
      <c r="C53" s="248"/>
      <c r="D53" s="248"/>
      <c r="E53" s="248"/>
      <c r="F53" s="248"/>
      <c r="G53" s="248"/>
      <c r="H53" s="248"/>
      <c r="I53" s="89"/>
      <c r="J53" s="89"/>
      <c r="K53" s="89"/>
    </row>
    <row r="54" spans="2:11" s="2" customFormat="1" ht="14.45" customHeight="1">
      <c r="B54" s="231" t="s">
        <v>118</v>
      </c>
      <c r="C54" s="232" t="s">
        <v>1</v>
      </c>
      <c r="D54" s="232"/>
      <c r="E54" s="232" t="s">
        <v>54</v>
      </c>
      <c r="F54" s="232"/>
      <c r="G54" s="232" t="s">
        <v>110</v>
      </c>
      <c r="H54" s="232"/>
      <c r="I54" s="95"/>
      <c r="J54" s="95"/>
      <c r="K54" s="95"/>
    </row>
    <row r="55" spans="2:11" s="2" customFormat="1" ht="79.900000000000006" customHeight="1">
      <c r="B55" s="231"/>
      <c r="C55" s="137" t="s">
        <v>113</v>
      </c>
      <c r="D55" s="137" t="s">
        <v>357</v>
      </c>
      <c r="E55" s="137" t="s">
        <v>113</v>
      </c>
      <c r="F55" s="137" t="s">
        <v>357</v>
      </c>
      <c r="G55" s="137" t="s">
        <v>113</v>
      </c>
      <c r="H55" s="137" t="s">
        <v>357</v>
      </c>
      <c r="I55" s="95"/>
      <c r="J55" s="95"/>
      <c r="K55" s="95"/>
    </row>
    <row r="56" spans="2:11" s="26" customFormat="1" ht="17.45" customHeight="1">
      <c r="B56" s="223" t="s">
        <v>63</v>
      </c>
      <c r="C56" s="224">
        <f>C62+C63</f>
        <v>3230211.7</v>
      </c>
      <c r="D56" s="225">
        <v>100</v>
      </c>
      <c r="E56" s="224">
        <f>E62+E63</f>
        <v>3111498.3999999994</v>
      </c>
      <c r="F56" s="225">
        <v>100</v>
      </c>
      <c r="G56" s="224">
        <f>G62+G63</f>
        <v>3955275.4</v>
      </c>
      <c r="H56" s="225">
        <v>100</v>
      </c>
      <c r="I56" s="200"/>
      <c r="J56" s="200"/>
      <c r="K56" s="200"/>
    </row>
    <row r="57" spans="2:11" s="26" customFormat="1" ht="14.45" customHeight="1">
      <c r="B57" s="128" t="s">
        <v>6</v>
      </c>
      <c r="C57" s="129">
        <f>C123+C161+C184+C210+C233+C257+C276+C296+C313+C338+C364+C388+C412+C436+C460+C482+C515+C541+C555+C582</f>
        <v>1556829.8000000003</v>
      </c>
      <c r="D57" s="140" t="s">
        <v>116</v>
      </c>
      <c r="E57" s="129">
        <f>E123+E161+E184+E210+E233+E257+E276+E296+E313+E338+E364+E388+E412+E436+E460+E482+E515+E541+E555+E582</f>
        <v>1462942.5</v>
      </c>
      <c r="F57" s="138" t="s">
        <v>116</v>
      </c>
      <c r="G57" s="129">
        <f>G123+G161+G184+G210+G233+G257+G276+G296+G313+G338+G364+G388+G412+G436+G460+G482+G515+G541+G555+G582</f>
        <v>1497766.2999999998</v>
      </c>
      <c r="H57" s="138" t="s">
        <v>116</v>
      </c>
      <c r="I57" s="200"/>
      <c r="J57" s="200"/>
      <c r="K57" s="200"/>
    </row>
    <row r="58" spans="2:11" s="2" customFormat="1" ht="14.45" customHeight="1">
      <c r="B58" s="231" t="s">
        <v>118</v>
      </c>
      <c r="C58" s="232" t="s">
        <v>1</v>
      </c>
      <c r="D58" s="232"/>
      <c r="E58" s="232" t="s">
        <v>54</v>
      </c>
      <c r="F58" s="232"/>
      <c r="G58" s="232" t="s">
        <v>110</v>
      </c>
      <c r="H58" s="232"/>
      <c r="I58" s="95"/>
      <c r="J58" s="95"/>
      <c r="K58" s="95"/>
    </row>
    <row r="59" spans="2:11" s="2" customFormat="1" ht="79.900000000000006" customHeight="1">
      <c r="B59" s="231"/>
      <c r="C59" s="137" t="s">
        <v>113</v>
      </c>
      <c r="D59" s="137" t="s">
        <v>357</v>
      </c>
      <c r="E59" s="137" t="s">
        <v>113</v>
      </c>
      <c r="F59" s="137" t="s">
        <v>357</v>
      </c>
      <c r="G59" s="137" t="s">
        <v>113</v>
      </c>
      <c r="H59" s="137" t="s">
        <v>357</v>
      </c>
      <c r="I59" s="95"/>
      <c r="J59" s="95"/>
      <c r="K59" s="95"/>
    </row>
    <row r="60" spans="2:11" s="26" customFormat="1" ht="14.45" customHeight="1">
      <c r="B60" s="128" t="s">
        <v>7</v>
      </c>
      <c r="C60" s="129">
        <f>C124+C162+C185+C211+C234+C258+C277+C297+C314+C339+C365+C389+C415+C437+C461+C483+C516+C542+C556+C583</f>
        <v>1661037.6000000003</v>
      </c>
      <c r="D60" s="140" t="s">
        <v>116</v>
      </c>
      <c r="E60" s="129">
        <f>E124+E162+E185+E211+E234+E258+E277+E297+E314+E339+E365+E389+E415+E437+E461+E483+E516+E542+E556+E583</f>
        <v>1634710.1</v>
      </c>
      <c r="F60" s="138" t="s">
        <v>116</v>
      </c>
      <c r="G60" s="129">
        <f>G124+G162+G185+G211+G234+G258+G277+G297+G314+G339+G365+G389+G415+G437+G461+G483+G516+G542+G556+G583</f>
        <v>2445058.9</v>
      </c>
      <c r="H60" s="138" t="s">
        <v>116</v>
      </c>
      <c r="I60" s="89"/>
      <c r="J60" s="89"/>
      <c r="K60" s="89"/>
    </row>
    <row r="61" spans="2:11" s="26" customFormat="1" ht="14.45" customHeight="1">
      <c r="B61" s="128" t="s">
        <v>8</v>
      </c>
      <c r="C61" s="129">
        <f>C127+C163+C186+C212+C237+C259+C278+C298+C315+C340+C366+C390+C416+C438+C462+C484+C517+C543+C557+C584</f>
        <v>12344.3</v>
      </c>
      <c r="D61" s="140" t="s">
        <v>116</v>
      </c>
      <c r="E61" s="129">
        <f>E127+E163+E186+E212+E237+E259+E278+E298+E315+E340+E366+E390+E416+E438+E462+E484+E517+E543+E557+E584</f>
        <v>13845.8</v>
      </c>
      <c r="F61" s="138" t="s">
        <v>116</v>
      </c>
      <c r="G61" s="129">
        <f>G127+G163+G186+G212+G237+G259+G278+G298+G315+G340+G366+G390+G416+G438+G462+G484+G517+G543+G557+G584</f>
        <v>12450.2</v>
      </c>
      <c r="H61" s="138" t="s">
        <v>116</v>
      </c>
      <c r="I61" s="89"/>
      <c r="J61" s="89"/>
      <c r="K61" s="89"/>
    </row>
    <row r="62" spans="2:11" s="70" customFormat="1" ht="17.45" customHeight="1">
      <c r="B62" s="80" t="s">
        <v>353</v>
      </c>
      <c r="C62" s="81">
        <f>C49</f>
        <v>3200805.1</v>
      </c>
      <c r="D62" s="151">
        <f>C62/C56*100</f>
        <v>99.089638614088358</v>
      </c>
      <c r="E62" s="81">
        <f>E49</f>
        <v>2908358.7999999993</v>
      </c>
      <c r="F62" s="151">
        <f>E62/E56*100</f>
        <v>93.471325583840894</v>
      </c>
      <c r="G62" s="81">
        <f>G49</f>
        <v>3471662</v>
      </c>
      <c r="H62" s="151">
        <f>G62/G56*100</f>
        <v>87.772952548386399</v>
      </c>
      <c r="I62" s="94"/>
      <c r="J62" s="94"/>
      <c r="K62" s="94"/>
    </row>
    <row r="63" spans="2:11" s="70" customFormat="1" ht="17.45" customHeight="1">
      <c r="B63" s="80" t="s">
        <v>354</v>
      </c>
      <c r="C63" s="81">
        <f>C554+C581</f>
        <v>29406.6</v>
      </c>
      <c r="D63" s="151">
        <f>C63/C56*100</f>
        <v>0.91036138591164151</v>
      </c>
      <c r="E63" s="81">
        <f>E554+E581</f>
        <v>203139.6</v>
      </c>
      <c r="F63" s="151">
        <f>E63/E56*100</f>
        <v>6.5286744161591095</v>
      </c>
      <c r="G63" s="81">
        <f>G554+G581</f>
        <v>483613.39999999997</v>
      </c>
      <c r="H63" s="151">
        <f>G63/G56*100</f>
        <v>12.227047451613608</v>
      </c>
      <c r="I63" s="94"/>
      <c r="J63" s="94"/>
      <c r="K63" s="94"/>
    </row>
    <row r="64" spans="2:11" s="26" customFormat="1" ht="7.9" customHeight="1">
      <c r="B64" s="75"/>
      <c r="C64" s="76"/>
      <c r="D64" s="76"/>
      <c r="E64" s="76"/>
      <c r="F64" s="76"/>
      <c r="G64" s="76"/>
      <c r="H64" s="89"/>
      <c r="I64" s="89"/>
      <c r="J64" s="89"/>
      <c r="K64" s="89"/>
    </row>
    <row r="65" spans="2:11" s="26" customFormat="1" ht="47.45" customHeight="1">
      <c r="B65" s="234" t="s">
        <v>122</v>
      </c>
      <c r="C65" s="234"/>
      <c r="D65" s="234"/>
      <c r="E65" s="234"/>
      <c r="F65" s="234"/>
      <c r="G65" s="234"/>
      <c r="H65" s="234"/>
      <c r="I65" s="89"/>
      <c r="J65" s="89"/>
      <c r="K65" s="89"/>
    </row>
    <row r="66" spans="2:11" s="26" customFormat="1" ht="49.15" customHeight="1">
      <c r="B66" s="234" t="s">
        <v>227</v>
      </c>
      <c r="C66" s="234"/>
      <c r="D66" s="234"/>
      <c r="E66" s="234"/>
      <c r="F66" s="234"/>
      <c r="G66" s="234"/>
      <c r="H66" s="234"/>
      <c r="I66" s="89"/>
      <c r="J66" s="89"/>
      <c r="K66" s="89"/>
    </row>
    <row r="67" spans="2:11" s="26" customFormat="1" ht="14.45" customHeight="1">
      <c r="B67" s="130"/>
      <c r="C67" s="130"/>
      <c r="D67" s="130"/>
      <c r="E67" s="130"/>
      <c r="F67" s="130"/>
      <c r="G67" s="238" t="s">
        <v>124</v>
      </c>
      <c r="H67" s="238"/>
      <c r="I67" s="89"/>
      <c r="J67" s="89"/>
      <c r="K67" s="89"/>
    </row>
    <row r="68" spans="2:11" s="26" customFormat="1" ht="21.6" customHeight="1">
      <c r="B68" s="248" t="s">
        <v>228</v>
      </c>
      <c r="C68" s="248"/>
      <c r="D68" s="248"/>
      <c r="E68" s="248"/>
      <c r="F68" s="248"/>
      <c r="G68" s="248"/>
      <c r="H68" s="248"/>
      <c r="I68" s="89"/>
      <c r="J68" s="89"/>
      <c r="K68" s="89"/>
    </row>
    <row r="69" spans="2:11" s="26" customFormat="1" ht="14.45" customHeight="1">
      <c r="B69" s="132"/>
      <c r="C69" s="132"/>
      <c r="D69" s="132"/>
      <c r="E69" s="132"/>
      <c r="F69" s="132"/>
      <c r="G69" s="238" t="s">
        <v>49</v>
      </c>
      <c r="H69" s="238"/>
      <c r="I69" s="89"/>
      <c r="J69" s="89"/>
      <c r="K69" s="89"/>
    </row>
    <row r="70" spans="2:11" s="2" customFormat="1" ht="23.25" customHeight="1">
      <c r="B70" s="1" t="s">
        <v>135</v>
      </c>
      <c r="C70" s="240" t="s">
        <v>1</v>
      </c>
      <c r="D70" s="241"/>
      <c r="E70" s="240" t="s">
        <v>54</v>
      </c>
      <c r="F70" s="241"/>
      <c r="G70" s="240" t="s">
        <v>110</v>
      </c>
      <c r="H70" s="241"/>
      <c r="I70" s="95"/>
      <c r="J70" s="95"/>
      <c r="K70" s="95"/>
    </row>
    <row r="71" spans="2:11" s="157" customFormat="1" ht="18" customHeight="1">
      <c r="B71" s="158" t="s">
        <v>349</v>
      </c>
      <c r="C71" s="246">
        <f>C72+C77+C82+C88</f>
        <v>22583.300000000003</v>
      </c>
      <c r="D71" s="247"/>
      <c r="E71" s="246">
        <f t="shared" ref="E71" si="7">E72+E77+E82+E88</f>
        <v>27880.000000000004</v>
      </c>
      <c r="F71" s="247"/>
      <c r="G71" s="246">
        <f t="shared" ref="G71" si="8">G72+G77+G82+G88</f>
        <v>875840.5</v>
      </c>
      <c r="H71" s="247"/>
      <c r="I71" s="159"/>
      <c r="J71" s="159"/>
      <c r="K71" s="159"/>
    </row>
    <row r="72" spans="2:11" s="2" customFormat="1" ht="18" customHeight="1">
      <c r="B72" s="182" t="s">
        <v>126</v>
      </c>
      <c r="C72" s="244">
        <f>C73</f>
        <v>0</v>
      </c>
      <c r="D72" s="245"/>
      <c r="E72" s="244">
        <f t="shared" ref="E72" si="9">E73</f>
        <v>5296.7</v>
      </c>
      <c r="F72" s="245"/>
      <c r="G72" s="244">
        <f t="shared" ref="G72" si="10">G73</f>
        <v>0</v>
      </c>
      <c r="H72" s="245"/>
      <c r="I72" s="13"/>
      <c r="J72" s="13"/>
      <c r="K72" s="13"/>
    </row>
    <row r="73" spans="2:11" s="157" customFormat="1" ht="18" customHeight="1">
      <c r="B73" s="156" t="s">
        <v>229</v>
      </c>
      <c r="C73" s="242">
        <f>C188</f>
        <v>0</v>
      </c>
      <c r="D73" s="243"/>
      <c r="E73" s="242">
        <f t="shared" ref="E73" si="11">E188</f>
        <v>5296.7</v>
      </c>
      <c r="F73" s="243"/>
      <c r="G73" s="242">
        <f t="shared" ref="G73" si="12">G188</f>
        <v>0</v>
      </c>
      <c r="H73" s="243"/>
      <c r="I73" s="159"/>
      <c r="J73" s="159"/>
      <c r="K73" s="159"/>
    </row>
    <row r="74" spans="2:11" s="2" customFormat="1" ht="13.9" customHeight="1">
      <c r="B74" s="221" t="s">
        <v>6</v>
      </c>
      <c r="C74" s="262">
        <v>0</v>
      </c>
      <c r="D74" s="263"/>
      <c r="E74" s="262">
        <v>105.9</v>
      </c>
      <c r="F74" s="263"/>
      <c r="G74" s="262">
        <v>0</v>
      </c>
      <c r="H74" s="263"/>
      <c r="I74" s="95"/>
      <c r="J74" s="95"/>
      <c r="K74" s="95"/>
    </row>
    <row r="75" spans="2:11" s="2" customFormat="1" ht="13.9" customHeight="1">
      <c r="B75" s="221" t="s">
        <v>7</v>
      </c>
      <c r="C75" s="262">
        <v>0</v>
      </c>
      <c r="D75" s="263"/>
      <c r="E75" s="262">
        <f>5190.8-E76</f>
        <v>3166.4</v>
      </c>
      <c r="F75" s="263"/>
      <c r="G75" s="262">
        <v>0</v>
      </c>
      <c r="H75" s="263"/>
      <c r="I75" s="95"/>
      <c r="J75" s="95"/>
      <c r="K75" s="95"/>
    </row>
    <row r="76" spans="2:11" s="2" customFormat="1" ht="13.9" customHeight="1">
      <c r="B76" s="221" t="s">
        <v>8</v>
      </c>
      <c r="C76" s="262">
        <v>0</v>
      </c>
      <c r="D76" s="263"/>
      <c r="E76" s="262">
        <v>2024.4</v>
      </c>
      <c r="F76" s="263"/>
      <c r="G76" s="262">
        <v>0</v>
      </c>
      <c r="H76" s="263"/>
      <c r="I76" s="95"/>
      <c r="J76" s="95"/>
      <c r="K76" s="95"/>
    </row>
    <row r="77" spans="2:11" s="2" customFormat="1" ht="18" customHeight="1">
      <c r="B77" s="182" t="s">
        <v>125</v>
      </c>
      <c r="C77" s="244">
        <f>C78</f>
        <v>0</v>
      </c>
      <c r="D77" s="245"/>
      <c r="E77" s="244">
        <f t="shared" ref="E77" si="13">E78</f>
        <v>0</v>
      </c>
      <c r="F77" s="245"/>
      <c r="G77" s="244">
        <f t="shared" ref="G77" si="14">G78</f>
        <v>852632.4</v>
      </c>
      <c r="H77" s="245"/>
      <c r="I77" s="13"/>
      <c r="J77" s="13"/>
      <c r="K77" s="13"/>
    </row>
    <row r="78" spans="2:11" s="157" customFormat="1" ht="18" customHeight="1">
      <c r="B78" s="156" t="s">
        <v>230</v>
      </c>
      <c r="C78" s="242">
        <f>C130</f>
        <v>0</v>
      </c>
      <c r="D78" s="243"/>
      <c r="E78" s="242">
        <f>E130</f>
        <v>0</v>
      </c>
      <c r="F78" s="243"/>
      <c r="G78" s="242">
        <f>G130</f>
        <v>852632.4</v>
      </c>
      <c r="H78" s="243"/>
      <c r="I78" s="159"/>
      <c r="J78" s="159"/>
      <c r="K78" s="159"/>
    </row>
    <row r="79" spans="2:11" s="2" customFormat="1" ht="13.9" customHeight="1">
      <c r="B79" s="221" t="s">
        <v>6</v>
      </c>
      <c r="C79" s="262">
        <v>0</v>
      </c>
      <c r="D79" s="263"/>
      <c r="E79" s="262">
        <v>0</v>
      </c>
      <c r="F79" s="263"/>
      <c r="G79" s="262">
        <v>42631.6</v>
      </c>
      <c r="H79" s="263"/>
      <c r="I79" s="95"/>
      <c r="J79" s="95"/>
      <c r="K79" s="95"/>
    </row>
    <row r="80" spans="2:11" s="2" customFormat="1" ht="13.9" customHeight="1">
      <c r="B80" s="221" t="s">
        <v>7</v>
      </c>
      <c r="C80" s="262">
        <v>0</v>
      </c>
      <c r="D80" s="263"/>
      <c r="E80" s="262">
        <v>0</v>
      </c>
      <c r="F80" s="263"/>
      <c r="G80" s="262">
        <v>810000.8</v>
      </c>
      <c r="H80" s="263"/>
      <c r="I80" s="95"/>
      <c r="J80" s="95"/>
      <c r="K80" s="95"/>
    </row>
    <row r="81" spans="2:11" s="2" customFormat="1" ht="13.9" customHeight="1">
      <c r="B81" s="221" t="s">
        <v>8</v>
      </c>
      <c r="C81" s="262">
        <v>0</v>
      </c>
      <c r="D81" s="263"/>
      <c r="E81" s="262">
        <v>0</v>
      </c>
      <c r="F81" s="263"/>
      <c r="G81" s="262">
        <v>0</v>
      </c>
      <c r="H81" s="263"/>
      <c r="I81" s="95"/>
      <c r="J81" s="95"/>
      <c r="K81" s="95"/>
    </row>
    <row r="82" spans="2:11" s="2" customFormat="1" ht="18" customHeight="1">
      <c r="B82" s="182" t="s">
        <v>127</v>
      </c>
      <c r="C82" s="244">
        <f>C84</f>
        <v>17572.300000000003</v>
      </c>
      <c r="D82" s="245"/>
      <c r="E82" s="244">
        <f t="shared" ref="E82" si="15">E84</f>
        <v>17572.300000000003</v>
      </c>
      <c r="F82" s="245"/>
      <c r="G82" s="244">
        <f t="shared" ref="G82" si="16">G84</f>
        <v>18197.099999999999</v>
      </c>
      <c r="H82" s="245"/>
      <c r="I82" s="13"/>
      <c r="J82" s="13"/>
      <c r="K82" s="13"/>
    </row>
    <row r="83" spans="2:11" s="2" customFormat="1" ht="23.25" customHeight="1">
      <c r="B83" s="226" t="s">
        <v>135</v>
      </c>
      <c r="C83" s="240" t="s">
        <v>1</v>
      </c>
      <c r="D83" s="241"/>
      <c r="E83" s="240" t="s">
        <v>54</v>
      </c>
      <c r="F83" s="241"/>
      <c r="G83" s="240" t="s">
        <v>110</v>
      </c>
      <c r="H83" s="241"/>
      <c r="I83" s="95"/>
      <c r="J83" s="95"/>
      <c r="K83" s="95"/>
    </row>
    <row r="84" spans="2:11" s="157" customFormat="1" ht="18" customHeight="1">
      <c r="B84" s="156" t="s">
        <v>231</v>
      </c>
      <c r="C84" s="269">
        <f>C417</f>
        <v>17572.300000000003</v>
      </c>
      <c r="D84" s="243"/>
      <c r="E84" s="269">
        <f t="shared" ref="E84" si="17">E417</f>
        <v>17572.300000000003</v>
      </c>
      <c r="F84" s="243"/>
      <c r="G84" s="269">
        <f t="shared" ref="G84" si="18">G417</f>
        <v>18197.099999999999</v>
      </c>
      <c r="H84" s="243"/>
      <c r="I84" s="159"/>
      <c r="J84" s="159"/>
      <c r="K84" s="159"/>
    </row>
    <row r="85" spans="2:11" s="2" customFormat="1" ht="15" customHeight="1">
      <c r="B85" s="221" t="s">
        <v>6</v>
      </c>
      <c r="C85" s="262">
        <f>1745.3+118.9</f>
        <v>1864.2</v>
      </c>
      <c r="D85" s="263"/>
      <c r="E85" s="262">
        <f>1745.3+118.9</f>
        <v>1864.2</v>
      </c>
      <c r="F85" s="263"/>
      <c r="G85" s="262">
        <v>1819.7</v>
      </c>
      <c r="H85" s="263"/>
      <c r="I85" s="95"/>
      <c r="J85" s="95"/>
      <c r="K85" s="95"/>
    </row>
    <row r="86" spans="2:11" s="2" customFormat="1" ht="15" customHeight="1">
      <c r="B86" s="221" t="s">
        <v>7</v>
      </c>
      <c r="C86" s="262">
        <f>15708.1-C87</f>
        <v>9582</v>
      </c>
      <c r="D86" s="263"/>
      <c r="E86" s="262">
        <f>15708.1-E87</f>
        <v>9582</v>
      </c>
      <c r="F86" s="263"/>
      <c r="G86" s="262">
        <f>16377.4-G87</f>
        <v>9990.2000000000007</v>
      </c>
      <c r="H86" s="263"/>
      <c r="I86" s="95"/>
      <c r="J86" s="95"/>
      <c r="K86" s="95"/>
    </row>
    <row r="87" spans="2:11" s="2" customFormat="1" ht="15" customHeight="1">
      <c r="B87" s="221" t="s">
        <v>8</v>
      </c>
      <c r="C87" s="262">
        <v>6126.1</v>
      </c>
      <c r="D87" s="263"/>
      <c r="E87" s="262">
        <v>6126.1</v>
      </c>
      <c r="F87" s="263"/>
      <c r="G87" s="262">
        <v>6387.2</v>
      </c>
      <c r="H87" s="263"/>
      <c r="I87" s="95"/>
      <c r="J87" s="95"/>
      <c r="K87" s="95"/>
    </row>
    <row r="88" spans="2:11" s="2" customFormat="1" ht="33" customHeight="1">
      <c r="B88" s="182" t="s">
        <v>128</v>
      </c>
      <c r="C88" s="270">
        <f>C89+C93</f>
        <v>5011</v>
      </c>
      <c r="D88" s="271"/>
      <c r="E88" s="270">
        <f>E89+E93</f>
        <v>5011</v>
      </c>
      <c r="F88" s="271"/>
      <c r="G88" s="270">
        <f>G89+G93</f>
        <v>5011</v>
      </c>
      <c r="H88" s="271"/>
      <c r="I88" s="13"/>
      <c r="J88" s="13"/>
      <c r="K88" s="13"/>
    </row>
    <row r="89" spans="2:11" s="214" customFormat="1" ht="42" customHeight="1">
      <c r="B89" s="212" t="s">
        <v>232</v>
      </c>
      <c r="C89" s="242">
        <f>C368</f>
        <v>4350.2</v>
      </c>
      <c r="D89" s="243"/>
      <c r="E89" s="242">
        <f>E596</f>
        <v>4350.2</v>
      </c>
      <c r="F89" s="243"/>
      <c r="G89" s="242">
        <f>G596</f>
        <v>4350.2</v>
      </c>
      <c r="H89" s="243"/>
      <c r="I89" s="213"/>
      <c r="J89" s="213"/>
      <c r="K89" s="213"/>
    </row>
    <row r="90" spans="2:11" s="2" customFormat="1" ht="15" customHeight="1">
      <c r="B90" s="221" t="s">
        <v>6</v>
      </c>
      <c r="C90" s="262">
        <v>348</v>
      </c>
      <c r="D90" s="263"/>
      <c r="E90" s="262">
        <v>348</v>
      </c>
      <c r="F90" s="263"/>
      <c r="G90" s="262">
        <v>348</v>
      </c>
      <c r="H90" s="263"/>
      <c r="I90" s="95"/>
      <c r="J90" s="95"/>
      <c r="K90" s="95"/>
    </row>
    <row r="91" spans="2:11" s="2" customFormat="1" ht="15" customHeight="1">
      <c r="B91" s="221" t="s">
        <v>7</v>
      </c>
      <c r="C91" s="262">
        <v>4002.2</v>
      </c>
      <c r="D91" s="263"/>
      <c r="E91" s="262">
        <v>4002.2</v>
      </c>
      <c r="F91" s="263"/>
      <c r="G91" s="262">
        <v>4002.2</v>
      </c>
      <c r="H91" s="263"/>
      <c r="I91" s="95"/>
      <c r="J91" s="95"/>
      <c r="K91" s="95"/>
    </row>
    <row r="92" spans="2:11" s="2" customFormat="1" ht="15" customHeight="1">
      <c r="B92" s="221" t="s">
        <v>8</v>
      </c>
      <c r="C92" s="262">
        <v>0</v>
      </c>
      <c r="D92" s="263"/>
      <c r="E92" s="262">
        <v>0</v>
      </c>
      <c r="F92" s="263"/>
      <c r="G92" s="262">
        <v>0</v>
      </c>
      <c r="H92" s="263"/>
      <c r="I92" s="95"/>
      <c r="J92" s="95"/>
      <c r="K92" s="95"/>
    </row>
    <row r="93" spans="2:11" s="214" customFormat="1" ht="16.149999999999999" customHeight="1">
      <c r="B93" s="215" t="s">
        <v>233</v>
      </c>
      <c r="C93" s="242">
        <f>C369</f>
        <v>660.8</v>
      </c>
      <c r="D93" s="243"/>
      <c r="E93" s="242">
        <f>E597</f>
        <v>660.8</v>
      </c>
      <c r="F93" s="243"/>
      <c r="G93" s="242">
        <f>G597</f>
        <v>660.8</v>
      </c>
      <c r="H93" s="243"/>
      <c r="I93" s="213"/>
      <c r="J93" s="213"/>
      <c r="K93" s="213"/>
    </row>
    <row r="94" spans="2:11" s="2" customFormat="1" ht="15" customHeight="1">
      <c r="B94" s="221" t="s">
        <v>6</v>
      </c>
      <c r="C94" s="262">
        <v>52.9</v>
      </c>
      <c r="D94" s="263"/>
      <c r="E94" s="262">
        <v>52.9</v>
      </c>
      <c r="F94" s="263"/>
      <c r="G94" s="262">
        <v>52.9</v>
      </c>
      <c r="H94" s="263"/>
      <c r="I94" s="95"/>
      <c r="J94" s="95"/>
      <c r="K94" s="95"/>
    </row>
    <row r="95" spans="2:11" s="2" customFormat="1" ht="15" customHeight="1">
      <c r="B95" s="221" t="s">
        <v>7</v>
      </c>
      <c r="C95" s="262">
        <v>607.9</v>
      </c>
      <c r="D95" s="263"/>
      <c r="E95" s="262">
        <v>607.9</v>
      </c>
      <c r="F95" s="263"/>
      <c r="G95" s="262">
        <v>607.9</v>
      </c>
      <c r="H95" s="263"/>
      <c r="I95" s="95"/>
      <c r="J95" s="95"/>
      <c r="K95" s="95"/>
    </row>
    <row r="96" spans="2:11" s="2" customFormat="1" ht="15" customHeight="1">
      <c r="B96" s="221" t="s">
        <v>8</v>
      </c>
      <c r="C96" s="262">
        <v>0</v>
      </c>
      <c r="D96" s="263"/>
      <c r="E96" s="262">
        <v>0</v>
      </c>
      <c r="F96" s="263"/>
      <c r="G96" s="262">
        <v>0</v>
      </c>
      <c r="H96" s="263"/>
      <c r="I96" s="95"/>
      <c r="J96" s="95"/>
      <c r="K96" s="95"/>
    </row>
    <row r="97" spans="2:11" s="26" customFormat="1" ht="12" customHeight="1">
      <c r="B97" s="206"/>
      <c r="C97" s="206"/>
      <c r="D97" s="206"/>
      <c r="E97" s="206"/>
      <c r="F97" s="206"/>
      <c r="G97" s="206"/>
      <c r="H97" s="206"/>
      <c r="I97" s="89"/>
      <c r="J97" s="89"/>
      <c r="K97" s="89"/>
    </row>
    <row r="98" spans="2:11" s="169" customFormat="1" ht="31.15" customHeight="1">
      <c r="B98" s="236" t="s">
        <v>359</v>
      </c>
      <c r="C98" s="236"/>
      <c r="D98" s="236"/>
      <c r="E98" s="236"/>
      <c r="F98" s="236"/>
      <c r="G98" s="236"/>
      <c r="H98" s="236"/>
      <c r="I98" s="170"/>
      <c r="J98" s="170"/>
      <c r="K98" s="170"/>
    </row>
    <row r="99" spans="2:11" s="26" customFormat="1" ht="20.25" customHeight="1">
      <c r="B99" s="136"/>
      <c r="C99" s="136"/>
      <c r="D99" s="136"/>
      <c r="E99" s="136"/>
      <c r="F99" s="136"/>
      <c r="G99" s="238" t="s">
        <v>138</v>
      </c>
      <c r="H99" s="238"/>
      <c r="I99" s="89"/>
      <c r="J99" s="89"/>
      <c r="K99" s="89"/>
    </row>
    <row r="100" spans="2:11" s="169" customFormat="1" ht="31.15" customHeight="1">
      <c r="B100" s="259" t="s">
        <v>220</v>
      </c>
      <c r="C100" s="259"/>
      <c r="D100" s="259"/>
      <c r="E100" s="259"/>
      <c r="F100" s="259"/>
      <c r="G100" s="259"/>
      <c r="H100" s="259"/>
      <c r="I100" s="170"/>
      <c r="J100" s="170"/>
      <c r="K100" s="170"/>
    </row>
    <row r="101" spans="2:11" s="169" customFormat="1" ht="16.5" customHeight="1">
      <c r="B101" s="179"/>
      <c r="C101" s="179"/>
      <c r="D101" s="179"/>
      <c r="E101" s="179"/>
      <c r="F101" s="179"/>
      <c r="G101" s="255" t="s">
        <v>49</v>
      </c>
      <c r="H101" s="255"/>
      <c r="I101" s="170"/>
      <c r="J101" s="170"/>
      <c r="K101" s="170"/>
    </row>
    <row r="102" spans="2:11" s="26" customFormat="1" ht="19.5" customHeight="1">
      <c r="B102" s="208" t="s">
        <v>350</v>
      </c>
      <c r="C102" s="240" t="s">
        <v>1</v>
      </c>
      <c r="D102" s="241"/>
      <c r="E102" s="240" t="s">
        <v>54</v>
      </c>
      <c r="F102" s="241"/>
      <c r="G102" s="240" t="s">
        <v>110</v>
      </c>
      <c r="H102" s="241"/>
      <c r="I102" s="89"/>
      <c r="J102" s="89"/>
      <c r="K102" s="89"/>
    </row>
    <row r="103" spans="2:11" s="157" customFormat="1" ht="30" customHeight="1">
      <c r="B103" s="158" t="s">
        <v>360</v>
      </c>
      <c r="C103" s="246">
        <f>C104+C109+C108</f>
        <v>694</v>
      </c>
      <c r="D103" s="247"/>
      <c r="E103" s="246">
        <f>E104+E109+E108</f>
        <v>669</v>
      </c>
      <c r="F103" s="247"/>
      <c r="G103" s="246">
        <f>G104+G109+G108</f>
        <v>514</v>
      </c>
      <c r="H103" s="247"/>
      <c r="I103" s="159"/>
      <c r="J103" s="159"/>
      <c r="K103" s="159"/>
    </row>
    <row r="104" spans="2:11" s="70" customFormat="1" ht="28.5" customHeight="1">
      <c r="B104" s="182" t="s">
        <v>234</v>
      </c>
      <c r="C104" s="242">
        <f>C105</f>
        <v>50</v>
      </c>
      <c r="D104" s="243"/>
      <c r="E104" s="242">
        <f>E105</f>
        <v>50</v>
      </c>
      <c r="F104" s="243"/>
      <c r="G104" s="242">
        <f>G105</f>
        <v>0</v>
      </c>
      <c r="H104" s="243"/>
      <c r="I104" s="94"/>
      <c r="J104" s="94"/>
      <c r="K104" s="94"/>
    </row>
    <row r="105" spans="2:11" s="26" customFormat="1" ht="48" customHeight="1">
      <c r="B105" s="6" t="s">
        <v>109</v>
      </c>
      <c r="C105" s="256">
        <f>C106</f>
        <v>50</v>
      </c>
      <c r="D105" s="257"/>
      <c r="E105" s="256">
        <f>E106</f>
        <v>50</v>
      </c>
      <c r="F105" s="257"/>
      <c r="G105" s="256">
        <f>G106</f>
        <v>0</v>
      </c>
      <c r="H105" s="257"/>
      <c r="I105" s="89"/>
      <c r="J105" s="89"/>
      <c r="K105" s="89"/>
    </row>
    <row r="106" spans="2:11" s="185" customFormat="1" ht="20.25" customHeight="1">
      <c r="B106" s="216" t="s">
        <v>221</v>
      </c>
      <c r="C106" s="253">
        <f>C190</f>
        <v>50</v>
      </c>
      <c r="D106" s="254"/>
      <c r="E106" s="253">
        <f t="shared" ref="E106" si="19">E190</f>
        <v>50</v>
      </c>
      <c r="F106" s="254"/>
      <c r="G106" s="253">
        <f t="shared" ref="G106" si="20">G190</f>
        <v>0</v>
      </c>
      <c r="H106" s="254"/>
      <c r="I106" s="184"/>
      <c r="J106" s="184"/>
      <c r="K106" s="184"/>
    </row>
    <row r="107" spans="2:11" s="26" customFormat="1" ht="29.25" customHeight="1">
      <c r="B107" s="226" t="s">
        <v>350</v>
      </c>
      <c r="C107" s="240" t="s">
        <v>1</v>
      </c>
      <c r="D107" s="241"/>
      <c r="E107" s="240" t="s">
        <v>54</v>
      </c>
      <c r="F107" s="241"/>
      <c r="G107" s="240" t="s">
        <v>110</v>
      </c>
      <c r="H107" s="241"/>
      <c r="I107" s="89"/>
      <c r="J107" s="89"/>
      <c r="K107" s="89"/>
    </row>
    <row r="108" spans="2:11" s="70" customFormat="1" ht="87.75" customHeight="1">
      <c r="B108" s="182" t="s">
        <v>351</v>
      </c>
      <c r="C108" s="242">
        <v>0</v>
      </c>
      <c r="D108" s="243"/>
      <c r="E108" s="242">
        <v>0</v>
      </c>
      <c r="F108" s="243"/>
      <c r="G108" s="242">
        <f>G588</f>
        <v>50</v>
      </c>
      <c r="H108" s="243"/>
      <c r="I108" s="183"/>
      <c r="J108" s="183"/>
      <c r="K108" s="183"/>
    </row>
    <row r="109" spans="2:11" s="70" customFormat="1" ht="40.5" customHeight="1">
      <c r="B109" s="182" t="s">
        <v>352</v>
      </c>
      <c r="C109" s="242">
        <f>C110</f>
        <v>644</v>
      </c>
      <c r="D109" s="243"/>
      <c r="E109" s="242">
        <f t="shared" ref="E109:E110" si="21">E110</f>
        <v>619</v>
      </c>
      <c r="F109" s="243"/>
      <c r="G109" s="242">
        <f t="shared" ref="G109:G110" si="22">G110</f>
        <v>464</v>
      </c>
      <c r="H109" s="243"/>
      <c r="I109" s="183"/>
      <c r="J109" s="183"/>
      <c r="K109" s="183"/>
    </row>
    <row r="110" spans="2:11" s="26" customFormat="1" ht="31.5" customHeight="1">
      <c r="B110" s="180" t="s">
        <v>51</v>
      </c>
      <c r="C110" s="256">
        <f>C111</f>
        <v>644</v>
      </c>
      <c r="D110" s="257"/>
      <c r="E110" s="256">
        <f t="shared" si="21"/>
        <v>619</v>
      </c>
      <c r="F110" s="257"/>
      <c r="G110" s="256">
        <f t="shared" si="22"/>
        <v>464</v>
      </c>
      <c r="H110" s="257"/>
      <c r="I110" s="181"/>
      <c r="J110" s="181"/>
      <c r="K110" s="181"/>
    </row>
    <row r="111" spans="2:11" s="185" customFormat="1" ht="18" customHeight="1">
      <c r="B111" s="216" t="s">
        <v>223</v>
      </c>
      <c r="C111" s="253">
        <f>C519</f>
        <v>644</v>
      </c>
      <c r="D111" s="254"/>
      <c r="E111" s="253">
        <f t="shared" ref="E111" si="23">E519</f>
        <v>619</v>
      </c>
      <c r="F111" s="254"/>
      <c r="G111" s="253">
        <f t="shared" ref="G111" si="24">G519</f>
        <v>464</v>
      </c>
      <c r="H111" s="254"/>
      <c r="I111" s="184"/>
      <c r="J111" s="184"/>
      <c r="K111" s="184"/>
    </row>
    <row r="112" spans="2:11" s="26" customFormat="1" ht="7.5" customHeight="1">
      <c r="B112" s="136"/>
      <c r="C112" s="136"/>
      <c r="D112" s="136"/>
      <c r="E112" s="136"/>
      <c r="F112" s="136"/>
      <c r="G112" s="136"/>
      <c r="H112" s="136"/>
      <c r="I112" s="89"/>
      <c r="J112" s="89"/>
      <c r="K112" s="89"/>
    </row>
    <row r="113" spans="2:11" s="26" customFormat="1" ht="25.15" customHeight="1">
      <c r="B113" s="248" t="s">
        <v>111</v>
      </c>
      <c r="C113" s="248"/>
      <c r="D113" s="248"/>
      <c r="E113" s="248"/>
      <c r="F113" s="248"/>
      <c r="G113" s="248"/>
      <c r="H113" s="248"/>
      <c r="I113" s="89"/>
      <c r="J113" s="89"/>
      <c r="K113" s="89"/>
    </row>
    <row r="114" spans="2:11" s="33" customFormat="1" ht="21.6" customHeight="1">
      <c r="B114" s="248" t="s">
        <v>56</v>
      </c>
      <c r="C114" s="248"/>
      <c r="D114" s="248"/>
      <c r="E114" s="248"/>
      <c r="F114" s="248"/>
      <c r="G114" s="248"/>
      <c r="H114" s="248"/>
      <c r="I114" s="96"/>
      <c r="J114" s="96"/>
      <c r="K114" s="96"/>
    </row>
    <row r="115" spans="2:11" s="33" customFormat="1" ht="18" customHeight="1">
      <c r="B115" s="234" t="s">
        <v>57</v>
      </c>
      <c r="C115" s="234"/>
      <c r="D115" s="234"/>
      <c r="E115" s="234"/>
      <c r="F115" s="234"/>
      <c r="G115" s="234"/>
      <c r="H115" s="234"/>
      <c r="I115" s="96"/>
      <c r="J115" s="96"/>
      <c r="K115" s="96"/>
    </row>
    <row r="116" spans="2:11" s="33" customFormat="1" ht="29.45" customHeight="1">
      <c r="B116" s="234" t="s">
        <v>112</v>
      </c>
      <c r="C116" s="234"/>
      <c r="D116" s="234"/>
      <c r="E116" s="234"/>
      <c r="F116" s="234"/>
      <c r="G116" s="234"/>
      <c r="H116" s="234"/>
      <c r="I116" s="96"/>
      <c r="J116" s="96"/>
      <c r="K116" s="96"/>
    </row>
    <row r="117" spans="2:11" s="34" customFormat="1" ht="43.5" customHeight="1">
      <c r="B117" s="234" t="s">
        <v>328</v>
      </c>
      <c r="C117" s="234"/>
      <c r="D117" s="234"/>
      <c r="E117" s="234"/>
      <c r="F117" s="234"/>
      <c r="G117" s="234"/>
      <c r="H117" s="234"/>
      <c r="I117" s="97"/>
      <c r="J117" s="97"/>
      <c r="K117" s="97"/>
    </row>
    <row r="118" spans="2:11" s="33" customFormat="1" ht="17.45" customHeight="1">
      <c r="B118" s="234" t="s">
        <v>119</v>
      </c>
      <c r="C118" s="234"/>
      <c r="D118" s="234"/>
      <c r="E118" s="234"/>
      <c r="F118" s="234"/>
      <c r="G118" s="234"/>
      <c r="H118" s="234"/>
      <c r="I118" s="96"/>
      <c r="J118" s="96"/>
      <c r="K118" s="96"/>
    </row>
    <row r="119" spans="2:11" s="33" customFormat="1" ht="13.9" customHeight="1">
      <c r="B119" s="130"/>
      <c r="C119" s="130"/>
      <c r="D119" s="130"/>
      <c r="E119" s="130"/>
      <c r="F119" s="130"/>
      <c r="G119" s="238" t="s">
        <v>139</v>
      </c>
      <c r="H119" s="238"/>
      <c r="I119" s="96"/>
      <c r="J119" s="96"/>
      <c r="K119" s="96"/>
    </row>
    <row r="120" spans="2:11" s="26" customFormat="1" ht="15" customHeight="1">
      <c r="B120" s="231" t="s">
        <v>115</v>
      </c>
      <c r="C120" s="232" t="s">
        <v>1</v>
      </c>
      <c r="D120" s="232"/>
      <c r="E120" s="232" t="s">
        <v>54</v>
      </c>
      <c r="F120" s="232"/>
      <c r="G120" s="232" t="s">
        <v>110</v>
      </c>
      <c r="H120" s="232"/>
      <c r="I120" s="89"/>
      <c r="J120" s="89"/>
      <c r="K120" s="89"/>
    </row>
    <row r="121" spans="2:11" s="26" customFormat="1" ht="81.599999999999994" customHeight="1">
      <c r="B121" s="231"/>
      <c r="C121" s="137" t="s">
        <v>113</v>
      </c>
      <c r="D121" s="137" t="s">
        <v>357</v>
      </c>
      <c r="E121" s="137" t="s">
        <v>113</v>
      </c>
      <c r="F121" s="137" t="s">
        <v>357</v>
      </c>
      <c r="G121" s="137" t="s">
        <v>113</v>
      </c>
      <c r="H121" s="137" t="s">
        <v>357</v>
      </c>
      <c r="I121" s="89"/>
      <c r="J121" s="89"/>
      <c r="K121" s="89"/>
    </row>
    <row r="122" spans="2:11" ht="17.45" customHeight="1">
      <c r="B122" s="126" t="s">
        <v>11</v>
      </c>
      <c r="C122" s="127">
        <f>C128+C129++C131+C132+C133+C134+C135</f>
        <v>1664423.8000000003</v>
      </c>
      <c r="D122" s="139">
        <v>100</v>
      </c>
      <c r="E122" s="127">
        <f>E128+E129++E131+E132+E133+E134+E135</f>
        <v>1638516.6</v>
      </c>
      <c r="F122" s="139">
        <v>100</v>
      </c>
      <c r="G122" s="127">
        <f>G128+G129++G131+G132+G133+G134+G135</f>
        <v>2491420.1</v>
      </c>
      <c r="H122" s="139">
        <v>100</v>
      </c>
      <c r="I122" s="199"/>
      <c r="J122" s="199"/>
      <c r="K122" s="199"/>
    </row>
    <row r="123" spans="2:11" ht="14.45" customHeight="1">
      <c r="B123" s="221" t="s">
        <v>6</v>
      </c>
      <c r="C123" s="222">
        <v>333533.8</v>
      </c>
      <c r="D123" s="140" t="s">
        <v>116</v>
      </c>
      <c r="E123" s="222">
        <v>314626.09999999998</v>
      </c>
      <c r="F123" s="140" t="s">
        <v>116</v>
      </c>
      <c r="G123" s="222">
        <v>357528.8</v>
      </c>
      <c r="H123" s="140" t="s">
        <v>116</v>
      </c>
      <c r="I123" s="199"/>
      <c r="J123" s="199"/>
      <c r="K123" s="199"/>
    </row>
    <row r="124" spans="2:11" ht="14.45" customHeight="1">
      <c r="B124" s="221" t="s">
        <v>7</v>
      </c>
      <c r="C124" s="222">
        <v>1330890</v>
      </c>
      <c r="D124" s="140" t="s">
        <v>116</v>
      </c>
      <c r="E124" s="222">
        <v>1323890.5</v>
      </c>
      <c r="F124" s="140" t="s">
        <v>116</v>
      </c>
      <c r="G124" s="222">
        <v>2133891.2999999998</v>
      </c>
      <c r="H124" s="140" t="s">
        <v>116</v>
      </c>
    </row>
    <row r="125" spans="2:11" s="26" customFormat="1" ht="15" customHeight="1">
      <c r="B125" s="231" t="s">
        <v>115</v>
      </c>
      <c r="C125" s="232" t="s">
        <v>1</v>
      </c>
      <c r="D125" s="232"/>
      <c r="E125" s="232" t="s">
        <v>54</v>
      </c>
      <c r="F125" s="232"/>
      <c r="G125" s="232" t="s">
        <v>110</v>
      </c>
      <c r="H125" s="232"/>
      <c r="I125" s="89"/>
      <c r="J125" s="89"/>
      <c r="K125" s="89"/>
    </row>
    <row r="126" spans="2:11" s="26" customFormat="1" ht="81.599999999999994" customHeight="1">
      <c r="B126" s="231"/>
      <c r="C126" s="137" t="s">
        <v>113</v>
      </c>
      <c r="D126" s="137" t="s">
        <v>357</v>
      </c>
      <c r="E126" s="137" t="s">
        <v>113</v>
      </c>
      <c r="F126" s="137" t="s">
        <v>357</v>
      </c>
      <c r="G126" s="137" t="s">
        <v>113</v>
      </c>
      <c r="H126" s="137" t="s">
        <v>357</v>
      </c>
      <c r="I126" s="89"/>
      <c r="J126" s="89"/>
      <c r="K126" s="89"/>
    </row>
    <row r="127" spans="2:11" ht="14.45" customHeight="1">
      <c r="B127" s="221" t="s">
        <v>8</v>
      </c>
      <c r="C127" s="222">
        <v>0</v>
      </c>
      <c r="D127" s="140" t="s">
        <v>116</v>
      </c>
      <c r="E127" s="222">
        <v>0</v>
      </c>
      <c r="F127" s="140" t="s">
        <v>116</v>
      </c>
      <c r="G127" s="222">
        <v>0</v>
      </c>
      <c r="H127" s="140" t="s">
        <v>116</v>
      </c>
    </row>
    <row r="128" spans="2:11" s="28" customFormat="1" ht="18" customHeight="1">
      <c r="B128" s="3" t="s">
        <v>58</v>
      </c>
      <c r="C128" s="52">
        <v>722669.3</v>
      </c>
      <c r="D128" s="141">
        <f>C128/C122*100</f>
        <v>43.418587261249201</v>
      </c>
      <c r="E128" s="52">
        <v>717780.3</v>
      </c>
      <c r="F128" s="141">
        <f>E128/E122*100</f>
        <v>43.806715171515506</v>
      </c>
      <c r="G128" s="52">
        <v>717780.3</v>
      </c>
      <c r="H128" s="141">
        <f>G128/G122*100</f>
        <v>28.810087066408428</v>
      </c>
      <c r="I128" s="148"/>
      <c r="J128" s="148"/>
      <c r="K128" s="148"/>
    </row>
    <row r="129" spans="1:11" ht="18" customHeight="1">
      <c r="B129" s="6" t="s">
        <v>5</v>
      </c>
      <c r="C129" s="11">
        <v>18079</v>
      </c>
      <c r="D129" s="141">
        <f>C129/C122*100</f>
        <v>1.0862017233831911</v>
      </c>
      <c r="E129" s="11">
        <v>681</v>
      </c>
      <c r="F129" s="141">
        <f>E129/E122*100+0.1</f>
        <v>0.14156198356489036</v>
      </c>
      <c r="G129" s="11">
        <v>853313.4</v>
      </c>
      <c r="H129" s="141">
        <f>G129/G122*100</f>
        <v>34.250080907671894</v>
      </c>
    </row>
    <row r="130" spans="1:11" s="153" customFormat="1" ht="18" customHeight="1">
      <c r="B130" s="154" t="s">
        <v>123</v>
      </c>
      <c r="C130" s="155">
        <v>0</v>
      </c>
      <c r="D130" s="152" t="s">
        <v>116</v>
      </c>
      <c r="E130" s="155">
        <v>0</v>
      </c>
      <c r="F130" s="152" t="s">
        <v>116</v>
      </c>
      <c r="G130" s="155">
        <v>852632.4</v>
      </c>
      <c r="H130" s="152" t="s">
        <v>116</v>
      </c>
      <c r="I130" s="93"/>
      <c r="J130" s="93"/>
      <c r="K130" s="93"/>
    </row>
    <row r="131" spans="1:11" ht="18" customHeight="1">
      <c r="B131" s="5" t="s">
        <v>9</v>
      </c>
      <c r="C131" s="36">
        <v>781812.9</v>
      </c>
      <c r="D131" s="141">
        <f>C131/C122*100</f>
        <v>46.971985139842381</v>
      </c>
      <c r="E131" s="30">
        <v>781812.9</v>
      </c>
      <c r="F131" s="141">
        <f>E131/E122*100</f>
        <v>47.71467679973459</v>
      </c>
      <c r="G131" s="4">
        <v>781812.9</v>
      </c>
      <c r="H131" s="141">
        <f>G131/G122*100</f>
        <v>31.3802116311095</v>
      </c>
    </row>
    <row r="132" spans="1:11" ht="18" customHeight="1">
      <c r="B132" s="5" t="s">
        <v>59</v>
      </c>
      <c r="C132" s="36">
        <v>52914.5</v>
      </c>
      <c r="D132" s="141">
        <f>C132/C122*100</f>
        <v>3.1791482433740725</v>
      </c>
      <c r="E132" s="30">
        <v>52615.4</v>
      </c>
      <c r="F132" s="141">
        <f>E132/E122*100</f>
        <v>3.2111606315126746</v>
      </c>
      <c r="G132" s="4">
        <v>52991.5</v>
      </c>
      <c r="H132" s="141">
        <f>G132/G122*100</f>
        <v>2.1269596404074926</v>
      </c>
    </row>
    <row r="133" spans="1:11" s="28" customFormat="1" ht="18" customHeight="1">
      <c r="B133" s="53" t="s">
        <v>10</v>
      </c>
      <c r="C133" s="52">
        <v>64110.7</v>
      </c>
      <c r="D133" s="141">
        <f>C133/C122*100</f>
        <v>3.8518254785830384</v>
      </c>
      <c r="E133" s="52">
        <v>64110.7</v>
      </c>
      <c r="F133" s="141">
        <f>E133/E122*100</f>
        <v>3.9127281347042806</v>
      </c>
      <c r="G133" s="52">
        <v>64005.7</v>
      </c>
      <c r="H133" s="141">
        <f>G133/G122*100</f>
        <v>2.5690448591949626</v>
      </c>
      <c r="I133" s="148"/>
      <c r="J133" s="148"/>
      <c r="K133" s="148"/>
    </row>
    <row r="134" spans="1:11" s="26" customFormat="1" ht="18" customHeight="1">
      <c r="B134" s="5" t="s">
        <v>60</v>
      </c>
      <c r="C134" s="36">
        <v>627.29999999999995</v>
      </c>
      <c r="D134" s="141">
        <f>C134/C122*100</f>
        <v>3.7688718462208955E-2</v>
      </c>
      <c r="E134" s="36">
        <v>627.29999999999995</v>
      </c>
      <c r="F134" s="141">
        <f>E134/E122*100</f>
        <v>3.828462891373819E-2</v>
      </c>
      <c r="G134" s="36">
        <v>627.29999999999995</v>
      </c>
      <c r="H134" s="141">
        <f>G134/G122*100</f>
        <v>2.5178411300446679E-2</v>
      </c>
      <c r="I134" s="89"/>
      <c r="J134" s="89"/>
      <c r="K134" s="89"/>
    </row>
    <row r="135" spans="1:11" s="26" customFormat="1" ht="18" customHeight="1">
      <c r="B135" s="53" t="s">
        <v>61</v>
      </c>
      <c r="C135" s="52">
        <v>24210.1</v>
      </c>
      <c r="D135" s="141">
        <f>C135/C122*100-0.1</f>
        <v>1.3545634351058904</v>
      </c>
      <c r="E135" s="52">
        <v>20889</v>
      </c>
      <c r="F135" s="141">
        <f>E135/E122*100</f>
        <v>1.2748726500543235</v>
      </c>
      <c r="G135" s="52">
        <v>20889</v>
      </c>
      <c r="H135" s="141">
        <f>G135/G122*100</f>
        <v>0.83843748390727035</v>
      </c>
      <c r="I135" s="89"/>
      <c r="J135" s="89"/>
      <c r="K135" s="89"/>
    </row>
    <row r="136" spans="1:11" ht="9.6" customHeight="1">
      <c r="A136" s="142"/>
      <c r="B136" s="234"/>
      <c r="C136" s="234"/>
      <c r="D136" s="234"/>
      <c r="E136" s="234"/>
      <c r="F136" s="234"/>
      <c r="G136" s="234"/>
      <c r="H136" s="234"/>
    </row>
    <row r="137" spans="1:11" ht="78" customHeight="1">
      <c r="A137" s="142"/>
      <c r="B137" s="237" t="s">
        <v>198</v>
      </c>
      <c r="C137" s="237"/>
      <c r="D137" s="237"/>
      <c r="E137" s="237"/>
      <c r="F137" s="237"/>
      <c r="G137" s="237"/>
      <c r="H137" s="237"/>
    </row>
    <row r="138" spans="1:11" s="26" customFormat="1" ht="46.9" customHeight="1">
      <c r="A138" s="143"/>
      <c r="B138" s="234" t="s">
        <v>361</v>
      </c>
      <c r="C138" s="234"/>
      <c r="D138" s="234"/>
      <c r="E138" s="234"/>
      <c r="F138" s="234"/>
      <c r="G138" s="234"/>
      <c r="H138" s="234"/>
      <c r="I138" s="89"/>
      <c r="J138" s="89"/>
      <c r="K138" s="89"/>
    </row>
    <row r="139" spans="1:11" ht="78.599999999999994" customHeight="1">
      <c r="A139" s="142"/>
      <c r="B139" s="237" t="s">
        <v>362</v>
      </c>
      <c r="C139" s="237"/>
      <c r="D139" s="237"/>
      <c r="E139" s="237"/>
      <c r="F139" s="237"/>
      <c r="G139" s="237"/>
      <c r="H139" s="237"/>
    </row>
    <row r="140" spans="1:11" s="26" customFormat="1" ht="63" customHeight="1">
      <c r="A140" s="143"/>
      <c r="B140" s="234" t="s">
        <v>200</v>
      </c>
      <c r="C140" s="234"/>
      <c r="D140" s="234"/>
      <c r="E140" s="234"/>
      <c r="F140" s="234"/>
      <c r="G140" s="234"/>
      <c r="H140" s="234"/>
      <c r="I140" s="89"/>
      <c r="J140" s="89"/>
      <c r="K140" s="89"/>
    </row>
    <row r="141" spans="1:11" s="26" customFormat="1" ht="77.45" customHeight="1">
      <c r="A141" s="143"/>
      <c r="B141" s="234" t="s">
        <v>329</v>
      </c>
      <c r="C141" s="234"/>
      <c r="D141" s="234"/>
      <c r="E141" s="234"/>
      <c r="F141" s="234"/>
      <c r="G141" s="234"/>
      <c r="H141" s="234"/>
      <c r="I141" s="89"/>
      <c r="J141" s="89"/>
      <c r="K141" s="89"/>
    </row>
    <row r="142" spans="1:11" s="26" customFormat="1" ht="32.450000000000003" customHeight="1">
      <c r="A142" s="143"/>
      <c r="B142" s="234" t="s">
        <v>363</v>
      </c>
      <c r="C142" s="234"/>
      <c r="D142" s="234"/>
      <c r="E142" s="234"/>
      <c r="F142" s="234"/>
      <c r="G142" s="234"/>
      <c r="H142" s="234"/>
      <c r="I142" s="89"/>
      <c r="J142" s="89"/>
      <c r="K142" s="89"/>
    </row>
    <row r="143" spans="1:11" s="26" customFormat="1" ht="125.45" customHeight="1">
      <c r="A143" s="143"/>
      <c r="B143" s="236" t="s">
        <v>380</v>
      </c>
      <c r="C143" s="236"/>
      <c r="D143" s="236"/>
      <c r="E143" s="236"/>
      <c r="F143" s="236"/>
      <c r="G143" s="236"/>
      <c r="H143" s="236"/>
      <c r="I143" s="89"/>
      <c r="J143" s="89"/>
      <c r="K143" s="89"/>
    </row>
    <row r="144" spans="1:11" ht="32.450000000000003" customHeight="1">
      <c r="A144" s="142"/>
      <c r="B144" s="237" t="s">
        <v>199</v>
      </c>
      <c r="C144" s="237"/>
      <c r="D144" s="237"/>
      <c r="E144" s="237"/>
      <c r="F144" s="237"/>
      <c r="G144" s="237"/>
      <c r="H144" s="237"/>
    </row>
    <row r="145" spans="1:11" s="26" customFormat="1" ht="31.15" customHeight="1">
      <c r="A145" s="143"/>
      <c r="B145" s="234" t="s">
        <v>375</v>
      </c>
      <c r="C145" s="234"/>
      <c r="D145" s="234"/>
      <c r="E145" s="234"/>
      <c r="F145" s="234"/>
      <c r="G145" s="234"/>
      <c r="H145" s="234"/>
      <c r="I145" s="89"/>
      <c r="J145" s="89"/>
      <c r="K145" s="89"/>
    </row>
    <row r="146" spans="1:11" s="38" customFormat="1" ht="46.9" customHeight="1">
      <c r="A146" s="108"/>
      <c r="B146" s="234" t="s">
        <v>330</v>
      </c>
      <c r="C146" s="234"/>
      <c r="D146" s="234"/>
      <c r="E146" s="234"/>
      <c r="F146" s="234"/>
      <c r="G146" s="234"/>
      <c r="H146" s="234"/>
      <c r="I146" s="83"/>
      <c r="J146" s="83"/>
      <c r="K146" s="83"/>
    </row>
    <row r="147" spans="1:11" ht="31.15" customHeight="1">
      <c r="A147" s="142"/>
      <c r="B147" s="237" t="s">
        <v>219</v>
      </c>
      <c r="C147" s="237"/>
      <c r="D147" s="237"/>
      <c r="E147" s="237"/>
      <c r="F147" s="237"/>
      <c r="G147" s="237"/>
      <c r="H147" s="237"/>
    </row>
    <row r="148" spans="1:11" ht="94.15" customHeight="1">
      <c r="A148" s="261" t="s">
        <v>344</v>
      </c>
      <c r="B148" s="261"/>
      <c r="C148" s="261"/>
      <c r="D148" s="261"/>
      <c r="E148" s="261"/>
      <c r="F148" s="261"/>
      <c r="G148" s="261"/>
      <c r="H148" s="261"/>
    </row>
    <row r="149" spans="1:11" ht="61.9" customHeight="1">
      <c r="A149" s="207"/>
      <c r="B149" s="234" t="s">
        <v>345</v>
      </c>
      <c r="C149" s="234"/>
      <c r="D149" s="234"/>
      <c r="E149" s="234"/>
      <c r="F149" s="234"/>
      <c r="G149" s="234"/>
      <c r="H149" s="234"/>
    </row>
    <row r="150" spans="1:11" s="38" customFormat="1" ht="79.150000000000006" customHeight="1">
      <c r="A150" s="108"/>
      <c r="B150" s="234" t="s">
        <v>117</v>
      </c>
      <c r="C150" s="234"/>
      <c r="D150" s="234"/>
      <c r="E150" s="234"/>
      <c r="F150" s="234"/>
      <c r="G150" s="234"/>
      <c r="H150" s="234"/>
      <c r="I150" s="83"/>
      <c r="J150" s="83"/>
      <c r="K150" s="83"/>
    </row>
    <row r="151" spans="1:11" s="38" customFormat="1" ht="13.15" customHeight="1">
      <c r="A151" s="108"/>
      <c r="B151" s="130"/>
      <c r="C151" s="130"/>
      <c r="D151" s="130"/>
      <c r="E151" s="130"/>
      <c r="F151" s="130"/>
      <c r="G151" s="130"/>
      <c r="H151" s="130"/>
      <c r="I151" s="83"/>
      <c r="J151" s="83"/>
      <c r="K151" s="83"/>
    </row>
    <row r="152" spans="1:11" s="38" customFormat="1" ht="24.6" customHeight="1">
      <c r="B152" s="248" t="s">
        <v>136</v>
      </c>
      <c r="C152" s="248"/>
      <c r="D152" s="248"/>
      <c r="E152" s="248"/>
      <c r="F152" s="248"/>
      <c r="G152" s="248"/>
      <c r="H152" s="248"/>
      <c r="I152" s="83"/>
      <c r="J152" s="83"/>
      <c r="K152" s="83"/>
    </row>
    <row r="153" spans="1:11" s="34" customFormat="1" ht="24" customHeight="1">
      <c r="B153" s="234" t="s">
        <v>16</v>
      </c>
      <c r="C153" s="234"/>
      <c r="D153" s="234"/>
      <c r="E153" s="234"/>
      <c r="F153" s="234"/>
      <c r="G153" s="234"/>
      <c r="H153" s="234"/>
      <c r="I153" s="97"/>
      <c r="J153" s="97"/>
      <c r="K153" s="97"/>
    </row>
    <row r="154" spans="1:11" s="34" customFormat="1" ht="29.45" customHeight="1">
      <c r="B154" s="234" t="s">
        <v>140</v>
      </c>
      <c r="C154" s="234"/>
      <c r="D154" s="234"/>
      <c r="E154" s="234"/>
      <c r="F154" s="234"/>
      <c r="G154" s="234"/>
      <c r="H154" s="234"/>
      <c r="I154" s="97"/>
      <c r="J154" s="97"/>
      <c r="K154" s="97"/>
    </row>
    <row r="155" spans="1:11" s="34" customFormat="1" ht="63.6" customHeight="1">
      <c r="B155" s="234" t="s">
        <v>331</v>
      </c>
      <c r="C155" s="234"/>
      <c r="D155" s="234"/>
      <c r="E155" s="234"/>
      <c r="F155" s="234"/>
      <c r="G155" s="234"/>
      <c r="H155" s="234"/>
      <c r="I155" s="97"/>
      <c r="J155" s="97"/>
      <c r="K155" s="97"/>
    </row>
    <row r="156" spans="1:11" s="33" customFormat="1" ht="16.149999999999999" customHeight="1">
      <c r="B156" s="234" t="s">
        <v>137</v>
      </c>
      <c r="C156" s="234"/>
      <c r="D156" s="234"/>
      <c r="E156" s="234"/>
      <c r="F156" s="234"/>
      <c r="G156" s="234"/>
      <c r="H156" s="234"/>
      <c r="I156" s="96"/>
      <c r="J156" s="96"/>
      <c r="K156" s="96"/>
    </row>
    <row r="157" spans="1:11" s="33" customFormat="1" ht="19.899999999999999" customHeight="1">
      <c r="B157" s="130"/>
      <c r="C157" s="130"/>
      <c r="D157" s="130"/>
      <c r="E157" s="130"/>
      <c r="F157" s="130"/>
      <c r="G157" s="238" t="s">
        <v>144</v>
      </c>
      <c r="H157" s="238"/>
      <c r="I157" s="96"/>
      <c r="J157" s="96"/>
      <c r="K157" s="96"/>
    </row>
    <row r="158" spans="1:11" s="26" customFormat="1" ht="15.6" customHeight="1">
      <c r="B158" s="231" t="s">
        <v>115</v>
      </c>
      <c r="C158" s="232" t="s">
        <v>1</v>
      </c>
      <c r="D158" s="232"/>
      <c r="E158" s="232" t="s">
        <v>54</v>
      </c>
      <c r="F158" s="232"/>
      <c r="G158" s="232" t="s">
        <v>110</v>
      </c>
      <c r="H158" s="232"/>
      <c r="I158" s="89"/>
      <c r="J158" s="89"/>
      <c r="K158" s="89"/>
    </row>
    <row r="159" spans="1:11" s="26" customFormat="1" ht="80.45" customHeight="1">
      <c r="B159" s="231"/>
      <c r="C159" s="137" t="s">
        <v>113</v>
      </c>
      <c r="D159" s="137" t="s">
        <v>357</v>
      </c>
      <c r="E159" s="137" t="s">
        <v>113</v>
      </c>
      <c r="F159" s="137" t="s">
        <v>357</v>
      </c>
      <c r="G159" s="137" t="s">
        <v>113</v>
      </c>
      <c r="H159" s="137" t="s">
        <v>357</v>
      </c>
      <c r="I159" s="89"/>
      <c r="J159" s="89"/>
      <c r="K159" s="89"/>
    </row>
    <row r="160" spans="1:11" ht="17.45" customHeight="1">
      <c r="B160" s="126" t="s">
        <v>11</v>
      </c>
      <c r="C160" s="127">
        <f>C164</f>
        <v>181963.7</v>
      </c>
      <c r="D160" s="139">
        <v>100</v>
      </c>
      <c r="E160" s="127">
        <f t="shared" ref="E160:G160" si="25">E164</f>
        <v>158306.9</v>
      </c>
      <c r="F160" s="139">
        <v>100</v>
      </c>
      <c r="G160" s="127">
        <f t="shared" si="25"/>
        <v>158306.9</v>
      </c>
      <c r="H160" s="139">
        <v>100</v>
      </c>
      <c r="I160" s="199"/>
      <c r="J160" s="199"/>
      <c r="K160" s="199"/>
    </row>
    <row r="161" spans="2:11" ht="15" customHeight="1">
      <c r="B161" s="221" t="s">
        <v>6</v>
      </c>
      <c r="C161" s="222">
        <v>181963.7</v>
      </c>
      <c r="D161" s="140" t="s">
        <v>116</v>
      </c>
      <c r="E161" s="222">
        <v>158306.9</v>
      </c>
      <c r="F161" s="140" t="s">
        <v>116</v>
      </c>
      <c r="G161" s="222">
        <v>158306.9</v>
      </c>
      <c r="H161" s="140" t="s">
        <v>116</v>
      </c>
      <c r="I161" s="199"/>
      <c r="J161" s="199"/>
      <c r="K161" s="199"/>
    </row>
    <row r="162" spans="2:11" ht="15" customHeight="1">
      <c r="B162" s="221" t="s">
        <v>7</v>
      </c>
      <c r="C162" s="222">
        <v>0</v>
      </c>
      <c r="D162" s="140" t="s">
        <v>116</v>
      </c>
      <c r="E162" s="222">
        <v>0</v>
      </c>
      <c r="F162" s="140" t="s">
        <v>116</v>
      </c>
      <c r="G162" s="222">
        <v>0</v>
      </c>
      <c r="H162" s="140" t="s">
        <v>116</v>
      </c>
    </row>
    <row r="163" spans="2:11" ht="15" customHeight="1">
      <c r="B163" s="221" t="s">
        <v>8</v>
      </c>
      <c r="C163" s="222">
        <v>0</v>
      </c>
      <c r="D163" s="140" t="s">
        <v>116</v>
      </c>
      <c r="E163" s="222">
        <v>0</v>
      </c>
      <c r="F163" s="140" t="s">
        <v>116</v>
      </c>
      <c r="G163" s="222">
        <v>0</v>
      </c>
      <c r="H163" s="140" t="s">
        <v>116</v>
      </c>
    </row>
    <row r="164" spans="2:11" s="28" customFormat="1" ht="16.899999999999999" customHeight="1">
      <c r="B164" s="54" t="s">
        <v>13</v>
      </c>
      <c r="C164" s="29">
        <f>181963.7</f>
        <v>181963.7</v>
      </c>
      <c r="D164" s="141">
        <f>C164/C160*100</f>
        <v>100</v>
      </c>
      <c r="E164" s="29">
        <v>158306.9</v>
      </c>
      <c r="F164" s="141">
        <f>E164/E160*100</f>
        <v>100</v>
      </c>
      <c r="G164" s="29">
        <v>158306.9</v>
      </c>
      <c r="H164" s="141">
        <f>G164/G160*100</f>
        <v>100</v>
      </c>
      <c r="I164" s="148"/>
      <c r="J164" s="148"/>
      <c r="K164" s="148"/>
    </row>
    <row r="165" spans="2:11" s="28" customFormat="1" ht="16.899999999999999" customHeight="1">
      <c r="B165" s="54" t="s">
        <v>141</v>
      </c>
      <c r="C165" s="29">
        <v>0</v>
      </c>
      <c r="D165" s="141">
        <f>C165/C160*100</f>
        <v>0</v>
      </c>
      <c r="E165" s="29">
        <v>0</v>
      </c>
      <c r="F165" s="141">
        <f>E165/E160*100</f>
        <v>0</v>
      </c>
      <c r="G165" s="29">
        <v>0</v>
      </c>
      <c r="H165" s="141">
        <f>G165/G160*100</f>
        <v>0</v>
      </c>
      <c r="I165" s="148"/>
      <c r="J165" s="148"/>
      <c r="K165" s="148"/>
    </row>
    <row r="166" spans="2:11" ht="10.9" customHeight="1">
      <c r="B166" s="39"/>
      <c r="C166" s="17"/>
      <c r="D166" s="17"/>
      <c r="E166" s="18"/>
      <c r="F166" s="18"/>
      <c r="G166" s="17"/>
    </row>
    <row r="167" spans="2:11" ht="64.150000000000006" customHeight="1">
      <c r="B167" s="237" t="s">
        <v>201</v>
      </c>
      <c r="C167" s="237"/>
      <c r="D167" s="237"/>
      <c r="E167" s="237"/>
      <c r="F167" s="237"/>
      <c r="G167" s="237"/>
      <c r="H167" s="237"/>
    </row>
    <row r="168" spans="2:11" ht="78" customHeight="1">
      <c r="B168" s="239" t="s">
        <v>203</v>
      </c>
      <c r="C168" s="239"/>
      <c r="D168" s="239"/>
      <c r="E168" s="239"/>
      <c r="F168" s="239"/>
      <c r="G168" s="239"/>
      <c r="H168" s="239"/>
    </row>
    <row r="169" spans="2:11" ht="46.9" customHeight="1">
      <c r="B169" s="237" t="s">
        <v>202</v>
      </c>
      <c r="C169" s="237"/>
      <c r="D169" s="237"/>
      <c r="E169" s="237"/>
      <c r="F169" s="237"/>
      <c r="G169" s="237"/>
      <c r="H169" s="237"/>
    </row>
    <row r="170" spans="2:11" s="38" customFormat="1" ht="46.9" customHeight="1">
      <c r="B170" s="234" t="s">
        <v>332</v>
      </c>
      <c r="C170" s="234"/>
      <c r="D170" s="234"/>
      <c r="E170" s="234"/>
      <c r="F170" s="234"/>
      <c r="G170" s="234"/>
      <c r="H170" s="234"/>
      <c r="I170" s="83"/>
      <c r="J170" s="83"/>
      <c r="K170" s="83"/>
    </row>
    <row r="171" spans="2:11" s="26" customFormat="1" ht="18.600000000000001" customHeight="1">
      <c r="B171" s="234" t="s">
        <v>142</v>
      </c>
      <c r="C171" s="234"/>
      <c r="D171" s="234"/>
      <c r="E171" s="234"/>
      <c r="F171" s="234"/>
      <c r="G171" s="234"/>
      <c r="H171" s="234"/>
      <c r="I171" s="89"/>
      <c r="J171" s="89"/>
      <c r="K171" s="89"/>
    </row>
    <row r="172" spans="2:11" s="26" customFormat="1" ht="14.45" customHeight="1">
      <c r="B172" s="35"/>
      <c r="C172" s="35"/>
      <c r="D172" s="35"/>
      <c r="E172" s="35"/>
      <c r="F172" s="35"/>
      <c r="G172" s="35"/>
      <c r="H172" s="89"/>
      <c r="I172" s="89"/>
      <c r="J172" s="89"/>
      <c r="K172" s="89"/>
    </row>
    <row r="173" spans="2:11" s="33" customFormat="1" ht="18.600000000000001" customHeight="1">
      <c r="B173" s="248" t="s">
        <v>88</v>
      </c>
      <c r="C173" s="248"/>
      <c r="D173" s="248"/>
      <c r="E173" s="248"/>
      <c r="F173" s="248"/>
      <c r="G173" s="248"/>
      <c r="H173" s="248"/>
      <c r="I173" s="96"/>
      <c r="J173" s="96"/>
      <c r="K173" s="96"/>
    </row>
    <row r="174" spans="2:11" s="33" customFormat="1" ht="19.899999999999999" customHeight="1">
      <c r="B174" s="234" t="s">
        <v>12</v>
      </c>
      <c r="C174" s="234"/>
      <c r="D174" s="234"/>
      <c r="E174" s="234"/>
      <c r="F174" s="234"/>
      <c r="G174" s="234"/>
      <c r="H174" s="234"/>
      <c r="I174" s="96"/>
      <c r="J174" s="96"/>
      <c r="K174" s="96"/>
    </row>
    <row r="175" spans="2:11" s="33" customFormat="1" ht="26.45" customHeight="1">
      <c r="B175" s="234" t="s">
        <v>143</v>
      </c>
      <c r="C175" s="234"/>
      <c r="D175" s="234"/>
      <c r="E175" s="234"/>
      <c r="F175" s="234"/>
      <c r="G175" s="234"/>
      <c r="H175" s="234"/>
      <c r="I175" s="96"/>
      <c r="J175" s="96"/>
      <c r="K175" s="96"/>
    </row>
    <row r="176" spans="2:11" s="34" customFormat="1" ht="31.5" customHeight="1">
      <c r="B176" s="234" t="s">
        <v>333</v>
      </c>
      <c r="C176" s="234"/>
      <c r="D176" s="234"/>
      <c r="E176" s="234"/>
      <c r="F176" s="234"/>
      <c r="G176" s="234"/>
      <c r="H176" s="234"/>
      <c r="I176" s="97"/>
      <c r="J176" s="97"/>
      <c r="K176" s="97"/>
    </row>
    <row r="177" spans="2:11" s="33" customFormat="1" ht="16.149999999999999" customHeight="1">
      <c r="B177" s="234" t="s">
        <v>145</v>
      </c>
      <c r="C177" s="234"/>
      <c r="D177" s="234"/>
      <c r="E177" s="234"/>
      <c r="F177" s="234"/>
      <c r="G177" s="234"/>
      <c r="H177" s="234"/>
      <c r="I177" s="96"/>
      <c r="J177" s="96"/>
      <c r="K177" s="96"/>
    </row>
    <row r="178" spans="2:11" s="33" customFormat="1" ht="19.899999999999999" customHeight="1">
      <c r="B178" s="130"/>
      <c r="C178" s="130"/>
      <c r="D178" s="130"/>
      <c r="E178" s="130"/>
      <c r="F178" s="130"/>
      <c r="G178" s="238" t="s">
        <v>148</v>
      </c>
      <c r="H178" s="238"/>
      <c r="I178" s="96"/>
      <c r="J178" s="96"/>
      <c r="K178" s="96"/>
    </row>
    <row r="179" spans="2:11" s="26" customFormat="1" ht="15.6" customHeight="1">
      <c r="B179" s="231" t="s">
        <v>115</v>
      </c>
      <c r="C179" s="232" t="s">
        <v>1</v>
      </c>
      <c r="D179" s="232"/>
      <c r="E179" s="232" t="s">
        <v>54</v>
      </c>
      <c r="F179" s="232"/>
      <c r="G179" s="233" t="s">
        <v>110</v>
      </c>
      <c r="H179" s="233"/>
      <c r="I179" s="89"/>
      <c r="J179" s="89"/>
      <c r="K179" s="89"/>
    </row>
    <row r="180" spans="2:11" s="26" customFormat="1" ht="78.599999999999994" customHeight="1">
      <c r="B180" s="231"/>
      <c r="C180" s="137" t="s">
        <v>113</v>
      </c>
      <c r="D180" s="137" t="s">
        <v>357</v>
      </c>
      <c r="E180" s="137" t="s">
        <v>113</v>
      </c>
      <c r="F180" s="137" t="s">
        <v>357</v>
      </c>
      <c r="G180" s="137" t="s">
        <v>113</v>
      </c>
      <c r="H180" s="137" t="s">
        <v>357</v>
      </c>
      <c r="I180" s="89"/>
      <c r="J180" s="89"/>
      <c r="K180" s="89"/>
    </row>
    <row r="181" spans="2:11" ht="17.45" customHeight="1">
      <c r="B181" s="126" t="s">
        <v>11</v>
      </c>
      <c r="C181" s="127">
        <f>C187+C189+C191</f>
        <v>256258.8</v>
      </c>
      <c r="D181" s="166">
        <v>100</v>
      </c>
      <c r="E181" s="127">
        <f t="shared" ref="E181:G181" si="26">E187+E189+E191</f>
        <v>256537.5</v>
      </c>
      <c r="F181" s="166">
        <v>100</v>
      </c>
      <c r="G181" s="127">
        <f t="shared" si="26"/>
        <v>0</v>
      </c>
      <c r="H181" s="166">
        <v>0</v>
      </c>
      <c r="I181" s="199"/>
      <c r="J181" s="199"/>
      <c r="K181" s="199"/>
    </row>
    <row r="182" spans="2:11" s="26" customFormat="1" ht="15.6" customHeight="1">
      <c r="B182" s="231" t="s">
        <v>115</v>
      </c>
      <c r="C182" s="232" t="s">
        <v>1</v>
      </c>
      <c r="D182" s="232"/>
      <c r="E182" s="232" t="s">
        <v>54</v>
      </c>
      <c r="F182" s="232"/>
      <c r="G182" s="233" t="s">
        <v>110</v>
      </c>
      <c r="H182" s="233"/>
      <c r="I182" s="89"/>
      <c r="J182" s="89"/>
      <c r="K182" s="89"/>
    </row>
    <row r="183" spans="2:11" s="26" customFormat="1" ht="78.599999999999994" customHeight="1">
      <c r="B183" s="231"/>
      <c r="C183" s="137" t="s">
        <v>113</v>
      </c>
      <c r="D183" s="137" t="s">
        <v>357</v>
      </c>
      <c r="E183" s="137" t="s">
        <v>113</v>
      </c>
      <c r="F183" s="137" t="s">
        <v>357</v>
      </c>
      <c r="G183" s="137" t="s">
        <v>113</v>
      </c>
      <c r="H183" s="137" t="s">
        <v>357</v>
      </c>
      <c r="I183" s="89"/>
      <c r="J183" s="89"/>
      <c r="K183" s="89"/>
    </row>
    <row r="184" spans="2:11" ht="15" customHeight="1">
      <c r="B184" s="221" t="s">
        <v>6</v>
      </c>
      <c r="C184" s="222">
        <v>255931.7</v>
      </c>
      <c r="D184" s="140" t="s">
        <v>116</v>
      </c>
      <c r="E184" s="222">
        <v>251019.6</v>
      </c>
      <c r="F184" s="140" t="s">
        <v>116</v>
      </c>
      <c r="G184" s="222">
        <v>0</v>
      </c>
      <c r="H184" s="140" t="s">
        <v>116</v>
      </c>
      <c r="I184" s="199"/>
      <c r="J184" s="199"/>
      <c r="K184" s="199"/>
    </row>
    <row r="185" spans="2:11" ht="15" customHeight="1">
      <c r="B185" s="221" t="s">
        <v>7</v>
      </c>
      <c r="C185" s="222">
        <v>327.10000000000002</v>
      </c>
      <c r="D185" s="140" t="s">
        <v>116</v>
      </c>
      <c r="E185" s="222">
        <f>5517.9-2024.4</f>
        <v>3493.4999999999995</v>
      </c>
      <c r="F185" s="140" t="s">
        <v>116</v>
      </c>
      <c r="G185" s="222">
        <v>0</v>
      </c>
      <c r="H185" s="140" t="s">
        <v>116</v>
      </c>
    </row>
    <row r="186" spans="2:11" ht="15" customHeight="1">
      <c r="B186" s="221" t="s">
        <v>8</v>
      </c>
      <c r="C186" s="222">
        <v>0</v>
      </c>
      <c r="D186" s="140" t="s">
        <v>116</v>
      </c>
      <c r="E186" s="222">
        <v>2024.4</v>
      </c>
      <c r="F186" s="140" t="s">
        <v>116</v>
      </c>
      <c r="G186" s="222">
        <v>0</v>
      </c>
      <c r="H186" s="140" t="s">
        <v>116</v>
      </c>
    </row>
    <row r="187" spans="2:11" s="28" customFormat="1" ht="18" customHeight="1">
      <c r="B187" s="3" t="s">
        <v>108</v>
      </c>
      <c r="C187" s="52">
        <v>4034.8</v>
      </c>
      <c r="D187" s="152">
        <f>C187/C181*100</f>
        <v>1.5745020268572243</v>
      </c>
      <c r="E187" s="52">
        <v>5681.5</v>
      </c>
      <c r="F187" s="152">
        <f>E187/E181*100</f>
        <v>2.2146859620913122</v>
      </c>
      <c r="G187" s="101">
        <v>0</v>
      </c>
      <c r="H187" s="175">
        <v>0</v>
      </c>
      <c r="I187" s="148"/>
      <c r="J187" s="148"/>
      <c r="K187" s="148"/>
    </row>
    <row r="188" spans="2:11" s="153" customFormat="1" ht="15.6" customHeight="1">
      <c r="B188" s="154" t="s">
        <v>171</v>
      </c>
      <c r="C188" s="155">
        <v>0</v>
      </c>
      <c r="D188" s="152" t="s">
        <v>116</v>
      </c>
      <c r="E188" s="155">
        <v>5296.7</v>
      </c>
      <c r="F188" s="152" t="s">
        <v>116</v>
      </c>
      <c r="G188" s="155">
        <v>0</v>
      </c>
      <c r="H188" s="175" t="s">
        <v>116</v>
      </c>
      <c r="I188" s="93"/>
      <c r="J188" s="93"/>
      <c r="K188" s="93"/>
    </row>
    <row r="189" spans="2:11" ht="43.9" customHeight="1">
      <c r="B189" s="6" t="s">
        <v>109</v>
      </c>
      <c r="C189" s="11">
        <v>3056.6</v>
      </c>
      <c r="D189" s="167">
        <f>C189/C181*100</f>
        <v>1.1927785504341706</v>
      </c>
      <c r="E189" s="11">
        <v>1500</v>
      </c>
      <c r="F189" s="167">
        <f>E189/E181*100</f>
        <v>0.58470983774301999</v>
      </c>
      <c r="G189" s="11">
        <v>0</v>
      </c>
      <c r="H189" s="167">
        <v>0</v>
      </c>
    </row>
    <row r="190" spans="2:11" s="153" customFormat="1" ht="15.6" customHeight="1">
      <c r="B190" s="154" t="s">
        <v>218</v>
      </c>
      <c r="C190" s="155">
        <v>50</v>
      </c>
      <c r="D190" s="152" t="s">
        <v>116</v>
      </c>
      <c r="E190" s="155">
        <v>50</v>
      </c>
      <c r="F190" s="152" t="s">
        <v>116</v>
      </c>
      <c r="G190" s="155">
        <v>0</v>
      </c>
      <c r="H190" s="175" t="s">
        <v>116</v>
      </c>
      <c r="I190" s="93"/>
      <c r="J190" s="93"/>
      <c r="K190" s="93"/>
    </row>
    <row r="191" spans="2:11" ht="29.45" customHeight="1">
      <c r="B191" s="5" t="s">
        <v>146</v>
      </c>
      <c r="C191" s="52">
        <v>249167.4</v>
      </c>
      <c r="D191" s="152">
        <f>C191/C181*100</f>
        <v>97.232719422708598</v>
      </c>
      <c r="E191" s="52">
        <v>249356</v>
      </c>
      <c r="F191" s="152">
        <f>E191/E181*100</f>
        <v>97.200604200165657</v>
      </c>
      <c r="G191" s="101">
        <v>0</v>
      </c>
      <c r="H191" s="175">
        <v>0</v>
      </c>
    </row>
    <row r="192" spans="2:11" s="38" customFormat="1" ht="11.45" customHeight="1">
      <c r="B192" s="32"/>
      <c r="C192" s="16"/>
      <c r="D192" s="16"/>
      <c r="E192" s="16"/>
      <c r="F192" s="16"/>
      <c r="G192" s="16"/>
      <c r="H192" s="83"/>
      <c r="I192" s="83"/>
      <c r="J192" s="83"/>
      <c r="K192" s="83"/>
    </row>
    <row r="193" spans="1:11" ht="32.450000000000003" customHeight="1">
      <c r="B193" s="237" t="s">
        <v>285</v>
      </c>
      <c r="C193" s="237"/>
      <c r="D193" s="237"/>
      <c r="E193" s="237"/>
      <c r="F193" s="237"/>
      <c r="G193" s="237"/>
      <c r="H193" s="237"/>
    </row>
    <row r="194" spans="1:11" ht="32.450000000000003" customHeight="1">
      <c r="B194" s="237" t="s">
        <v>286</v>
      </c>
      <c r="C194" s="237"/>
      <c r="D194" s="237"/>
      <c r="E194" s="237"/>
      <c r="F194" s="237"/>
      <c r="G194" s="237"/>
      <c r="H194" s="237"/>
    </row>
    <row r="195" spans="1:11" s="26" customFormat="1" ht="78.599999999999994" customHeight="1">
      <c r="A195" s="143"/>
      <c r="B195" s="234" t="s">
        <v>186</v>
      </c>
      <c r="C195" s="234"/>
      <c r="D195" s="234"/>
      <c r="E195" s="234"/>
      <c r="F195" s="234"/>
      <c r="G195" s="234"/>
      <c r="H195" s="234"/>
      <c r="I195" s="89"/>
      <c r="J195" s="89"/>
      <c r="K195" s="89"/>
    </row>
    <row r="196" spans="1:11" s="38" customFormat="1" ht="47.45" customHeight="1">
      <c r="B196" s="234" t="s">
        <v>287</v>
      </c>
      <c r="C196" s="234"/>
      <c r="D196" s="234"/>
      <c r="E196" s="234"/>
      <c r="F196" s="234"/>
      <c r="G196" s="234"/>
      <c r="H196" s="234"/>
      <c r="I196" s="83"/>
      <c r="J196" s="83"/>
      <c r="K196" s="83"/>
    </row>
    <row r="197" spans="1:11" s="38" customFormat="1" ht="17.45" customHeight="1">
      <c r="B197" s="234" t="s">
        <v>364</v>
      </c>
      <c r="C197" s="234"/>
      <c r="D197" s="234"/>
      <c r="E197" s="234"/>
      <c r="F197" s="234"/>
      <c r="G197" s="234"/>
      <c r="H197" s="234"/>
      <c r="I197" s="83"/>
      <c r="J197" s="83"/>
      <c r="K197" s="83"/>
    </row>
    <row r="198" spans="1:11" s="38" customFormat="1" ht="79.900000000000006" customHeight="1">
      <c r="B198" s="234" t="s">
        <v>348</v>
      </c>
      <c r="C198" s="234"/>
      <c r="D198" s="234"/>
      <c r="E198" s="234"/>
      <c r="F198" s="234"/>
      <c r="G198" s="234"/>
      <c r="H198" s="234"/>
      <c r="I198" s="83"/>
      <c r="J198" s="83"/>
      <c r="K198" s="83"/>
    </row>
    <row r="199" spans="1:11" s="26" customFormat="1" ht="30.6" customHeight="1">
      <c r="B199" s="236" t="s">
        <v>288</v>
      </c>
      <c r="C199" s="236"/>
      <c r="D199" s="236"/>
      <c r="E199" s="236"/>
      <c r="F199" s="236"/>
      <c r="G199" s="236"/>
      <c r="H199" s="236"/>
      <c r="I199" s="89"/>
      <c r="J199" s="89"/>
      <c r="K199" s="89"/>
    </row>
    <row r="200" spans="1:11" s="38" customFormat="1" ht="15.6" customHeight="1">
      <c r="B200" s="32"/>
      <c r="C200" s="32"/>
      <c r="D200" s="51"/>
      <c r="E200" s="32"/>
      <c r="F200" s="51"/>
      <c r="G200" s="32"/>
      <c r="H200" s="83"/>
      <c r="I200" s="83"/>
      <c r="J200" s="83"/>
      <c r="K200" s="83"/>
    </row>
    <row r="201" spans="1:11" s="38" customFormat="1" ht="33.6" customHeight="1">
      <c r="B201" s="248" t="s">
        <v>154</v>
      </c>
      <c r="C201" s="248"/>
      <c r="D201" s="248"/>
      <c r="E201" s="248"/>
      <c r="F201" s="248"/>
      <c r="G201" s="248"/>
      <c r="H201" s="248"/>
      <c r="I201" s="83"/>
      <c r="J201" s="83"/>
      <c r="K201" s="83"/>
    </row>
    <row r="202" spans="1:11" s="33" customFormat="1" ht="19.149999999999999" customHeight="1">
      <c r="B202" s="234" t="s">
        <v>14</v>
      </c>
      <c r="C202" s="234"/>
      <c r="D202" s="234"/>
      <c r="E202" s="234"/>
      <c r="F202" s="234"/>
      <c r="G202" s="234"/>
      <c r="H202" s="234"/>
      <c r="I202" s="96"/>
      <c r="J202" s="96"/>
      <c r="K202" s="96"/>
    </row>
    <row r="203" spans="1:11" s="33" customFormat="1" ht="30" customHeight="1">
      <c r="B203" s="234" t="s">
        <v>143</v>
      </c>
      <c r="C203" s="234"/>
      <c r="D203" s="234"/>
      <c r="E203" s="234"/>
      <c r="F203" s="234"/>
      <c r="G203" s="234"/>
      <c r="H203" s="234"/>
      <c r="I203" s="96"/>
      <c r="J203" s="96"/>
      <c r="K203" s="96"/>
    </row>
    <row r="204" spans="1:11" s="34" customFormat="1" ht="30.6" customHeight="1">
      <c r="B204" s="234" t="s">
        <v>334</v>
      </c>
      <c r="C204" s="234"/>
      <c r="D204" s="234"/>
      <c r="E204" s="234"/>
      <c r="F204" s="234"/>
      <c r="G204" s="234"/>
      <c r="H204" s="234"/>
      <c r="I204" s="97"/>
      <c r="J204" s="97"/>
      <c r="K204" s="97"/>
    </row>
    <row r="205" spans="1:11" s="33" customFormat="1" ht="16.149999999999999" customHeight="1">
      <c r="B205" s="234" t="s">
        <v>150</v>
      </c>
      <c r="C205" s="234"/>
      <c r="D205" s="234"/>
      <c r="E205" s="234"/>
      <c r="F205" s="234"/>
      <c r="G205" s="234"/>
      <c r="H205" s="234"/>
      <c r="I205" s="96"/>
      <c r="J205" s="96"/>
      <c r="K205" s="96"/>
    </row>
    <row r="206" spans="1:11" s="33" customFormat="1" ht="15.6" customHeight="1">
      <c r="B206" s="130"/>
      <c r="C206" s="130"/>
      <c r="D206" s="130"/>
      <c r="E206" s="130"/>
      <c r="F206" s="130"/>
      <c r="G206" s="238" t="s">
        <v>152</v>
      </c>
      <c r="H206" s="238"/>
      <c r="I206" s="96"/>
      <c r="J206" s="96"/>
      <c r="K206" s="96"/>
    </row>
    <row r="207" spans="1:11" s="26" customFormat="1" ht="15.6" customHeight="1">
      <c r="B207" s="231" t="s">
        <v>115</v>
      </c>
      <c r="C207" s="232" t="s">
        <v>1</v>
      </c>
      <c r="D207" s="232"/>
      <c r="E207" s="232" t="s">
        <v>54</v>
      </c>
      <c r="F207" s="232"/>
      <c r="G207" s="232" t="s">
        <v>110</v>
      </c>
      <c r="H207" s="232"/>
      <c r="I207" s="89"/>
      <c r="J207" s="89"/>
      <c r="K207" s="89"/>
    </row>
    <row r="208" spans="1:11" s="26" customFormat="1" ht="81.599999999999994" customHeight="1">
      <c r="B208" s="231"/>
      <c r="C208" s="137" t="s">
        <v>113</v>
      </c>
      <c r="D208" s="137" t="s">
        <v>357</v>
      </c>
      <c r="E208" s="137" t="s">
        <v>113</v>
      </c>
      <c r="F208" s="137" t="s">
        <v>357</v>
      </c>
      <c r="G208" s="137" t="s">
        <v>113</v>
      </c>
      <c r="H208" s="137" t="s">
        <v>357</v>
      </c>
      <c r="I208" s="89"/>
      <c r="J208" s="89"/>
      <c r="K208" s="89"/>
    </row>
    <row r="209" spans="2:11" ht="17.45" customHeight="1">
      <c r="B209" s="126" t="s">
        <v>11</v>
      </c>
      <c r="C209" s="127">
        <f>C213</f>
        <v>17371.8</v>
      </c>
      <c r="D209" s="166">
        <v>100</v>
      </c>
      <c r="E209" s="127">
        <f t="shared" ref="E209:G209" si="27">E213</f>
        <v>17087.3</v>
      </c>
      <c r="F209" s="166">
        <v>100</v>
      </c>
      <c r="G209" s="127">
        <f t="shared" si="27"/>
        <v>17024.3</v>
      </c>
      <c r="H209" s="166">
        <v>100</v>
      </c>
      <c r="I209" s="199"/>
      <c r="J209" s="199"/>
      <c r="K209" s="199"/>
    </row>
    <row r="210" spans="2:11" s="26" customFormat="1" ht="15.6" customHeight="1">
      <c r="B210" s="221" t="s">
        <v>6</v>
      </c>
      <c r="C210" s="222">
        <f>C213</f>
        <v>17371.8</v>
      </c>
      <c r="D210" s="140" t="s">
        <v>116</v>
      </c>
      <c r="E210" s="222">
        <f t="shared" ref="E210:G210" si="28">E213</f>
        <v>17087.3</v>
      </c>
      <c r="F210" s="140" t="s">
        <v>116</v>
      </c>
      <c r="G210" s="222">
        <f t="shared" si="28"/>
        <v>17024.3</v>
      </c>
      <c r="H210" s="140" t="s">
        <v>116</v>
      </c>
      <c r="I210" s="199"/>
      <c r="J210" s="199"/>
      <c r="K210" s="199"/>
    </row>
    <row r="211" spans="2:11" s="26" customFormat="1" ht="15.6" customHeight="1">
      <c r="B211" s="221" t="s">
        <v>7</v>
      </c>
      <c r="C211" s="222">
        <v>0</v>
      </c>
      <c r="D211" s="140" t="s">
        <v>116</v>
      </c>
      <c r="E211" s="222">
        <v>0</v>
      </c>
      <c r="F211" s="140" t="s">
        <v>116</v>
      </c>
      <c r="G211" s="222">
        <v>0</v>
      </c>
      <c r="H211" s="140" t="s">
        <v>116</v>
      </c>
      <c r="I211" s="89"/>
      <c r="J211" s="89"/>
      <c r="K211" s="89"/>
    </row>
    <row r="212" spans="2:11" s="26" customFormat="1" ht="15.6" customHeight="1">
      <c r="B212" s="221" t="s">
        <v>8</v>
      </c>
      <c r="C212" s="222">
        <v>0</v>
      </c>
      <c r="D212" s="140" t="s">
        <v>116</v>
      </c>
      <c r="E212" s="222">
        <v>0</v>
      </c>
      <c r="F212" s="140" t="s">
        <v>116</v>
      </c>
      <c r="G212" s="222">
        <v>0</v>
      </c>
      <c r="H212" s="140" t="s">
        <v>116</v>
      </c>
      <c r="I212" s="89"/>
      <c r="J212" s="89"/>
      <c r="K212" s="89"/>
    </row>
    <row r="213" spans="2:11" s="26" customFormat="1" ht="47.25" customHeight="1">
      <c r="B213" s="9" t="s">
        <v>93</v>
      </c>
      <c r="C213" s="50">
        <v>17371.8</v>
      </c>
      <c r="D213" s="152">
        <f>C213/C209*100</f>
        <v>100</v>
      </c>
      <c r="E213" s="50">
        <v>17087.3</v>
      </c>
      <c r="F213" s="152">
        <f>E213/E209*100</f>
        <v>100</v>
      </c>
      <c r="G213" s="50">
        <v>17024.3</v>
      </c>
      <c r="H213" s="152">
        <f>G213/G209*100</f>
        <v>100</v>
      </c>
      <c r="I213" s="89"/>
      <c r="J213" s="89"/>
      <c r="K213" s="89"/>
    </row>
    <row r="214" spans="2:11" s="38" customFormat="1" ht="13.15" customHeight="1">
      <c r="B214" s="32"/>
      <c r="C214" s="16"/>
      <c r="D214" s="16"/>
      <c r="E214" s="16"/>
      <c r="F214" s="16"/>
      <c r="G214" s="16"/>
      <c r="H214" s="83"/>
      <c r="I214" s="83"/>
      <c r="J214" s="83"/>
      <c r="K214" s="83"/>
    </row>
    <row r="215" spans="2:11" s="108" customFormat="1" ht="46.9" customHeight="1">
      <c r="B215" s="234" t="s">
        <v>365</v>
      </c>
      <c r="C215" s="234"/>
      <c r="D215" s="234"/>
      <c r="E215" s="234"/>
      <c r="F215" s="234"/>
      <c r="G215" s="234"/>
      <c r="H215" s="234"/>
      <c r="I215" s="109"/>
      <c r="J215" s="109"/>
      <c r="K215" s="109"/>
    </row>
    <row r="216" spans="2:11" s="108" customFormat="1" ht="16.899999999999999" customHeight="1">
      <c r="B216" s="234" t="s">
        <v>94</v>
      </c>
      <c r="C216" s="234"/>
      <c r="D216" s="234"/>
      <c r="E216" s="234"/>
      <c r="F216" s="234"/>
      <c r="G216" s="234"/>
      <c r="H216" s="234"/>
      <c r="I216" s="109"/>
      <c r="J216" s="109"/>
      <c r="K216" s="109"/>
    </row>
    <row r="217" spans="2:11" s="108" customFormat="1" ht="16.899999999999999" customHeight="1">
      <c r="B217" s="234" t="s">
        <v>95</v>
      </c>
      <c r="C217" s="234"/>
      <c r="D217" s="234"/>
      <c r="E217" s="234"/>
      <c r="F217" s="234"/>
      <c r="G217" s="234"/>
      <c r="H217" s="234"/>
      <c r="I217" s="109"/>
      <c r="J217" s="109"/>
      <c r="K217" s="109"/>
    </row>
    <row r="218" spans="2:11" s="108" customFormat="1" ht="16.899999999999999" customHeight="1">
      <c r="B218" s="234" t="s">
        <v>149</v>
      </c>
      <c r="C218" s="234"/>
      <c r="D218" s="234"/>
      <c r="E218" s="234"/>
      <c r="F218" s="234"/>
      <c r="G218" s="234"/>
      <c r="H218" s="234"/>
      <c r="I218" s="109"/>
      <c r="J218" s="109"/>
      <c r="K218" s="109"/>
    </row>
    <row r="219" spans="2:11" s="108" customFormat="1" ht="16.899999999999999" customHeight="1">
      <c r="B219" s="234" t="s">
        <v>205</v>
      </c>
      <c r="C219" s="234"/>
      <c r="D219" s="234"/>
      <c r="E219" s="234"/>
      <c r="F219" s="234"/>
      <c r="G219" s="234"/>
      <c r="H219" s="234"/>
      <c r="I219" s="109"/>
      <c r="J219" s="109"/>
      <c r="K219" s="109"/>
    </row>
    <row r="220" spans="2:11" s="108" customFormat="1" ht="16.899999999999999" customHeight="1">
      <c r="B220" s="234" t="s">
        <v>206</v>
      </c>
      <c r="C220" s="234"/>
      <c r="D220" s="234"/>
      <c r="E220" s="234"/>
      <c r="F220" s="234"/>
      <c r="G220" s="234"/>
      <c r="H220" s="234"/>
      <c r="I220" s="109"/>
      <c r="J220" s="109"/>
      <c r="K220" s="109"/>
    </row>
    <row r="221" spans="2:11" s="108" customFormat="1" ht="32.450000000000003" customHeight="1">
      <c r="B221" s="234" t="s">
        <v>204</v>
      </c>
      <c r="C221" s="234"/>
      <c r="D221" s="234"/>
      <c r="E221" s="234"/>
      <c r="F221" s="234"/>
      <c r="G221" s="234"/>
      <c r="H221" s="234"/>
      <c r="I221" s="109"/>
      <c r="J221" s="109"/>
      <c r="K221" s="109"/>
    </row>
    <row r="222" spans="2:11" s="108" customFormat="1" ht="47.25" customHeight="1">
      <c r="B222" s="234" t="s">
        <v>366</v>
      </c>
      <c r="C222" s="234"/>
      <c r="D222" s="234"/>
      <c r="E222" s="234"/>
      <c r="F222" s="234"/>
      <c r="G222" s="234"/>
      <c r="H222" s="234"/>
      <c r="I222" s="109"/>
      <c r="J222" s="109"/>
      <c r="K222" s="109"/>
    </row>
    <row r="223" spans="2:11" s="38" customFormat="1" ht="14.25" customHeight="1">
      <c r="B223" s="55"/>
      <c r="C223" s="56"/>
      <c r="D223" s="56"/>
      <c r="E223" s="56"/>
      <c r="F223" s="56"/>
      <c r="G223" s="56"/>
      <c r="H223" s="83"/>
      <c r="I223" s="83"/>
      <c r="J223" s="83"/>
      <c r="K223" s="83"/>
    </row>
    <row r="224" spans="2:11" s="38" customFormat="1" ht="33.6" customHeight="1">
      <c r="B224" s="248" t="s">
        <v>155</v>
      </c>
      <c r="C224" s="248"/>
      <c r="D224" s="248"/>
      <c r="E224" s="248"/>
      <c r="F224" s="248"/>
      <c r="G224" s="248"/>
      <c r="H224" s="248"/>
      <c r="I224" s="83"/>
      <c r="J224" s="83"/>
      <c r="K224" s="83"/>
    </row>
    <row r="225" spans="2:11" s="33" customFormat="1" ht="18.75" customHeight="1">
      <c r="B225" s="234" t="s">
        <v>15</v>
      </c>
      <c r="C225" s="234"/>
      <c r="D225" s="234"/>
      <c r="E225" s="234"/>
      <c r="F225" s="234"/>
      <c r="G225" s="234"/>
      <c r="H225" s="234"/>
      <c r="I225" s="96"/>
      <c r="J225" s="96"/>
      <c r="K225" s="96"/>
    </row>
    <row r="226" spans="2:11" s="33" customFormat="1" ht="30.6" customHeight="1">
      <c r="B226" s="234" t="s">
        <v>151</v>
      </c>
      <c r="C226" s="234"/>
      <c r="D226" s="234"/>
      <c r="E226" s="234"/>
      <c r="F226" s="234"/>
      <c r="G226" s="234"/>
      <c r="H226" s="234"/>
      <c r="I226" s="96"/>
      <c r="J226" s="96"/>
      <c r="K226" s="96"/>
    </row>
    <row r="227" spans="2:11" s="34" customFormat="1" ht="31.9" customHeight="1">
      <c r="B227" s="234" t="s">
        <v>335</v>
      </c>
      <c r="C227" s="234"/>
      <c r="D227" s="234"/>
      <c r="E227" s="234"/>
      <c r="F227" s="234"/>
      <c r="G227" s="234"/>
      <c r="H227" s="234"/>
      <c r="I227" s="97"/>
      <c r="J227" s="97"/>
      <c r="K227" s="97"/>
    </row>
    <row r="228" spans="2:11" s="33" customFormat="1" ht="16.149999999999999" customHeight="1">
      <c r="B228" s="234" t="s">
        <v>147</v>
      </c>
      <c r="C228" s="234"/>
      <c r="D228" s="234"/>
      <c r="E228" s="234"/>
      <c r="F228" s="234"/>
      <c r="G228" s="234"/>
      <c r="H228" s="234"/>
      <c r="I228" s="96"/>
      <c r="J228" s="96"/>
      <c r="K228" s="96"/>
    </row>
    <row r="229" spans="2:11" s="33" customFormat="1" ht="19.899999999999999" customHeight="1">
      <c r="B229" s="130"/>
      <c r="C229" s="130"/>
      <c r="D229" s="130"/>
      <c r="E229" s="130"/>
      <c r="F229" s="130"/>
      <c r="G229" s="238" t="s">
        <v>158</v>
      </c>
      <c r="H229" s="238"/>
      <c r="I229" s="96"/>
      <c r="J229" s="96"/>
      <c r="K229" s="96"/>
    </row>
    <row r="230" spans="2:11" s="26" customFormat="1" ht="18.600000000000001" customHeight="1">
      <c r="B230" s="231" t="s">
        <v>115</v>
      </c>
      <c r="C230" s="232" t="s">
        <v>1</v>
      </c>
      <c r="D230" s="232"/>
      <c r="E230" s="232" t="s">
        <v>54</v>
      </c>
      <c r="F230" s="232"/>
      <c r="G230" s="232" t="s">
        <v>110</v>
      </c>
      <c r="H230" s="232"/>
      <c r="I230" s="89"/>
      <c r="J230" s="89"/>
      <c r="K230" s="89"/>
    </row>
    <row r="231" spans="2:11" s="26" customFormat="1" ht="79.150000000000006" customHeight="1">
      <c r="B231" s="231"/>
      <c r="C231" s="137" t="s">
        <v>113</v>
      </c>
      <c r="D231" s="137" t="s">
        <v>357</v>
      </c>
      <c r="E231" s="137" t="s">
        <v>113</v>
      </c>
      <c r="F231" s="137" t="s">
        <v>357</v>
      </c>
      <c r="G231" s="137" t="s">
        <v>113</v>
      </c>
      <c r="H231" s="137" t="s">
        <v>357</v>
      </c>
      <c r="I231" s="89"/>
      <c r="J231" s="89"/>
      <c r="K231" s="89"/>
    </row>
    <row r="232" spans="2:11" ht="16.149999999999999" customHeight="1">
      <c r="B232" s="126" t="s">
        <v>11</v>
      </c>
      <c r="C232" s="127">
        <f>C238+C239+C240+C241</f>
        <v>98040.6</v>
      </c>
      <c r="D232" s="166">
        <v>100</v>
      </c>
      <c r="E232" s="127">
        <f>E238+E239+E240+E241</f>
        <v>84872.5</v>
      </c>
      <c r="F232" s="166">
        <v>100</v>
      </c>
      <c r="G232" s="127">
        <f>G238+G239+G240+G241</f>
        <v>86910</v>
      </c>
      <c r="H232" s="166">
        <v>100</v>
      </c>
      <c r="I232" s="199"/>
      <c r="J232" s="199"/>
      <c r="K232" s="199"/>
    </row>
    <row r="233" spans="2:11" ht="15" customHeight="1">
      <c r="B233" s="221" t="s">
        <v>6</v>
      </c>
      <c r="C233" s="222">
        <v>6747.1</v>
      </c>
      <c r="D233" s="140" t="s">
        <v>116</v>
      </c>
      <c r="E233" s="222">
        <v>2277.5</v>
      </c>
      <c r="F233" s="140" t="s">
        <v>116</v>
      </c>
      <c r="G233" s="222">
        <v>2285.6999999999998</v>
      </c>
      <c r="H233" s="140" t="s">
        <v>116</v>
      </c>
      <c r="I233" s="199"/>
      <c r="J233" s="199"/>
      <c r="K233" s="199"/>
    </row>
    <row r="234" spans="2:11" ht="15" customHeight="1">
      <c r="B234" s="221" t="s">
        <v>7</v>
      </c>
      <c r="C234" s="222">
        <f>91293.5-326.4</f>
        <v>90967.1</v>
      </c>
      <c r="D234" s="140" t="s">
        <v>116</v>
      </c>
      <c r="E234" s="222">
        <f>82595-324.2</f>
        <v>82270.8</v>
      </c>
      <c r="F234" s="140" t="s">
        <v>116</v>
      </c>
      <c r="G234" s="222">
        <f>84624.3-481</f>
        <v>84143.3</v>
      </c>
      <c r="H234" s="140" t="s">
        <v>116</v>
      </c>
    </row>
    <row r="235" spans="2:11" s="26" customFormat="1" ht="18.600000000000001" customHeight="1">
      <c r="B235" s="231" t="s">
        <v>115</v>
      </c>
      <c r="C235" s="232" t="s">
        <v>1</v>
      </c>
      <c r="D235" s="232"/>
      <c r="E235" s="232" t="s">
        <v>54</v>
      </c>
      <c r="F235" s="232"/>
      <c r="G235" s="232" t="s">
        <v>110</v>
      </c>
      <c r="H235" s="232"/>
      <c r="I235" s="89"/>
      <c r="J235" s="89"/>
      <c r="K235" s="89"/>
    </row>
    <row r="236" spans="2:11" s="26" customFormat="1" ht="79.150000000000006" customHeight="1">
      <c r="B236" s="231"/>
      <c r="C236" s="137" t="s">
        <v>113</v>
      </c>
      <c r="D236" s="137" t="s">
        <v>357</v>
      </c>
      <c r="E236" s="137" t="s">
        <v>113</v>
      </c>
      <c r="F236" s="137" t="s">
        <v>357</v>
      </c>
      <c r="G236" s="137" t="s">
        <v>113</v>
      </c>
      <c r="H236" s="137" t="s">
        <v>357</v>
      </c>
      <c r="I236" s="89"/>
      <c r="J236" s="89"/>
      <c r="K236" s="89"/>
    </row>
    <row r="237" spans="2:11" ht="15" customHeight="1">
      <c r="B237" s="221" t="s">
        <v>8</v>
      </c>
      <c r="C237" s="222">
        <v>326.39999999999998</v>
      </c>
      <c r="D237" s="140" t="s">
        <v>116</v>
      </c>
      <c r="E237" s="222">
        <v>324.2</v>
      </c>
      <c r="F237" s="140" t="s">
        <v>116</v>
      </c>
      <c r="G237" s="222">
        <v>481</v>
      </c>
      <c r="H237" s="140" t="s">
        <v>116</v>
      </c>
    </row>
    <row r="238" spans="2:11" ht="60" customHeight="1">
      <c r="B238" s="9" t="s">
        <v>99</v>
      </c>
      <c r="C238" s="50">
        <v>51290.7</v>
      </c>
      <c r="D238" s="152">
        <f>C238/C232*100</f>
        <v>52.315775301252742</v>
      </c>
      <c r="E238" s="50">
        <v>38194.6</v>
      </c>
      <c r="F238" s="152">
        <f>E238/E232*100</f>
        <v>45.002327019941674</v>
      </c>
      <c r="G238" s="50">
        <v>38194.6</v>
      </c>
      <c r="H238" s="152">
        <f>G238/G232*100</f>
        <v>43.947301806466463</v>
      </c>
    </row>
    <row r="239" spans="2:11" ht="29.45" customHeight="1">
      <c r="B239" s="9" t="s">
        <v>100</v>
      </c>
      <c r="C239" s="50">
        <v>3814.7</v>
      </c>
      <c r="D239" s="152">
        <f>C239/C232*100</f>
        <v>3.890939059940473</v>
      </c>
      <c r="E239" s="50">
        <v>0</v>
      </c>
      <c r="F239" s="152">
        <f>E239/E232</f>
        <v>0</v>
      </c>
      <c r="G239" s="50">
        <v>0</v>
      </c>
      <c r="H239" s="152">
        <f>G239/G232*100</f>
        <v>0</v>
      </c>
    </row>
    <row r="240" spans="2:11" ht="30.6" customHeight="1">
      <c r="B240" s="9" t="s">
        <v>101</v>
      </c>
      <c r="C240" s="50">
        <v>7357.3</v>
      </c>
      <c r="D240" s="152">
        <f>C240/C232*100</f>
        <v>7.5043400387186532</v>
      </c>
      <c r="E240" s="50">
        <v>7355</v>
      </c>
      <c r="F240" s="152">
        <f>E240/E232*100</f>
        <v>8.6659400866004894</v>
      </c>
      <c r="G240" s="50">
        <v>7520</v>
      </c>
      <c r="H240" s="152">
        <f>G240/G232*100</f>
        <v>8.6526291565987812</v>
      </c>
    </row>
    <row r="241" spans="2:11" ht="74.25" customHeight="1">
      <c r="B241" s="9" t="s">
        <v>153</v>
      </c>
      <c r="C241" s="50">
        <v>35577.9</v>
      </c>
      <c r="D241" s="152">
        <f>C241/C232*100</f>
        <v>36.288945600088127</v>
      </c>
      <c r="E241" s="50">
        <v>39322.9</v>
      </c>
      <c r="F241" s="152">
        <f>E241/E232*100</f>
        <v>46.331732893457833</v>
      </c>
      <c r="G241" s="50">
        <v>41195.4</v>
      </c>
      <c r="H241" s="152">
        <f>G241/G232*100</f>
        <v>47.400069036934759</v>
      </c>
    </row>
    <row r="242" spans="2:11" s="38" customFormat="1" ht="11.45" customHeight="1">
      <c r="B242" s="51"/>
      <c r="C242" s="16"/>
      <c r="D242" s="16"/>
      <c r="E242" s="16"/>
      <c r="F242" s="16"/>
      <c r="G242" s="16"/>
      <c r="H242" s="83"/>
      <c r="I242" s="83"/>
      <c r="J242" s="83"/>
      <c r="K242" s="83"/>
    </row>
    <row r="243" spans="2:11" s="38" customFormat="1" ht="49.15" customHeight="1">
      <c r="B243" s="234" t="s">
        <v>238</v>
      </c>
      <c r="C243" s="234"/>
      <c r="D243" s="234"/>
      <c r="E243" s="234"/>
      <c r="F243" s="234"/>
      <c r="G243" s="234"/>
      <c r="H243" s="234"/>
      <c r="I243" s="83"/>
      <c r="J243" s="83"/>
      <c r="K243" s="83"/>
    </row>
    <row r="244" spans="2:11" s="38" customFormat="1" ht="31.9" customHeight="1">
      <c r="B244" s="234" t="s">
        <v>237</v>
      </c>
      <c r="C244" s="234"/>
      <c r="D244" s="234"/>
      <c r="E244" s="234"/>
      <c r="F244" s="234"/>
      <c r="G244" s="234"/>
      <c r="H244" s="234"/>
      <c r="I244" s="83"/>
      <c r="J244" s="83"/>
      <c r="K244" s="83"/>
    </row>
    <row r="245" spans="2:11" s="38" customFormat="1" ht="47.45" customHeight="1">
      <c r="B245" s="234" t="s">
        <v>236</v>
      </c>
      <c r="C245" s="234"/>
      <c r="D245" s="234"/>
      <c r="E245" s="234"/>
      <c r="F245" s="234"/>
      <c r="G245" s="234"/>
      <c r="H245" s="234"/>
      <c r="I245" s="83"/>
      <c r="J245" s="83"/>
      <c r="K245" s="83"/>
    </row>
    <row r="246" spans="2:11" s="38" customFormat="1" ht="64.150000000000006" customHeight="1">
      <c r="B246" s="234" t="s">
        <v>235</v>
      </c>
      <c r="C246" s="234"/>
      <c r="D246" s="234"/>
      <c r="E246" s="234"/>
      <c r="F246" s="234"/>
      <c r="G246" s="234"/>
      <c r="H246" s="234"/>
      <c r="I246" s="83"/>
      <c r="J246" s="83"/>
      <c r="K246" s="83"/>
    </row>
    <row r="247" spans="2:11" s="38" customFormat="1" ht="15" customHeight="1">
      <c r="B247" s="32"/>
      <c r="C247" s="16"/>
      <c r="D247" s="16"/>
      <c r="E247" s="16"/>
      <c r="F247" s="16"/>
      <c r="G247" s="16"/>
      <c r="H247" s="83"/>
      <c r="I247" s="83"/>
      <c r="J247" s="83"/>
      <c r="K247" s="83"/>
    </row>
    <row r="248" spans="2:11" s="38" customFormat="1" ht="31.15" customHeight="1">
      <c r="B248" s="248" t="s">
        <v>156</v>
      </c>
      <c r="C248" s="248"/>
      <c r="D248" s="248"/>
      <c r="E248" s="248"/>
      <c r="F248" s="248"/>
      <c r="G248" s="248"/>
      <c r="H248" s="248"/>
      <c r="I248" s="83"/>
      <c r="J248" s="83"/>
      <c r="K248" s="83"/>
    </row>
    <row r="249" spans="2:11" s="33" customFormat="1" ht="16.899999999999999" customHeight="1">
      <c r="B249" s="234" t="s">
        <v>17</v>
      </c>
      <c r="C249" s="234"/>
      <c r="D249" s="234"/>
      <c r="E249" s="234"/>
      <c r="F249" s="234"/>
      <c r="G249" s="234"/>
      <c r="H249" s="234"/>
      <c r="I249" s="96"/>
      <c r="J249" s="96"/>
      <c r="K249" s="96"/>
    </row>
    <row r="250" spans="2:11" s="33" customFormat="1" ht="31.15" customHeight="1">
      <c r="B250" s="234" t="s">
        <v>157</v>
      </c>
      <c r="C250" s="234"/>
      <c r="D250" s="234"/>
      <c r="E250" s="234"/>
      <c r="F250" s="234"/>
      <c r="G250" s="234"/>
      <c r="H250" s="234"/>
      <c r="I250" s="96"/>
      <c r="J250" s="96"/>
      <c r="K250" s="96"/>
    </row>
    <row r="251" spans="2:11" s="34" customFormat="1" ht="46.15" customHeight="1">
      <c r="B251" s="234" t="s">
        <v>18</v>
      </c>
      <c r="C251" s="234"/>
      <c r="D251" s="234"/>
      <c r="E251" s="234"/>
      <c r="F251" s="234"/>
      <c r="G251" s="234"/>
      <c r="H251" s="234"/>
      <c r="I251" s="97"/>
      <c r="J251" s="97"/>
      <c r="K251" s="97"/>
    </row>
    <row r="252" spans="2:11" s="33" customFormat="1" ht="16.149999999999999" customHeight="1">
      <c r="B252" s="234" t="s">
        <v>147</v>
      </c>
      <c r="C252" s="234"/>
      <c r="D252" s="234"/>
      <c r="E252" s="234"/>
      <c r="F252" s="234"/>
      <c r="G252" s="234"/>
      <c r="H252" s="234"/>
      <c r="I252" s="96"/>
      <c r="J252" s="96"/>
      <c r="K252" s="96"/>
    </row>
    <row r="253" spans="2:11" s="33" customFormat="1" ht="19.899999999999999" customHeight="1">
      <c r="B253" s="130"/>
      <c r="C253" s="130"/>
      <c r="D253" s="130"/>
      <c r="E253" s="130"/>
      <c r="F253" s="130"/>
      <c r="G253" s="238" t="s">
        <v>160</v>
      </c>
      <c r="H253" s="238"/>
      <c r="I253" s="96"/>
      <c r="J253" s="96"/>
      <c r="K253" s="96"/>
    </row>
    <row r="254" spans="2:11" s="26" customFormat="1" ht="15.6" customHeight="1">
      <c r="B254" s="231" t="s">
        <v>115</v>
      </c>
      <c r="C254" s="232" t="s">
        <v>1</v>
      </c>
      <c r="D254" s="232"/>
      <c r="E254" s="232" t="s">
        <v>54</v>
      </c>
      <c r="F254" s="232"/>
      <c r="G254" s="232" t="s">
        <v>110</v>
      </c>
      <c r="H254" s="232"/>
      <c r="I254" s="89"/>
      <c r="J254" s="89"/>
      <c r="K254" s="89"/>
    </row>
    <row r="255" spans="2:11" s="26" customFormat="1" ht="78.599999999999994" customHeight="1">
      <c r="B255" s="231"/>
      <c r="C255" s="137" t="s">
        <v>113</v>
      </c>
      <c r="D255" s="137" t="s">
        <v>357</v>
      </c>
      <c r="E255" s="137" t="s">
        <v>113</v>
      </c>
      <c r="F255" s="137" t="s">
        <v>357</v>
      </c>
      <c r="G255" s="137" t="s">
        <v>113</v>
      </c>
      <c r="H255" s="137" t="s">
        <v>357</v>
      </c>
      <c r="I255" s="89"/>
      <c r="J255" s="89"/>
      <c r="K255" s="89"/>
    </row>
    <row r="256" spans="2:11" ht="17.45" customHeight="1">
      <c r="B256" s="126" t="s">
        <v>11</v>
      </c>
      <c r="C256" s="127">
        <f>C260+C261</f>
        <v>66055.600000000006</v>
      </c>
      <c r="D256" s="166">
        <v>100</v>
      </c>
      <c r="E256" s="127">
        <f>E260+E261</f>
        <v>0</v>
      </c>
      <c r="F256" s="166">
        <v>0</v>
      </c>
      <c r="G256" s="127">
        <f>G260+G261</f>
        <v>0</v>
      </c>
      <c r="H256" s="166">
        <v>0</v>
      </c>
      <c r="I256" s="199"/>
      <c r="J256" s="199"/>
      <c r="K256" s="199"/>
    </row>
    <row r="257" spans="2:11" ht="15" customHeight="1">
      <c r="B257" s="221" t="s">
        <v>6</v>
      </c>
      <c r="C257" s="222">
        <v>18381.900000000001</v>
      </c>
      <c r="D257" s="140" t="s">
        <v>116</v>
      </c>
      <c r="E257" s="222">
        <v>0</v>
      </c>
      <c r="F257" s="140" t="s">
        <v>116</v>
      </c>
      <c r="G257" s="222">
        <v>0</v>
      </c>
      <c r="H257" s="140" t="s">
        <v>116</v>
      </c>
      <c r="I257" s="199"/>
      <c r="J257" s="199"/>
      <c r="K257" s="199"/>
    </row>
    <row r="258" spans="2:11" ht="15" customHeight="1">
      <c r="B258" s="221" t="s">
        <v>7</v>
      </c>
      <c r="C258" s="222">
        <v>50000</v>
      </c>
      <c r="D258" s="140" t="s">
        <v>116</v>
      </c>
      <c r="E258" s="222">
        <v>0</v>
      </c>
      <c r="F258" s="140" t="s">
        <v>116</v>
      </c>
      <c r="G258" s="222">
        <v>0</v>
      </c>
      <c r="H258" s="140" t="s">
        <v>116</v>
      </c>
    </row>
    <row r="259" spans="2:11" ht="15" customHeight="1">
      <c r="B259" s="221" t="s">
        <v>8</v>
      </c>
      <c r="C259" s="222">
        <v>0</v>
      </c>
      <c r="D259" s="140" t="s">
        <v>116</v>
      </c>
      <c r="E259" s="222">
        <v>0</v>
      </c>
      <c r="F259" s="140" t="s">
        <v>116</v>
      </c>
      <c r="G259" s="222">
        <v>0</v>
      </c>
      <c r="H259" s="140" t="s">
        <v>116</v>
      </c>
    </row>
    <row r="260" spans="2:11" s="38" customFormat="1" ht="28.9" customHeight="1">
      <c r="B260" s="107" t="s">
        <v>106</v>
      </c>
      <c r="C260" s="4">
        <f>55555.6+2326.3-2326.3</f>
        <v>55555.6</v>
      </c>
      <c r="D260" s="152">
        <f>C260/C256*100</f>
        <v>84.104300013927642</v>
      </c>
      <c r="E260" s="8">
        <v>0</v>
      </c>
      <c r="F260" s="175">
        <v>0</v>
      </c>
      <c r="G260" s="8">
        <v>0</v>
      </c>
      <c r="H260" s="175">
        <v>0</v>
      </c>
      <c r="I260" s="83"/>
      <c r="J260" s="83"/>
      <c r="K260" s="83"/>
    </row>
    <row r="261" spans="2:11" s="38" customFormat="1" ht="28.9" customHeight="1">
      <c r="B261" s="107" t="s">
        <v>159</v>
      </c>
      <c r="C261" s="4">
        <v>10500</v>
      </c>
      <c r="D261" s="152">
        <f>C261/C256*100</f>
        <v>15.895699986072337</v>
      </c>
      <c r="E261" s="8">
        <v>0</v>
      </c>
      <c r="F261" s="175">
        <v>0</v>
      </c>
      <c r="G261" s="8">
        <v>0</v>
      </c>
      <c r="H261" s="175">
        <v>0</v>
      </c>
      <c r="I261" s="83"/>
      <c r="J261" s="83"/>
      <c r="K261" s="83"/>
    </row>
    <row r="262" spans="2:11" s="15" customFormat="1" ht="10.15" customHeight="1">
      <c r="B262" s="117"/>
      <c r="C262" s="118"/>
      <c r="D262" s="118"/>
      <c r="E262" s="118"/>
      <c r="F262" s="118"/>
      <c r="G262" s="118"/>
      <c r="H262" s="90"/>
      <c r="I262" s="91"/>
      <c r="J262" s="91"/>
      <c r="K262" s="91"/>
    </row>
    <row r="263" spans="2:11" s="38" customFormat="1" ht="47.45" customHeight="1">
      <c r="B263" s="234" t="s">
        <v>290</v>
      </c>
      <c r="C263" s="234"/>
      <c r="D263" s="234"/>
      <c r="E263" s="234"/>
      <c r="F263" s="234"/>
      <c r="G263" s="234"/>
      <c r="H263" s="234"/>
      <c r="I263" s="83"/>
      <c r="J263" s="83"/>
      <c r="K263" s="83"/>
    </row>
    <row r="264" spans="2:11" s="38" customFormat="1" ht="31.15" customHeight="1">
      <c r="B264" s="234" t="s">
        <v>185</v>
      </c>
      <c r="C264" s="234"/>
      <c r="D264" s="234"/>
      <c r="E264" s="234"/>
      <c r="F264" s="234"/>
      <c r="G264" s="234"/>
      <c r="H264" s="234"/>
      <c r="I264" s="83"/>
      <c r="J264" s="83"/>
      <c r="K264" s="83"/>
    </row>
    <row r="265" spans="2:11" s="169" customFormat="1" ht="31.15" customHeight="1">
      <c r="B265" s="236" t="s">
        <v>289</v>
      </c>
      <c r="C265" s="236"/>
      <c r="D265" s="236"/>
      <c r="E265" s="236"/>
      <c r="F265" s="236"/>
      <c r="G265" s="236"/>
      <c r="H265" s="236"/>
      <c r="I265" s="170"/>
      <c r="J265" s="170"/>
      <c r="K265" s="170"/>
    </row>
    <row r="266" spans="2:11" s="169" customFormat="1" ht="12.6" customHeight="1">
      <c r="B266" s="134"/>
      <c r="C266" s="134"/>
      <c r="D266" s="134"/>
      <c r="E266" s="134"/>
      <c r="F266" s="134"/>
      <c r="G266" s="134"/>
      <c r="H266" s="134"/>
      <c r="I266" s="170"/>
      <c r="J266" s="170"/>
      <c r="K266" s="170"/>
    </row>
    <row r="267" spans="2:11" s="169" customFormat="1" ht="33.6" customHeight="1">
      <c r="B267" s="248" t="s">
        <v>22</v>
      </c>
      <c r="C267" s="248"/>
      <c r="D267" s="248"/>
      <c r="E267" s="248"/>
      <c r="F267" s="248"/>
      <c r="G267" s="248"/>
      <c r="H267" s="248"/>
      <c r="I267" s="170"/>
      <c r="J267" s="170"/>
      <c r="K267" s="170"/>
    </row>
    <row r="268" spans="2:11" s="169" customFormat="1" ht="15.6" customHeight="1">
      <c r="B268" s="234" t="s">
        <v>23</v>
      </c>
      <c r="C268" s="234"/>
      <c r="D268" s="234"/>
      <c r="E268" s="234"/>
      <c r="F268" s="234"/>
      <c r="G268" s="234"/>
      <c r="H268" s="234"/>
      <c r="I268" s="170"/>
      <c r="J268" s="170"/>
      <c r="K268" s="170"/>
    </row>
    <row r="269" spans="2:11" s="172" customFormat="1" ht="15.6" customHeight="1">
      <c r="B269" s="234" t="s">
        <v>161</v>
      </c>
      <c r="C269" s="234"/>
      <c r="D269" s="234"/>
      <c r="E269" s="234"/>
      <c r="F269" s="234"/>
      <c r="G269" s="234"/>
      <c r="H269" s="234"/>
      <c r="I269" s="173"/>
      <c r="J269" s="173"/>
      <c r="K269" s="173"/>
    </row>
    <row r="270" spans="2:11" s="172" customFormat="1" ht="31.9" customHeight="1">
      <c r="B270" s="234" t="s">
        <v>162</v>
      </c>
      <c r="C270" s="234"/>
      <c r="D270" s="234"/>
      <c r="E270" s="234"/>
      <c r="F270" s="234"/>
      <c r="G270" s="234"/>
      <c r="H270" s="234"/>
      <c r="I270" s="173"/>
      <c r="J270" s="173"/>
      <c r="K270" s="173"/>
    </row>
    <row r="271" spans="2:11" s="34" customFormat="1" ht="16.149999999999999" customHeight="1">
      <c r="B271" s="234" t="s">
        <v>137</v>
      </c>
      <c r="C271" s="234"/>
      <c r="D271" s="234"/>
      <c r="E271" s="234"/>
      <c r="F271" s="234"/>
      <c r="G271" s="234"/>
      <c r="H271" s="234"/>
      <c r="I271" s="97"/>
      <c r="J271" s="97"/>
      <c r="K271" s="97"/>
    </row>
    <row r="272" spans="2:11" s="33" customFormat="1" ht="14.45" customHeight="1">
      <c r="B272" s="130"/>
      <c r="C272" s="130"/>
      <c r="D272" s="130"/>
      <c r="E272" s="130"/>
      <c r="F272" s="130"/>
      <c r="G272" s="238" t="s">
        <v>164</v>
      </c>
      <c r="H272" s="238"/>
      <c r="I272" s="96"/>
      <c r="J272" s="96"/>
      <c r="K272" s="96"/>
    </row>
    <row r="273" spans="2:11" s="26" customFormat="1" ht="14.45" customHeight="1">
      <c r="B273" s="231" t="s">
        <v>115</v>
      </c>
      <c r="C273" s="232" t="s">
        <v>1</v>
      </c>
      <c r="D273" s="232"/>
      <c r="E273" s="232" t="s">
        <v>54</v>
      </c>
      <c r="F273" s="232"/>
      <c r="G273" s="233" t="s">
        <v>110</v>
      </c>
      <c r="H273" s="233"/>
      <c r="I273" s="89"/>
      <c r="J273" s="89"/>
      <c r="K273" s="89"/>
    </row>
    <row r="274" spans="2:11" s="26" customFormat="1" ht="76.900000000000006" customHeight="1">
      <c r="B274" s="231"/>
      <c r="C274" s="137" t="s">
        <v>113</v>
      </c>
      <c r="D274" s="137" t="s">
        <v>357</v>
      </c>
      <c r="E274" s="137" t="s">
        <v>113</v>
      </c>
      <c r="F274" s="137" t="s">
        <v>357</v>
      </c>
      <c r="G274" s="137" t="s">
        <v>113</v>
      </c>
      <c r="H274" s="137" t="s">
        <v>357</v>
      </c>
      <c r="I274" s="89"/>
      <c r="J274" s="89"/>
      <c r="K274" s="89"/>
    </row>
    <row r="275" spans="2:11" s="26" customFormat="1" ht="15.6" customHeight="1">
      <c r="B275" s="126" t="s">
        <v>11</v>
      </c>
      <c r="C275" s="127">
        <f>C279+C280</f>
        <v>26030.3</v>
      </c>
      <c r="D275" s="166">
        <v>100</v>
      </c>
      <c r="E275" s="127">
        <f>E279+E280</f>
        <v>26191.300000000003</v>
      </c>
      <c r="F275" s="166">
        <v>100</v>
      </c>
      <c r="G275" s="127">
        <f>G279+G280</f>
        <v>25956</v>
      </c>
      <c r="H275" s="166">
        <v>100</v>
      </c>
      <c r="I275" s="199"/>
      <c r="J275" s="199"/>
      <c r="K275" s="199"/>
    </row>
    <row r="276" spans="2:11" s="169" customFormat="1" ht="15.6" customHeight="1">
      <c r="B276" s="221" t="s">
        <v>6</v>
      </c>
      <c r="C276" s="222">
        <f>25201.7+0.1</f>
        <v>25201.8</v>
      </c>
      <c r="D276" s="140" t="s">
        <v>116</v>
      </c>
      <c r="E276" s="222">
        <v>25362.799999999999</v>
      </c>
      <c r="F276" s="140" t="s">
        <v>116</v>
      </c>
      <c r="G276" s="222">
        <v>25127.5</v>
      </c>
      <c r="H276" s="140" t="s">
        <v>116</v>
      </c>
      <c r="I276" s="199"/>
      <c r="J276" s="199"/>
      <c r="K276" s="199"/>
    </row>
    <row r="277" spans="2:11" s="169" customFormat="1" ht="15.6" customHeight="1">
      <c r="B277" s="221" t="s">
        <v>7</v>
      </c>
      <c r="C277" s="222">
        <v>828.5</v>
      </c>
      <c r="D277" s="140" t="s">
        <v>116</v>
      </c>
      <c r="E277" s="222">
        <v>828.5</v>
      </c>
      <c r="F277" s="140" t="s">
        <v>116</v>
      </c>
      <c r="G277" s="222">
        <v>828.5</v>
      </c>
      <c r="H277" s="140" t="s">
        <v>116</v>
      </c>
      <c r="I277" s="170"/>
      <c r="J277" s="170"/>
      <c r="K277" s="170"/>
    </row>
    <row r="278" spans="2:11" s="169" customFormat="1" ht="15.6" customHeight="1">
      <c r="B278" s="221" t="s">
        <v>8</v>
      </c>
      <c r="C278" s="222">
        <v>0</v>
      </c>
      <c r="D278" s="140" t="s">
        <v>116</v>
      </c>
      <c r="E278" s="222">
        <v>0</v>
      </c>
      <c r="F278" s="140" t="s">
        <v>116</v>
      </c>
      <c r="G278" s="222">
        <v>0</v>
      </c>
      <c r="H278" s="140" t="s">
        <v>116</v>
      </c>
      <c r="I278" s="170"/>
      <c r="J278" s="170"/>
      <c r="K278" s="170"/>
    </row>
    <row r="279" spans="2:11" s="169" customFormat="1" ht="30" customHeight="1">
      <c r="B279" s="3" t="s">
        <v>24</v>
      </c>
      <c r="C279" s="58">
        <f>25460.3+0.1</f>
        <v>25460.399999999998</v>
      </c>
      <c r="D279" s="152">
        <f>C279/C275*100</f>
        <v>97.810628383076633</v>
      </c>
      <c r="E279" s="58">
        <v>25621.4</v>
      </c>
      <c r="F279" s="152">
        <f>E279/E275*100</f>
        <v>97.824086624184361</v>
      </c>
      <c r="G279" s="58">
        <v>25586</v>
      </c>
      <c r="H279" s="152">
        <f>G279/G275*100</f>
        <v>98.574510710433032</v>
      </c>
      <c r="I279" s="170"/>
      <c r="J279" s="170"/>
      <c r="K279" s="170"/>
    </row>
    <row r="280" spans="2:11" s="169" customFormat="1" ht="18.600000000000001" customHeight="1">
      <c r="B280" s="3" t="s">
        <v>25</v>
      </c>
      <c r="C280" s="58">
        <v>569.9</v>
      </c>
      <c r="D280" s="152">
        <f>C280/C275*100</f>
        <v>2.1893716169233546</v>
      </c>
      <c r="E280" s="59">
        <v>569.9</v>
      </c>
      <c r="F280" s="152">
        <f>E280/E275*100</f>
        <v>2.1759133758156333</v>
      </c>
      <c r="G280" s="59">
        <v>370</v>
      </c>
      <c r="H280" s="152">
        <f>G280/G275*100</f>
        <v>1.4254892895669593</v>
      </c>
      <c r="I280" s="170"/>
      <c r="J280" s="170"/>
      <c r="K280" s="170"/>
    </row>
    <row r="281" spans="2:11" s="169" customFormat="1" ht="6.6" customHeight="1">
      <c r="B281" s="51"/>
      <c r="C281" s="16"/>
      <c r="D281" s="16"/>
      <c r="E281" s="16"/>
      <c r="F281" s="16"/>
      <c r="G281" s="16"/>
      <c r="H281" s="134"/>
      <c r="I281" s="195"/>
      <c r="J281" s="170"/>
      <c r="K281" s="170"/>
    </row>
    <row r="282" spans="2:11" s="169" customFormat="1" ht="46.9" customHeight="1">
      <c r="B282" s="234" t="s">
        <v>163</v>
      </c>
      <c r="C282" s="234"/>
      <c r="D282" s="234"/>
      <c r="E282" s="234"/>
      <c r="F282" s="234"/>
      <c r="G282" s="234"/>
      <c r="H282" s="234"/>
      <c r="I282" s="170"/>
      <c r="J282" s="170"/>
      <c r="K282" s="170"/>
    </row>
    <row r="283" spans="2:11" s="169" customFormat="1" ht="45.6" customHeight="1">
      <c r="B283" s="234" t="s">
        <v>242</v>
      </c>
      <c r="C283" s="234"/>
      <c r="D283" s="234"/>
      <c r="E283" s="234"/>
      <c r="F283" s="234"/>
      <c r="G283" s="234"/>
      <c r="H283" s="234"/>
      <c r="I283" s="170"/>
      <c r="J283" s="170"/>
      <c r="K283" s="170"/>
    </row>
    <row r="284" spans="2:11" s="38" customFormat="1" ht="31.9" customHeight="1">
      <c r="B284" s="234" t="s">
        <v>183</v>
      </c>
      <c r="C284" s="234"/>
      <c r="D284" s="234"/>
      <c r="E284" s="234"/>
      <c r="F284" s="234"/>
      <c r="G284" s="234"/>
      <c r="H284" s="234"/>
      <c r="I284" s="83"/>
      <c r="J284" s="83"/>
      <c r="K284" s="83"/>
    </row>
    <row r="285" spans="2:11" s="38" customFormat="1" ht="78" customHeight="1">
      <c r="B285" s="234" t="s">
        <v>184</v>
      </c>
      <c r="C285" s="234"/>
      <c r="D285" s="234"/>
      <c r="E285" s="234"/>
      <c r="F285" s="234"/>
      <c r="G285" s="234"/>
      <c r="H285" s="234"/>
      <c r="I285" s="83"/>
      <c r="J285" s="83"/>
      <c r="K285" s="83"/>
    </row>
    <row r="286" spans="2:11" s="38" customFormat="1" ht="10.9" customHeight="1">
      <c r="B286" s="130"/>
      <c r="C286" s="130"/>
      <c r="D286" s="130"/>
      <c r="E286" s="130"/>
      <c r="F286" s="130"/>
      <c r="G286" s="130"/>
      <c r="H286" s="130"/>
      <c r="I286" s="83"/>
      <c r="J286" s="83"/>
      <c r="K286" s="83"/>
    </row>
    <row r="287" spans="2:11" s="38" customFormat="1" ht="16.899999999999999" customHeight="1">
      <c r="B287" s="248" t="s">
        <v>2</v>
      </c>
      <c r="C287" s="248"/>
      <c r="D287" s="248"/>
      <c r="E287" s="248"/>
      <c r="F287" s="248"/>
      <c r="G287" s="248"/>
      <c r="H287" s="248"/>
      <c r="I287" s="83"/>
      <c r="J287" s="83"/>
      <c r="K287" s="83"/>
    </row>
    <row r="288" spans="2:11" s="33" customFormat="1" ht="15.6" customHeight="1">
      <c r="B288" s="234" t="s">
        <v>26</v>
      </c>
      <c r="C288" s="234"/>
      <c r="D288" s="234"/>
      <c r="E288" s="234"/>
      <c r="F288" s="234"/>
      <c r="G288" s="234"/>
      <c r="H288" s="234"/>
      <c r="I288" s="96"/>
      <c r="J288" s="96"/>
      <c r="K288" s="96"/>
    </row>
    <row r="289" spans="2:11" s="33" customFormat="1" ht="29.45" customHeight="1">
      <c r="B289" s="234" t="s">
        <v>165</v>
      </c>
      <c r="C289" s="234"/>
      <c r="D289" s="234"/>
      <c r="E289" s="234"/>
      <c r="F289" s="234"/>
      <c r="G289" s="234"/>
      <c r="H289" s="234"/>
      <c r="I289" s="96"/>
      <c r="J289" s="96"/>
      <c r="K289" s="96"/>
    </row>
    <row r="290" spans="2:11" s="34" customFormat="1" ht="31.15" customHeight="1">
      <c r="B290" s="234" t="s">
        <v>166</v>
      </c>
      <c r="C290" s="234"/>
      <c r="D290" s="234"/>
      <c r="E290" s="234"/>
      <c r="F290" s="234"/>
      <c r="G290" s="234"/>
      <c r="H290" s="234"/>
      <c r="I290" s="97"/>
      <c r="J290" s="97"/>
      <c r="K290" s="97"/>
    </row>
    <row r="291" spans="2:11" s="33" customFormat="1" ht="16.149999999999999" customHeight="1">
      <c r="B291" s="234" t="s">
        <v>150</v>
      </c>
      <c r="C291" s="234"/>
      <c r="D291" s="234"/>
      <c r="E291" s="234"/>
      <c r="F291" s="234"/>
      <c r="G291" s="234"/>
      <c r="H291" s="234"/>
      <c r="I291" s="96"/>
      <c r="J291" s="96"/>
      <c r="K291" s="96"/>
    </row>
    <row r="292" spans="2:11" s="33" customFormat="1" ht="13.9" customHeight="1">
      <c r="B292" s="130"/>
      <c r="C292" s="130"/>
      <c r="D292" s="130"/>
      <c r="E292" s="130"/>
      <c r="F292" s="130"/>
      <c r="G292" s="238" t="s">
        <v>168</v>
      </c>
      <c r="H292" s="238"/>
      <c r="I292" s="96"/>
      <c r="J292" s="96"/>
      <c r="K292" s="96"/>
    </row>
    <row r="293" spans="2:11" s="26" customFormat="1" ht="15" customHeight="1">
      <c r="B293" s="231" t="s">
        <v>115</v>
      </c>
      <c r="C293" s="232" t="s">
        <v>1</v>
      </c>
      <c r="D293" s="232"/>
      <c r="E293" s="233" t="s">
        <v>54</v>
      </c>
      <c r="F293" s="233"/>
      <c r="G293" s="233" t="s">
        <v>110</v>
      </c>
      <c r="H293" s="233"/>
      <c r="I293" s="89"/>
      <c r="J293" s="89"/>
      <c r="K293" s="89"/>
    </row>
    <row r="294" spans="2:11" s="26" customFormat="1" ht="78.599999999999994" customHeight="1">
      <c r="B294" s="231"/>
      <c r="C294" s="137" t="s">
        <v>113</v>
      </c>
      <c r="D294" s="137" t="s">
        <v>357</v>
      </c>
      <c r="E294" s="137" t="s">
        <v>113</v>
      </c>
      <c r="F294" s="137" t="s">
        <v>357</v>
      </c>
      <c r="G294" s="137" t="s">
        <v>113</v>
      </c>
      <c r="H294" s="137" t="s">
        <v>357</v>
      </c>
      <c r="I294" s="89"/>
      <c r="J294" s="89"/>
      <c r="K294" s="89"/>
    </row>
    <row r="295" spans="2:11" s="26" customFormat="1" ht="18" customHeight="1">
      <c r="B295" s="126" t="s">
        <v>11</v>
      </c>
      <c r="C295" s="127">
        <f>C299+C300</f>
        <v>750</v>
      </c>
      <c r="D295" s="166">
        <v>100</v>
      </c>
      <c r="E295" s="127">
        <f>E299+E300</f>
        <v>0</v>
      </c>
      <c r="F295" s="166">
        <v>0</v>
      </c>
      <c r="G295" s="127">
        <f>G299+G300</f>
        <v>0</v>
      </c>
      <c r="H295" s="166">
        <v>0</v>
      </c>
      <c r="I295" s="199"/>
      <c r="J295" s="199"/>
      <c r="K295" s="199"/>
    </row>
    <row r="296" spans="2:11" ht="15" customHeight="1">
      <c r="B296" s="221" t="s">
        <v>6</v>
      </c>
      <c r="C296" s="222">
        <v>750</v>
      </c>
      <c r="D296" s="140" t="s">
        <v>116</v>
      </c>
      <c r="E296" s="222">
        <v>0</v>
      </c>
      <c r="F296" s="140" t="s">
        <v>116</v>
      </c>
      <c r="G296" s="222">
        <v>0</v>
      </c>
      <c r="H296" s="140" t="s">
        <v>116</v>
      </c>
      <c r="I296" s="199"/>
      <c r="J296" s="199"/>
      <c r="K296" s="199"/>
    </row>
    <row r="297" spans="2:11" ht="15" customHeight="1">
      <c r="B297" s="221" t="s">
        <v>7</v>
      </c>
      <c r="C297" s="222">
        <v>0</v>
      </c>
      <c r="D297" s="140" t="s">
        <v>116</v>
      </c>
      <c r="E297" s="222">
        <v>0</v>
      </c>
      <c r="F297" s="140" t="s">
        <v>116</v>
      </c>
      <c r="G297" s="222">
        <v>0</v>
      </c>
      <c r="H297" s="140" t="s">
        <v>116</v>
      </c>
    </row>
    <row r="298" spans="2:11" ht="15" customHeight="1">
      <c r="B298" s="221" t="s">
        <v>8</v>
      </c>
      <c r="C298" s="222">
        <v>0</v>
      </c>
      <c r="D298" s="140" t="s">
        <v>116</v>
      </c>
      <c r="E298" s="222">
        <v>0</v>
      </c>
      <c r="F298" s="140" t="s">
        <v>116</v>
      </c>
      <c r="G298" s="222">
        <v>0</v>
      </c>
      <c r="H298" s="140" t="s">
        <v>116</v>
      </c>
    </row>
    <row r="299" spans="2:11" ht="31.5" customHeight="1">
      <c r="B299" s="217" t="s">
        <v>27</v>
      </c>
      <c r="C299" s="50">
        <v>750</v>
      </c>
      <c r="D299" s="174">
        <f>C299/C295*100</f>
        <v>100</v>
      </c>
      <c r="E299" s="50">
        <v>0</v>
      </c>
      <c r="F299" s="178">
        <v>0</v>
      </c>
      <c r="G299" s="50">
        <v>0</v>
      </c>
      <c r="H299" s="178">
        <v>0</v>
      </c>
    </row>
    <row r="300" spans="2:11" s="38" customFormat="1" ht="10.9" customHeight="1">
      <c r="B300" s="51"/>
      <c r="C300" s="16"/>
      <c r="D300" s="168"/>
      <c r="E300" s="16"/>
      <c r="F300" s="16"/>
      <c r="G300" s="16"/>
      <c r="H300" s="83"/>
      <c r="I300" s="83"/>
      <c r="J300" s="83"/>
      <c r="K300" s="83"/>
    </row>
    <row r="301" spans="2:11" s="38" customFormat="1" ht="17.25" customHeight="1">
      <c r="B301" s="234" t="s">
        <v>292</v>
      </c>
      <c r="C301" s="234"/>
      <c r="D301" s="234"/>
      <c r="E301" s="234"/>
      <c r="F301" s="234"/>
      <c r="G301" s="234"/>
      <c r="H301" s="234"/>
      <c r="I301" s="83"/>
      <c r="J301" s="83"/>
      <c r="K301" s="83"/>
    </row>
    <row r="302" spans="2:11" s="169" customFormat="1" ht="30.6" customHeight="1">
      <c r="B302" s="236" t="s">
        <v>289</v>
      </c>
      <c r="C302" s="236"/>
      <c r="D302" s="236"/>
      <c r="E302" s="236"/>
      <c r="F302" s="236"/>
      <c r="G302" s="236"/>
      <c r="H302" s="236"/>
      <c r="I302" s="170"/>
      <c r="J302" s="170"/>
      <c r="K302" s="170"/>
    </row>
    <row r="303" spans="2:11" s="169" customFormat="1" ht="13.9" customHeight="1">
      <c r="B303" s="134"/>
      <c r="C303" s="134"/>
      <c r="D303" s="134"/>
      <c r="E303" s="134"/>
      <c r="F303" s="134"/>
      <c r="G303" s="134"/>
      <c r="H303" s="134"/>
      <c r="I303" s="170"/>
      <c r="J303" s="170"/>
      <c r="K303" s="170"/>
    </row>
    <row r="304" spans="2:11" s="38" customFormat="1" ht="19.149999999999999" customHeight="1">
      <c r="B304" s="248" t="s">
        <v>3</v>
      </c>
      <c r="C304" s="248"/>
      <c r="D304" s="248"/>
      <c r="E304" s="248"/>
      <c r="F304" s="248"/>
      <c r="G304" s="248"/>
      <c r="H304" s="248"/>
      <c r="I304" s="83"/>
      <c r="J304" s="83"/>
      <c r="K304" s="83"/>
    </row>
    <row r="305" spans="2:11" s="33" customFormat="1" ht="15" customHeight="1">
      <c r="B305" s="234" t="s">
        <v>34</v>
      </c>
      <c r="C305" s="234"/>
      <c r="D305" s="234"/>
      <c r="E305" s="234"/>
      <c r="F305" s="234"/>
      <c r="G305" s="234"/>
      <c r="H305" s="234"/>
      <c r="I305" s="96"/>
      <c r="J305" s="96"/>
      <c r="K305" s="96"/>
    </row>
    <row r="306" spans="2:11" s="33" customFormat="1" ht="15" customHeight="1">
      <c r="B306" s="234" t="s">
        <v>181</v>
      </c>
      <c r="C306" s="234"/>
      <c r="D306" s="234"/>
      <c r="E306" s="234"/>
      <c r="F306" s="234"/>
      <c r="G306" s="234"/>
      <c r="H306" s="234"/>
      <c r="I306" s="96"/>
      <c r="J306" s="96"/>
      <c r="K306" s="96"/>
    </row>
    <row r="307" spans="2:11" s="34" customFormat="1" ht="46.9" customHeight="1">
      <c r="B307" s="234" t="s">
        <v>182</v>
      </c>
      <c r="C307" s="234"/>
      <c r="D307" s="234"/>
      <c r="E307" s="234"/>
      <c r="F307" s="234"/>
      <c r="G307" s="234"/>
      <c r="H307" s="234"/>
      <c r="I307" s="97"/>
      <c r="J307" s="97"/>
      <c r="K307" s="97"/>
    </row>
    <row r="308" spans="2:11" s="33" customFormat="1" ht="16.149999999999999" customHeight="1">
      <c r="B308" s="234" t="s">
        <v>145</v>
      </c>
      <c r="C308" s="234"/>
      <c r="D308" s="234"/>
      <c r="E308" s="234"/>
      <c r="F308" s="234"/>
      <c r="G308" s="234"/>
      <c r="H308" s="234"/>
      <c r="I308" s="96"/>
      <c r="J308" s="96"/>
      <c r="K308" s="96"/>
    </row>
    <row r="309" spans="2:11" s="33" customFormat="1" ht="16.149999999999999" customHeight="1">
      <c r="B309" s="130"/>
      <c r="C309" s="130"/>
      <c r="D309" s="130"/>
      <c r="E309" s="130"/>
      <c r="F309" s="130"/>
      <c r="G309" s="238" t="s">
        <v>176</v>
      </c>
      <c r="H309" s="238"/>
      <c r="I309" s="96"/>
      <c r="J309" s="96"/>
      <c r="K309" s="96"/>
    </row>
    <row r="310" spans="2:11" s="26" customFormat="1" ht="15" customHeight="1">
      <c r="B310" s="231" t="s">
        <v>115</v>
      </c>
      <c r="C310" s="232" t="s">
        <v>1</v>
      </c>
      <c r="D310" s="232"/>
      <c r="E310" s="233" t="s">
        <v>54</v>
      </c>
      <c r="F310" s="233"/>
      <c r="G310" s="233" t="s">
        <v>110</v>
      </c>
      <c r="H310" s="233"/>
      <c r="I310" s="89"/>
      <c r="J310" s="89"/>
      <c r="K310" s="89"/>
    </row>
    <row r="311" spans="2:11" s="26" customFormat="1" ht="79.150000000000006" customHeight="1">
      <c r="B311" s="231"/>
      <c r="C311" s="137" t="s">
        <v>113</v>
      </c>
      <c r="D311" s="137" t="s">
        <v>357</v>
      </c>
      <c r="E311" s="137" t="s">
        <v>113</v>
      </c>
      <c r="F311" s="137" t="s">
        <v>357</v>
      </c>
      <c r="G311" s="137" t="s">
        <v>113</v>
      </c>
      <c r="H311" s="137" t="s">
        <v>357</v>
      </c>
      <c r="I311" s="89"/>
      <c r="J311" s="89"/>
      <c r="K311" s="89"/>
    </row>
    <row r="312" spans="2:11" ht="14.45" customHeight="1">
      <c r="B312" s="126" t="s">
        <v>11</v>
      </c>
      <c r="C312" s="127">
        <f>C316+C318+C319</f>
        <v>33193</v>
      </c>
      <c r="D312" s="166">
        <v>100</v>
      </c>
      <c r="E312" s="127">
        <f>E316+E318+E319</f>
        <v>0</v>
      </c>
      <c r="F312" s="166">
        <v>0</v>
      </c>
      <c r="G312" s="127">
        <f>G316+G318+G319</f>
        <v>0</v>
      </c>
      <c r="H312" s="166">
        <v>0</v>
      </c>
      <c r="I312" s="199"/>
      <c r="J312" s="199"/>
      <c r="K312" s="199"/>
    </row>
    <row r="313" spans="2:11" ht="15" customHeight="1">
      <c r="B313" s="221" t="s">
        <v>6</v>
      </c>
      <c r="C313" s="222">
        <v>32799.300000000003</v>
      </c>
      <c r="D313" s="140" t="s">
        <v>116</v>
      </c>
      <c r="E313" s="222">
        <v>0</v>
      </c>
      <c r="F313" s="140" t="s">
        <v>116</v>
      </c>
      <c r="G313" s="222">
        <v>0</v>
      </c>
      <c r="H313" s="140" t="s">
        <v>116</v>
      </c>
      <c r="I313" s="199"/>
      <c r="J313" s="199"/>
      <c r="K313" s="199"/>
    </row>
    <row r="314" spans="2:11" ht="15" customHeight="1">
      <c r="B314" s="221" t="s">
        <v>7</v>
      </c>
      <c r="C314" s="222">
        <v>393.7</v>
      </c>
      <c r="D314" s="140" t="s">
        <v>116</v>
      </c>
      <c r="E314" s="222">
        <v>0</v>
      </c>
      <c r="F314" s="140" t="s">
        <v>116</v>
      </c>
      <c r="G314" s="222">
        <v>0</v>
      </c>
      <c r="H314" s="140" t="s">
        <v>116</v>
      </c>
    </row>
    <row r="315" spans="2:11" ht="15" customHeight="1">
      <c r="B315" s="221" t="s">
        <v>8</v>
      </c>
      <c r="C315" s="222">
        <v>0</v>
      </c>
      <c r="D315" s="140" t="s">
        <v>116</v>
      </c>
      <c r="E315" s="222">
        <v>0</v>
      </c>
      <c r="F315" s="140" t="s">
        <v>116</v>
      </c>
      <c r="G315" s="222">
        <v>0</v>
      </c>
      <c r="H315" s="140" t="s">
        <v>116</v>
      </c>
    </row>
    <row r="316" spans="2:11" s="106" customFormat="1" ht="17.45" customHeight="1">
      <c r="B316" s="3" t="s">
        <v>35</v>
      </c>
      <c r="C316" s="104">
        <v>18605.599999999999</v>
      </c>
      <c r="D316" s="174">
        <f>C316/C312*100-0.1</f>
        <v>55.95278221311721</v>
      </c>
      <c r="E316" s="102">
        <v>0</v>
      </c>
      <c r="F316" s="178">
        <v>0</v>
      </c>
      <c r="G316" s="102">
        <v>0</v>
      </c>
      <c r="H316" s="178">
        <v>0</v>
      </c>
      <c r="I316" s="97"/>
      <c r="J316" s="97"/>
      <c r="K316" s="97"/>
    </row>
    <row r="317" spans="2:11" s="99" customFormat="1" ht="16.149999999999999" customHeight="1">
      <c r="B317" s="100" t="s">
        <v>76</v>
      </c>
      <c r="C317" s="19">
        <v>16860</v>
      </c>
      <c r="D317" s="175" t="s">
        <v>116</v>
      </c>
      <c r="E317" s="19">
        <v>0</v>
      </c>
      <c r="F317" s="175" t="s">
        <v>116</v>
      </c>
      <c r="G317" s="175">
        <v>0</v>
      </c>
      <c r="H317" s="175" t="s">
        <v>116</v>
      </c>
      <c r="I317" s="85"/>
      <c r="J317" s="85"/>
      <c r="K317" s="85"/>
    </row>
    <row r="318" spans="2:11" s="106" customFormat="1" ht="16.899999999999999" customHeight="1">
      <c r="B318" s="3" t="s">
        <v>36</v>
      </c>
      <c r="C318" s="104">
        <v>13570</v>
      </c>
      <c r="D318" s="176">
        <f>C318/C312*100</f>
        <v>40.882113698671404</v>
      </c>
      <c r="E318" s="102">
        <v>0</v>
      </c>
      <c r="F318" s="193">
        <v>0</v>
      </c>
      <c r="G318" s="102">
        <v>0</v>
      </c>
      <c r="H318" s="193">
        <v>0</v>
      </c>
      <c r="I318" s="97"/>
      <c r="J318" s="97"/>
      <c r="K318" s="97"/>
    </row>
    <row r="319" spans="2:11" s="106" customFormat="1" ht="30.75" customHeight="1">
      <c r="B319" s="3" t="s">
        <v>174</v>
      </c>
      <c r="C319" s="104">
        <v>1017.4</v>
      </c>
      <c r="D319" s="176">
        <f>C319/C312*100</f>
        <v>3.06510408821137</v>
      </c>
      <c r="E319" s="102">
        <v>0</v>
      </c>
      <c r="F319" s="193">
        <v>0</v>
      </c>
      <c r="G319" s="102">
        <v>0</v>
      </c>
      <c r="H319" s="193">
        <v>0</v>
      </c>
      <c r="I319" s="97"/>
      <c r="J319" s="97"/>
      <c r="K319" s="97"/>
    </row>
    <row r="320" spans="2:11" s="34" customFormat="1" ht="14.45" customHeight="1">
      <c r="B320" s="236"/>
      <c r="C320" s="236"/>
      <c r="D320" s="236"/>
      <c r="E320" s="236"/>
      <c r="F320" s="236"/>
      <c r="G320" s="236"/>
      <c r="H320" s="97"/>
      <c r="I320" s="97"/>
      <c r="J320" s="97"/>
      <c r="K320" s="97"/>
    </row>
    <row r="321" spans="2:11" s="38" customFormat="1" ht="37.15" customHeight="1">
      <c r="B321" s="234" t="s">
        <v>367</v>
      </c>
      <c r="C321" s="234"/>
      <c r="D321" s="234"/>
      <c r="E321" s="234"/>
      <c r="F321" s="234"/>
      <c r="G321" s="234"/>
      <c r="H321" s="234"/>
      <c r="I321" s="83"/>
      <c r="J321" s="83"/>
      <c r="K321" s="83"/>
    </row>
    <row r="322" spans="2:11" s="204" customFormat="1" ht="45" customHeight="1">
      <c r="B322" s="251" t="s">
        <v>297</v>
      </c>
      <c r="C322" s="251"/>
      <c r="D322" s="251"/>
      <c r="E322" s="251"/>
      <c r="F322" s="251"/>
      <c r="G322" s="251"/>
      <c r="H322" s="251"/>
      <c r="I322" s="205"/>
      <c r="J322" s="205"/>
      <c r="K322" s="205"/>
    </row>
    <row r="323" spans="2:11" s="34" customFormat="1" ht="61.15" customHeight="1">
      <c r="B323" s="236" t="s">
        <v>369</v>
      </c>
      <c r="C323" s="236"/>
      <c r="D323" s="236"/>
      <c r="E323" s="236"/>
      <c r="F323" s="236"/>
      <c r="G323" s="236"/>
      <c r="H323" s="236"/>
      <c r="I323" s="97"/>
      <c r="J323" s="97"/>
      <c r="K323" s="97"/>
    </row>
    <row r="324" spans="2:11" s="34" customFormat="1" ht="46.15" customHeight="1">
      <c r="B324" s="236" t="s">
        <v>368</v>
      </c>
      <c r="C324" s="236"/>
      <c r="D324" s="236"/>
      <c r="E324" s="236"/>
      <c r="F324" s="236"/>
      <c r="G324" s="236"/>
      <c r="H324" s="236"/>
      <c r="I324" s="97"/>
      <c r="J324" s="97"/>
      <c r="K324" s="97"/>
    </row>
    <row r="325" spans="2:11" s="38" customFormat="1" ht="61.9" customHeight="1">
      <c r="B325" s="234" t="s">
        <v>296</v>
      </c>
      <c r="C325" s="234"/>
      <c r="D325" s="234"/>
      <c r="E325" s="234"/>
      <c r="F325" s="234"/>
      <c r="G325" s="234"/>
      <c r="H325" s="234"/>
      <c r="I325" s="83"/>
      <c r="J325" s="83"/>
      <c r="K325" s="83"/>
    </row>
    <row r="326" spans="2:11" s="38" customFormat="1" ht="31.9" customHeight="1">
      <c r="B326" s="234" t="s">
        <v>295</v>
      </c>
      <c r="C326" s="234"/>
      <c r="D326" s="234"/>
      <c r="E326" s="234"/>
      <c r="F326" s="234"/>
      <c r="G326" s="234"/>
      <c r="H326" s="234"/>
      <c r="I326" s="83"/>
      <c r="J326" s="83"/>
      <c r="K326" s="83"/>
    </row>
    <row r="327" spans="2:11" s="169" customFormat="1" ht="31.15" customHeight="1">
      <c r="B327" s="236" t="s">
        <v>289</v>
      </c>
      <c r="C327" s="236"/>
      <c r="D327" s="236"/>
      <c r="E327" s="236"/>
      <c r="F327" s="236"/>
      <c r="G327" s="236"/>
      <c r="H327" s="236"/>
      <c r="I327" s="170"/>
      <c r="J327" s="170"/>
      <c r="K327" s="170"/>
    </row>
    <row r="328" spans="2:11" s="169" customFormat="1" ht="15" customHeight="1">
      <c r="B328" s="134"/>
      <c r="C328" s="134"/>
      <c r="D328" s="134"/>
      <c r="E328" s="134"/>
      <c r="F328" s="134"/>
      <c r="G328" s="134"/>
      <c r="H328" s="134"/>
      <c r="I328" s="170"/>
      <c r="J328" s="170"/>
      <c r="K328" s="170"/>
    </row>
    <row r="329" spans="2:11" s="38" customFormat="1" ht="22.9" customHeight="1">
      <c r="B329" s="274" t="s">
        <v>175</v>
      </c>
      <c r="C329" s="274"/>
      <c r="D329" s="274"/>
      <c r="E329" s="274"/>
      <c r="F329" s="274"/>
      <c r="G329" s="274"/>
      <c r="H329" s="274"/>
      <c r="I329" s="83"/>
      <c r="J329" s="83"/>
      <c r="K329" s="83"/>
    </row>
    <row r="330" spans="2:11" s="33" customFormat="1" ht="16.899999999999999" customHeight="1">
      <c r="B330" s="234" t="s">
        <v>19</v>
      </c>
      <c r="C330" s="234"/>
      <c r="D330" s="234"/>
      <c r="E330" s="234"/>
      <c r="F330" s="234"/>
      <c r="G330" s="234"/>
      <c r="H330" s="234"/>
      <c r="I330" s="96"/>
      <c r="J330" s="96"/>
      <c r="K330" s="96"/>
    </row>
    <row r="331" spans="2:11" s="33" customFormat="1" ht="15.6" customHeight="1">
      <c r="B331" s="234" t="s">
        <v>161</v>
      </c>
      <c r="C331" s="234"/>
      <c r="D331" s="234"/>
      <c r="E331" s="234"/>
      <c r="F331" s="234"/>
      <c r="G331" s="234"/>
      <c r="H331" s="234"/>
      <c r="I331" s="96"/>
      <c r="J331" s="96"/>
      <c r="K331" s="96"/>
    </row>
    <row r="332" spans="2:11" s="34" customFormat="1" ht="78.599999999999994" customHeight="1">
      <c r="B332" s="234" t="s">
        <v>180</v>
      </c>
      <c r="C332" s="234"/>
      <c r="D332" s="234"/>
      <c r="E332" s="234"/>
      <c r="F332" s="234"/>
      <c r="G332" s="234"/>
      <c r="H332" s="234"/>
      <c r="I332" s="97"/>
      <c r="J332" s="97"/>
      <c r="K332" s="97"/>
    </row>
    <row r="333" spans="2:11" s="33" customFormat="1" ht="19.149999999999999" customHeight="1">
      <c r="B333" s="234" t="s">
        <v>145</v>
      </c>
      <c r="C333" s="234"/>
      <c r="D333" s="234"/>
      <c r="E333" s="234"/>
      <c r="F333" s="234"/>
      <c r="G333" s="234"/>
      <c r="H333" s="234"/>
      <c r="I333" s="96"/>
      <c r="J333" s="96"/>
      <c r="K333" s="96"/>
    </row>
    <row r="334" spans="2:11" s="33" customFormat="1" ht="19.899999999999999" customHeight="1">
      <c r="B334" s="130"/>
      <c r="C334" s="130"/>
      <c r="D334" s="130"/>
      <c r="E334" s="130"/>
      <c r="F334" s="130"/>
      <c r="G334" s="238" t="s">
        <v>177</v>
      </c>
      <c r="H334" s="238"/>
      <c r="I334" s="96"/>
      <c r="J334" s="96"/>
      <c r="K334" s="96"/>
    </row>
    <row r="335" spans="2:11" s="26" customFormat="1" ht="18" customHeight="1">
      <c r="B335" s="231" t="s">
        <v>115</v>
      </c>
      <c r="C335" s="232" t="s">
        <v>1</v>
      </c>
      <c r="D335" s="232"/>
      <c r="E335" s="233" t="s">
        <v>54</v>
      </c>
      <c r="F335" s="233"/>
      <c r="G335" s="233" t="s">
        <v>110</v>
      </c>
      <c r="H335" s="233"/>
      <c r="I335" s="89"/>
      <c r="J335" s="89"/>
      <c r="K335" s="89"/>
    </row>
    <row r="336" spans="2:11" s="26" customFormat="1" ht="81.599999999999994" customHeight="1">
      <c r="B336" s="231"/>
      <c r="C336" s="137" t="s">
        <v>113</v>
      </c>
      <c r="D336" s="137" t="s">
        <v>357</v>
      </c>
      <c r="E336" s="137" t="s">
        <v>113</v>
      </c>
      <c r="F336" s="137" t="s">
        <v>357</v>
      </c>
      <c r="G336" s="137" t="s">
        <v>113</v>
      </c>
      <c r="H336" s="137" t="s">
        <v>357</v>
      </c>
      <c r="I336" s="89"/>
      <c r="J336" s="89"/>
      <c r="K336" s="89"/>
    </row>
    <row r="337" spans="2:11" ht="17.45" customHeight="1">
      <c r="B337" s="126" t="s">
        <v>11</v>
      </c>
      <c r="C337" s="127">
        <f>C341+C342+C347+C345+C346</f>
        <v>11879.4</v>
      </c>
      <c r="D337" s="166">
        <v>100</v>
      </c>
      <c r="E337" s="127">
        <f>E341+E342+E347+E345+E346</f>
        <v>11884.3</v>
      </c>
      <c r="F337" s="166">
        <v>100</v>
      </c>
      <c r="G337" s="127">
        <f>G341+G342+G347+G345+G346</f>
        <v>11884.300000000001</v>
      </c>
      <c r="H337" s="166">
        <v>100</v>
      </c>
      <c r="I337" s="199"/>
      <c r="J337" s="199"/>
      <c r="K337" s="199"/>
    </row>
    <row r="338" spans="2:11" ht="15.6" customHeight="1">
      <c r="B338" s="221" t="s">
        <v>6</v>
      </c>
      <c r="C338" s="222">
        <v>2072.6999999999998</v>
      </c>
      <c r="D338" s="140" t="s">
        <v>116</v>
      </c>
      <c r="E338" s="222">
        <v>2074.1999999999998</v>
      </c>
      <c r="F338" s="140" t="s">
        <v>116</v>
      </c>
      <c r="G338" s="222">
        <f>2074.1+0.1</f>
        <v>2074.1999999999998</v>
      </c>
      <c r="H338" s="140" t="s">
        <v>116</v>
      </c>
      <c r="I338" s="199"/>
      <c r="J338" s="199"/>
      <c r="K338" s="199"/>
    </row>
    <row r="339" spans="2:11" ht="15.6" customHeight="1">
      <c r="B339" s="221" t="s">
        <v>7</v>
      </c>
      <c r="C339" s="222">
        <v>9806.7000000000007</v>
      </c>
      <c r="D339" s="140" t="s">
        <v>116</v>
      </c>
      <c r="E339" s="222">
        <v>9810.1</v>
      </c>
      <c r="F339" s="140" t="s">
        <v>116</v>
      </c>
      <c r="G339" s="222">
        <v>9810.1</v>
      </c>
      <c r="H339" s="140" t="s">
        <v>116</v>
      </c>
    </row>
    <row r="340" spans="2:11" ht="15.6" customHeight="1">
      <c r="B340" s="221" t="s">
        <v>8</v>
      </c>
      <c r="C340" s="222">
        <v>0</v>
      </c>
      <c r="D340" s="140" t="s">
        <v>116</v>
      </c>
      <c r="E340" s="222">
        <v>0</v>
      </c>
      <c r="F340" s="140" t="s">
        <v>116</v>
      </c>
      <c r="G340" s="222">
        <v>0</v>
      </c>
      <c r="H340" s="140" t="s">
        <v>116</v>
      </c>
    </row>
    <row r="341" spans="2:11" s="106" customFormat="1" ht="17.45" customHeight="1">
      <c r="B341" s="3" t="s">
        <v>20</v>
      </c>
      <c r="C341" s="57">
        <v>11361.4</v>
      </c>
      <c r="D341" s="174">
        <f>C341/C337*100</f>
        <v>95.639510412983824</v>
      </c>
      <c r="E341" s="57">
        <v>11366.3</v>
      </c>
      <c r="F341" s="174">
        <f>E341/E337*100</f>
        <v>95.641308280672817</v>
      </c>
      <c r="G341" s="57">
        <f>11366.2+0.1</f>
        <v>11366.300000000001</v>
      </c>
      <c r="H341" s="174">
        <f>G341/G337*100</f>
        <v>95.641308280672817</v>
      </c>
      <c r="I341" s="97"/>
      <c r="J341" s="97"/>
      <c r="K341" s="97"/>
    </row>
    <row r="342" spans="2:11" s="106" customFormat="1" ht="30" customHeight="1">
      <c r="B342" s="3" t="s">
        <v>21</v>
      </c>
      <c r="C342" s="58">
        <v>253</v>
      </c>
      <c r="D342" s="58">
        <f>C342/C337*100</f>
        <v>2.1297371921140797</v>
      </c>
      <c r="E342" s="59">
        <v>253</v>
      </c>
      <c r="F342" s="58">
        <f>E342/E337*100</f>
        <v>2.1288590829918466</v>
      </c>
      <c r="G342" s="59">
        <v>253</v>
      </c>
      <c r="H342" s="58">
        <f>G342/G337*100</f>
        <v>2.1288590829918466</v>
      </c>
      <c r="I342" s="97"/>
      <c r="J342" s="97"/>
      <c r="K342" s="97"/>
    </row>
    <row r="343" spans="2:11" s="26" customFormat="1" ht="18" customHeight="1">
      <c r="B343" s="231" t="s">
        <v>115</v>
      </c>
      <c r="C343" s="232" t="s">
        <v>1</v>
      </c>
      <c r="D343" s="232"/>
      <c r="E343" s="233" t="s">
        <v>54</v>
      </c>
      <c r="F343" s="233"/>
      <c r="G343" s="233" t="s">
        <v>110</v>
      </c>
      <c r="H343" s="233"/>
      <c r="I343" s="89"/>
      <c r="J343" s="89"/>
      <c r="K343" s="89"/>
    </row>
    <row r="344" spans="2:11" s="26" customFormat="1" ht="81.599999999999994" customHeight="1">
      <c r="B344" s="231"/>
      <c r="C344" s="137" t="s">
        <v>113</v>
      </c>
      <c r="D344" s="137" t="s">
        <v>357</v>
      </c>
      <c r="E344" s="137" t="s">
        <v>113</v>
      </c>
      <c r="F344" s="137" t="s">
        <v>357</v>
      </c>
      <c r="G344" s="137" t="s">
        <v>113</v>
      </c>
      <c r="H344" s="137" t="s">
        <v>357</v>
      </c>
      <c r="I344" s="89"/>
      <c r="J344" s="89"/>
      <c r="K344" s="89"/>
    </row>
    <row r="345" spans="2:11" s="106" customFormat="1" ht="31.5" customHeight="1">
      <c r="B345" s="3" t="s">
        <v>96</v>
      </c>
      <c r="C345" s="58">
        <v>115</v>
      </c>
      <c r="D345" s="58">
        <f>C345/C337*100</f>
        <v>0.96806236005185453</v>
      </c>
      <c r="E345" s="59">
        <v>115</v>
      </c>
      <c r="F345" s="58">
        <f>E345/E337*100</f>
        <v>0.96766321954174839</v>
      </c>
      <c r="G345" s="59">
        <v>20</v>
      </c>
      <c r="H345" s="58">
        <f>G345/G337*100</f>
        <v>0.16828925557247795</v>
      </c>
      <c r="I345" s="97"/>
      <c r="J345" s="97"/>
      <c r="K345" s="97"/>
    </row>
    <row r="346" spans="2:11" s="106" customFormat="1" ht="31.5" customHeight="1">
      <c r="B346" s="3" t="s">
        <v>97</v>
      </c>
      <c r="C346" s="120">
        <v>40</v>
      </c>
      <c r="D346" s="120">
        <f>C346/C337*100+0.1</f>
        <v>0.43671734262673201</v>
      </c>
      <c r="E346" s="121">
        <v>40</v>
      </c>
      <c r="F346" s="120">
        <f>E346/E337*100+0.1</f>
        <v>0.43657851114495594</v>
      </c>
      <c r="G346" s="121">
        <v>160</v>
      </c>
      <c r="H346" s="120">
        <f>G346/G337*100+0.1</f>
        <v>1.4463140445798237</v>
      </c>
      <c r="I346" s="97"/>
      <c r="J346" s="97"/>
      <c r="K346" s="97"/>
    </row>
    <row r="347" spans="2:11" s="106" customFormat="1" ht="78.75" customHeight="1">
      <c r="B347" s="3" t="s">
        <v>98</v>
      </c>
      <c r="C347" s="120">
        <v>110</v>
      </c>
      <c r="D347" s="120">
        <f>C347/C337*100</f>
        <v>0.92597269222351297</v>
      </c>
      <c r="E347" s="121">
        <v>110</v>
      </c>
      <c r="F347" s="120">
        <f>E347/E337*100</f>
        <v>0.92559090564862889</v>
      </c>
      <c r="G347" s="121">
        <v>85</v>
      </c>
      <c r="H347" s="120">
        <f>G347/G337*100</f>
        <v>0.71522933618303142</v>
      </c>
      <c r="I347" s="97"/>
      <c r="J347" s="97"/>
      <c r="K347" s="97"/>
    </row>
    <row r="348" spans="2:11" s="38" customFormat="1" ht="9" customHeight="1">
      <c r="B348" s="51"/>
      <c r="C348" s="16"/>
      <c r="D348" s="16"/>
      <c r="E348" s="16"/>
      <c r="F348" s="16"/>
      <c r="G348" s="16"/>
      <c r="H348" s="83"/>
      <c r="I348" s="83"/>
      <c r="J348" s="83"/>
      <c r="K348" s="83"/>
    </row>
    <row r="349" spans="2:11" s="38" customFormat="1" ht="32.450000000000003" customHeight="1">
      <c r="B349" s="234" t="s">
        <v>179</v>
      </c>
      <c r="C349" s="234"/>
      <c r="D349" s="234"/>
      <c r="E349" s="234"/>
      <c r="F349" s="234"/>
      <c r="G349" s="234"/>
      <c r="H349" s="234"/>
      <c r="I349" s="83"/>
      <c r="J349" s="83"/>
      <c r="K349" s="83"/>
    </row>
    <row r="350" spans="2:11" s="38" customFormat="1" ht="63" customHeight="1">
      <c r="B350" s="234" t="s">
        <v>250</v>
      </c>
      <c r="C350" s="234"/>
      <c r="D350" s="234"/>
      <c r="E350" s="234"/>
      <c r="F350" s="234"/>
      <c r="G350" s="234"/>
      <c r="H350" s="234"/>
      <c r="I350" s="83"/>
      <c r="J350" s="83"/>
      <c r="K350" s="83"/>
    </row>
    <row r="351" spans="2:11" s="38" customFormat="1" ht="31.15" customHeight="1">
      <c r="B351" s="234" t="s">
        <v>251</v>
      </c>
      <c r="C351" s="234"/>
      <c r="D351" s="234"/>
      <c r="E351" s="234"/>
      <c r="F351" s="234"/>
      <c r="G351" s="234"/>
      <c r="H351" s="234"/>
      <c r="I351" s="83"/>
      <c r="J351" s="83"/>
      <c r="K351" s="83"/>
    </row>
    <row r="352" spans="2:11" s="38" customFormat="1" ht="49.9" customHeight="1">
      <c r="B352" s="234" t="s">
        <v>336</v>
      </c>
      <c r="C352" s="234"/>
      <c r="D352" s="234"/>
      <c r="E352" s="234"/>
      <c r="F352" s="234"/>
      <c r="G352" s="234"/>
      <c r="H352" s="234"/>
      <c r="I352" s="83"/>
      <c r="J352" s="83"/>
      <c r="K352" s="83"/>
    </row>
    <row r="353" spans="2:11" s="38" customFormat="1" ht="48.6" customHeight="1">
      <c r="B353" s="234" t="s">
        <v>178</v>
      </c>
      <c r="C353" s="234"/>
      <c r="D353" s="234"/>
      <c r="E353" s="234"/>
      <c r="F353" s="234"/>
      <c r="G353" s="234"/>
      <c r="H353" s="234"/>
      <c r="I353" s="83"/>
      <c r="J353" s="83"/>
      <c r="K353" s="83"/>
    </row>
    <row r="354" spans="2:11" s="169" customFormat="1" ht="13.15" customHeight="1">
      <c r="B354" s="134"/>
      <c r="C354" s="134"/>
      <c r="D354" s="134"/>
      <c r="E354" s="134"/>
      <c r="F354" s="134"/>
      <c r="G354" s="134"/>
      <c r="H354" s="134"/>
      <c r="I354" s="170"/>
      <c r="J354" s="170"/>
      <c r="K354" s="170"/>
    </row>
    <row r="355" spans="2:11" s="38" customFormat="1" ht="31.9" customHeight="1">
      <c r="B355" s="248" t="s">
        <v>170</v>
      </c>
      <c r="C355" s="248"/>
      <c r="D355" s="248"/>
      <c r="E355" s="248"/>
      <c r="F355" s="248"/>
      <c r="G355" s="248"/>
      <c r="H355" s="248"/>
      <c r="I355" s="83"/>
      <c r="J355" s="83"/>
      <c r="K355" s="83"/>
    </row>
    <row r="356" spans="2:11" s="33" customFormat="1" ht="20.45" customHeight="1">
      <c r="B356" s="234" t="s">
        <v>28</v>
      </c>
      <c r="C356" s="234"/>
      <c r="D356" s="234"/>
      <c r="E356" s="234"/>
      <c r="F356" s="234"/>
      <c r="G356" s="234"/>
      <c r="H356" s="234"/>
      <c r="I356" s="96"/>
      <c r="J356" s="96"/>
      <c r="K356" s="96"/>
    </row>
    <row r="357" spans="2:11" s="33" customFormat="1" ht="33" customHeight="1">
      <c r="B357" s="234" t="s">
        <v>167</v>
      </c>
      <c r="C357" s="234"/>
      <c r="D357" s="234"/>
      <c r="E357" s="234"/>
      <c r="F357" s="234"/>
      <c r="G357" s="234"/>
      <c r="H357" s="234"/>
      <c r="I357" s="96"/>
      <c r="J357" s="96"/>
      <c r="K357" s="96"/>
    </row>
    <row r="358" spans="2:11" s="34" customFormat="1" ht="62.45" customHeight="1">
      <c r="B358" s="234" t="s">
        <v>29</v>
      </c>
      <c r="C358" s="234"/>
      <c r="D358" s="234"/>
      <c r="E358" s="234"/>
      <c r="F358" s="234"/>
      <c r="G358" s="234"/>
      <c r="H358" s="234"/>
      <c r="I358" s="97"/>
      <c r="J358" s="97"/>
      <c r="K358" s="97"/>
    </row>
    <row r="359" spans="2:11" s="34" customFormat="1" ht="16.149999999999999" customHeight="1">
      <c r="B359" s="234" t="s">
        <v>145</v>
      </c>
      <c r="C359" s="234"/>
      <c r="D359" s="234"/>
      <c r="E359" s="234"/>
      <c r="F359" s="234"/>
      <c r="G359" s="234"/>
      <c r="H359" s="234"/>
      <c r="I359" s="97"/>
      <c r="J359" s="97"/>
      <c r="K359" s="97"/>
    </row>
    <row r="360" spans="2:11" s="33" customFormat="1" ht="15.6" customHeight="1">
      <c r="B360" s="130"/>
      <c r="C360" s="130"/>
      <c r="D360" s="130"/>
      <c r="E360" s="130"/>
      <c r="F360" s="130"/>
      <c r="G360" s="238" t="s">
        <v>209</v>
      </c>
      <c r="H360" s="238"/>
      <c r="I360" s="96"/>
      <c r="J360" s="96"/>
      <c r="K360" s="96"/>
    </row>
    <row r="361" spans="2:11" s="26" customFormat="1" ht="15.6" customHeight="1">
      <c r="B361" s="231" t="s">
        <v>115</v>
      </c>
      <c r="C361" s="232" t="s">
        <v>1</v>
      </c>
      <c r="D361" s="232"/>
      <c r="E361" s="233" t="s">
        <v>54</v>
      </c>
      <c r="F361" s="233"/>
      <c r="G361" s="233" t="s">
        <v>110</v>
      </c>
      <c r="H361" s="233"/>
      <c r="I361" s="89"/>
      <c r="J361" s="89"/>
      <c r="K361" s="89"/>
    </row>
    <row r="362" spans="2:11" s="26" customFormat="1" ht="77.45" customHeight="1">
      <c r="B362" s="231"/>
      <c r="C362" s="137" t="s">
        <v>113</v>
      </c>
      <c r="D362" s="137" t="s">
        <v>357</v>
      </c>
      <c r="E362" s="137" t="s">
        <v>113</v>
      </c>
      <c r="F362" s="137" t="s">
        <v>357</v>
      </c>
      <c r="G362" s="137" t="s">
        <v>113</v>
      </c>
      <c r="H362" s="137" t="s">
        <v>357</v>
      </c>
      <c r="I362" s="89"/>
      <c r="J362" s="89"/>
      <c r="K362" s="89"/>
    </row>
    <row r="363" spans="2:11" ht="17.45" customHeight="1">
      <c r="B363" s="126" t="s">
        <v>11</v>
      </c>
      <c r="C363" s="127">
        <f>C367+C371</f>
        <v>29200.400000000001</v>
      </c>
      <c r="D363" s="166">
        <v>100</v>
      </c>
      <c r="E363" s="127">
        <f t="shared" ref="E363" si="29">E367+E371</f>
        <v>0</v>
      </c>
      <c r="F363" s="166">
        <v>0</v>
      </c>
      <c r="G363" s="127">
        <f t="shared" ref="G363" si="30">G367+G371</f>
        <v>0</v>
      </c>
      <c r="H363" s="166">
        <v>0</v>
      </c>
      <c r="I363" s="199"/>
      <c r="J363" s="199"/>
      <c r="K363" s="199"/>
    </row>
    <row r="364" spans="2:11" ht="15.6" customHeight="1">
      <c r="B364" s="221" t="s">
        <v>6</v>
      </c>
      <c r="C364" s="222">
        <v>440.9</v>
      </c>
      <c r="D364" s="140" t="s">
        <v>116</v>
      </c>
      <c r="E364" s="222"/>
      <c r="F364" s="140" t="s">
        <v>116</v>
      </c>
      <c r="G364" s="222"/>
      <c r="H364" s="140" t="s">
        <v>116</v>
      </c>
      <c r="I364" s="199"/>
      <c r="J364" s="199"/>
      <c r="K364" s="199"/>
    </row>
    <row r="365" spans="2:11" ht="15.6" customHeight="1">
      <c r="B365" s="221" t="s">
        <v>7</v>
      </c>
      <c r="C365" s="222">
        <v>28759.5</v>
      </c>
      <c r="D365" s="140" t="s">
        <v>116</v>
      </c>
      <c r="E365" s="222"/>
      <c r="F365" s="140" t="s">
        <v>116</v>
      </c>
      <c r="G365" s="222"/>
      <c r="H365" s="140" t="s">
        <v>116</v>
      </c>
    </row>
    <row r="366" spans="2:11" ht="15.6" customHeight="1">
      <c r="B366" s="221" t="s">
        <v>8</v>
      </c>
      <c r="C366" s="222">
        <v>0</v>
      </c>
      <c r="D366" s="140" t="s">
        <v>116</v>
      </c>
      <c r="E366" s="222">
        <v>0</v>
      </c>
      <c r="F366" s="140" t="s">
        <v>116</v>
      </c>
      <c r="G366" s="222">
        <v>0</v>
      </c>
      <c r="H366" s="140" t="s">
        <v>116</v>
      </c>
    </row>
    <row r="367" spans="2:11" s="106" customFormat="1" ht="16.899999999999999" customHeight="1">
      <c r="B367" s="3" t="s">
        <v>30</v>
      </c>
      <c r="C367" s="59">
        <v>5011</v>
      </c>
      <c r="D367" s="152">
        <f>C367/C363*100</f>
        <v>17.160723825701016</v>
      </c>
      <c r="E367" s="121"/>
      <c r="F367" s="175">
        <v>0</v>
      </c>
      <c r="G367" s="121"/>
      <c r="H367" s="175">
        <v>0</v>
      </c>
      <c r="I367" s="97"/>
      <c r="J367" s="97"/>
      <c r="K367" s="97"/>
    </row>
    <row r="368" spans="2:11" s="153" customFormat="1" ht="34.15" customHeight="1">
      <c r="B368" s="154" t="s">
        <v>172</v>
      </c>
      <c r="C368" s="155">
        <f>4002.2+348</f>
        <v>4350.2</v>
      </c>
      <c r="D368" s="152" t="s">
        <v>116</v>
      </c>
      <c r="E368" s="155">
        <v>0</v>
      </c>
      <c r="F368" s="175" t="s">
        <v>116</v>
      </c>
      <c r="G368" s="155"/>
      <c r="H368" s="175" t="s">
        <v>116</v>
      </c>
      <c r="I368" s="93"/>
      <c r="J368" s="93"/>
      <c r="K368" s="93"/>
    </row>
    <row r="369" spans="1:11" s="153" customFormat="1" ht="15.6" customHeight="1">
      <c r="B369" s="154" t="s">
        <v>173</v>
      </c>
      <c r="C369" s="155">
        <f>607.9+52.9</f>
        <v>660.8</v>
      </c>
      <c r="D369" s="152" t="s">
        <v>116</v>
      </c>
      <c r="E369" s="155">
        <v>0</v>
      </c>
      <c r="F369" s="175" t="s">
        <v>116</v>
      </c>
      <c r="G369" s="155"/>
      <c r="H369" s="175" t="s">
        <v>116</v>
      </c>
      <c r="I369" s="93"/>
      <c r="J369" s="93"/>
      <c r="K369" s="93"/>
    </row>
    <row r="370" spans="1:11" s="106" customFormat="1" ht="17.45" customHeight="1">
      <c r="B370" s="3" t="s">
        <v>169</v>
      </c>
      <c r="C370" s="59">
        <v>0</v>
      </c>
      <c r="D370" s="152">
        <f>C370/C363*100</f>
        <v>0</v>
      </c>
      <c r="E370" s="121">
        <v>0</v>
      </c>
      <c r="F370" s="175">
        <v>0</v>
      </c>
      <c r="G370" s="121">
        <v>0</v>
      </c>
      <c r="H370" s="175">
        <v>0</v>
      </c>
      <c r="I370" s="97"/>
      <c r="J370" s="97"/>
      <c r="K370" s="97"/>
    </row>
    <row r="371" spans="1:11" s="106" customFormat="1" ht="17.45" customHeight="1">
      <c r="B371" s="3" t="s">
        <v>31</v>
      </c>
      <c r="C371" s="59">
        <v>24189.4</v>
      </c>
      <c r="D371" s="152">
        <f>C371/C363*100</f>
        <v>82.839276174298988</v>
      </c>
      <c r="E371" s="121">
        <v>0</v>
      </c>
      <c r="F371" s="175">
        <v>0</v>
      </c>
      <c r="G371" s="121">
        <v>0</v>
      </c>
      <c r="H371" s="175">
        <v>0</v>
      </c>
      <c r="I371" s="97"/>
      <c r="J371" s="97"/>
      <c r="K371" s="97"/>
    </row>
    <row r="372" spans="1:11" s="38" customFormat="1" ht="10.15" customHeight="1">
      <c r="B372" s="51"/>
      <c r="C372" s="16"/>
      <c r="D372" s="16"/>
      <c r="E372" s="16"/>
      <c r="F372" s="16"/>
      <c r="G372" s="16"/>
      <c r="H372" s="83"/>
      <c r="I372" s="83"/>
      <c r="J372" s="83"/>
      <c r="K372" s="83"/>
    </row>
    <row r="373" spans="1:11" s="26" customFormat="1" ht="77.45" customHeight="1">
      <c r="A373" s="143"/>
      <c r="B373" s="234" t="s">
        <v>370</v>
      </c>
      <c r="C373" s="234"/>
      <c r="D373" s="234"/>
      <c r="E373" s="234"/>
      <c r="F373" s="234"/>
      <c r="G373" s="234"/>
      <c r="H373" s="234"/>
      <c r="I373" s="89"/>
      <c r="J373" s="89"/>
      <c r="K373" s="89"/>
    </row>
    <row r="374" spans="1:11" s="38" customFormat="1" ht="31.15" customHeight="1">
      <c r="B374" s="234" t="s">
        <v>301</v>
      </c>
      <c r="C374" s="234"/>
      <c r="D374" s="234"/>
      <c r="E374" s="234"/>
      <c r="F374" s="234"/>
      <c r="G374" s="234"/>
      <c r="H374" s="234"/>
      <c r="I374" s="83"/>
      <c r="J374" s="83"/>
      <c r="K374" s="83"/>
    </row>
    <row r="375" spans="1:11" s="38" customFormat="1" ht="45" customHeight="1">
      <c r="B375" s="234" t="s">
        <v>302</v>
      </c>
      <c r="C375" s="234"/>
      <c r="D375" s="234"/>
      <c r="E375" s="234"/>
      <c r="F375" s="234"/>
      <c r="G375" s="234"/>
      <c r="H375" s="234"/>
      <c r="I375" s="83"/>
      <c r="J375" s="83"/>
      <c r="K375" s="83"/>
    </row>
    <row r="376" spans="1:11" s="26" customFormat="1" ht="15.6" customHeight="1">
      <c r="B376" s="234" t="s">
        <v>142</v>
      </c>
      <c r="C376" s="234"/>
      <c r="D376" s="234"/>
      <c r="E376" s="234"/>
      <c r="F376" s="234"/>
      <c r="G376" s="234"/>
      <c r="H376" s="234"/>
      <c r="I376" s="89"/>
      <c r="J376" s="89"/>
      <c r="K376" s="89"/>
    </row>
    <row r="377" spans="1:11" s="169" customFormat="1" ht="30.6" customHeight="1">
      <c r="B377" s="236" t="s">
        <v>289</v>
      </c>
      <c r="C377" s="236"/>
      <c r="D377" s="236"/>
      <c r="E377" s="236"/>
      <c r="F377" s="236"/>
      <c r="G377" s="236"/>
      <c r="H377" s="236"/>
      <c r="I377" s="170"/>
      <c r="J377" s="170"/>
      <c r="K377" s="170"/>
    </row>
    <row r="378" spans="1:11" s="26" customFormat="1" ht="13.9" customHeight="1">
      <c r="B378" s="130"/>
      <c r="C378" s="130"/>
      <c r="D378" s="130"/>
      <c r="E378" s="130"/>
      <c r="F378" s="130"/>
      <c r="G378" s="130"/>
      <c r="H378" s="130"/>
      <c r="I378" s="89"/>
      <c r="J378" s="89"/>
      <c r="K378" s="89"/>
    </row>
    <row r="379" spans="1:11" s="38" customFormat="1" ht="18" customHeight="1">
      <c r="B379" s="248" t="s">
        <v>210</v>
      </c>
      <c r="C379" s="248"/>
      <c r="D379" s="248"/>
      <c r="E379" s="248"/>
      <c r="F379" s="248"/>
      <c r="G379" s="248"/>
      <c r="H379" s="248"/>
      <c r="I379" s="83"/>
      <c r="J379" s="83"/>
      <c r="K379" s="83"/>
    </row>
    <row r="380" spans="1:11" s="33" customFormat="1" ht="19.149999999999999" customHeight="1">
      <c r="B380" s="234" t="s">
        <v>32</v>
      </c>
      <c r="C380" s="234"/>
      <c r="D380" s="234"/>
      <c r="E380" s="234"/>
      <c r="F380" s="234"/>
      <c r="G380" s="234"/>
      <c r="H380" s="234"/>
      <c r="I380" s="96"/>
      <c r="J380" s="96"/>
      <c r="K380" s="96"/>
    </row>
    <row r="381" spans="1:11" s="33" customFormat="1" ht="24.6" customHeight="1">
      <c r="B381" s="234" t="s">
        <v>33</v>
      </c>
      <c r="C381" s="234"/>
      <c r="D381" s="234"/>
      <c r="E381" s="234"/>
      <c r="F381" s="234"/>
      <c r="G381" s="234"/>
      <c r="H381" s="234"/>
      <c r="I381" s="96"/>
      <c r="J381" s="96"/>
      <c r="K381" s="96"/>
    </row>
    <row r="382" spans="1:11" s="34" customFormat="1" ht="48" customHeight="1">
      <c r="B382" s="234" t="s">
        <v>211</v>
      </c>
      <c r="C382" s="234"/>
      <c r="D382" s="234"/>
      <c r="E382" s="234"/>
      <c r="F382" s="234"/>
      <c r="G382" s="234"/>
      <c r="H382" s="234"/>
      <c r="I382" s="97"/>
      <c r="J382" s="97"/>
      <c r="K382" s="97"/>
    </row>
    <row r="383" spans="1:11" s="33" customFormat="1" ht="15" customHeight="1">
      <c r="B383" s="234" t="s">
        <v>150</v>
      </c>
      <c r="C383" s="234"/>
      <c r="D383" s="234"/>
      <c r="E383" s="234"/>
      <c r="F383" s="234"/>
      <c r="G383" s="234"/>
      <c r="H383" s="234"/>
      <c r="I383" s="96"/>
      <c r="J383" s="96"/>
      <c r="K383" s="96"/>
    </row>
    <row r="384" spans="1:11" s="33" customFormat="1" ht="15.6" customHeight="1">
      <c r="B384" s="130"/>
      <c r="C384" s="130"/>
      <c r="D384" s="130"/>
      <c r="E384" s="130"/>
      <c r="F384" s="130"/>
      <c r="G384" s="238" t="s">
        <v>214</v>
      </c>
      <c r="H384" s="238"/>
      <c r="I384" s="96"/>
      <c r="J384" s="96"/>
      <c r="K384" s="96"/>
    </row>
    <row r="385" spans="2:11" s="26" customFormat="1" ht="15" customHeight="1">
      <c r="B385" s="231" t="s">
        <v>115</v>
      </c>
      <c r="C385" s="232" t="s">
        <v>1</v>
      </c>
      <c r="D385" s="232"/>
      <c r="E385" s="233" t="s">
        <v>54</v>
      </c>
      <c r="F385" s="233"/>
      <c r="G385" s="233" t="s">
        <v>110</v>
      </c>
      <c r="H385" s="233"/>
      <c r="I385" s="89"/>
      <c r="J385" s="89"/>
      <c r="K385" s="89"/>
    </row>
    <row r="386" spans="2:11" s="26" customFormat="1" ht="77.45" customHeight="1">
      <c r="B386" s="231"/>
      <c r="C386" s="137" t="s">
        <v>113</v>
      </c>
      <c r="D386" s="137" t="s">
        <v>357</v>
      </c>
      <c r="E386" s="137" t="s">
        <v>113</v>
      </c>
      <c r="F386" s="137" t="s">
        <v>357</v>
      </c>
      <c r="G386" s="137" t="s">
        <v>113</v>
      </c>
      <c r="H386" s="137" t="s">
        <v>357</v>
      </c>
      <c r="I386" s="89"/>
      <c r="J386" s="89"/>
      <c r="K386" s="89"/>
    </row>
    <row r="387" spans="2:11" ht="17.45" customHeight="1">
      <c r="B387" s="126" t="s">
        <v>11</v>
      </c>
      <c r="C387" s="127">
        <f>C391+C392+C397+C393+C396</f>
        <v>16812.7</v>
      </c>
      <c r="D387" s="166">
        <v>100</v>
      </c>
      <c r="E387" s="127">
        <f>E391+E392+E397+E393+E396</f>
        <v>16765.599999999999</v>
      </c>
      <c r="F387" s="166">
        <v>100</v>
      </c>
      <c r="G387" s="127">
        <f>G391+G392+G397+G393+G396</f>
        <v>17050.599999999999</v>
      </c>
      <c r="H387" s="166">
        <v>100</v>
      </c>
      <c r="I387" s="199"/>
      <c r="J387" s="199"/>
      <c r="K387" s="199"/>
    </row>
    <row r="388" spans="2:11" ht="16.149999999999999" customHeight="1">
      <c r="B388" s="221" t="s">
        <v>6</v>
      </c>
      <c r="C388" s="222">
        <v>16812.7</v>
      </c>
      <c r="D388" s="140" t="s">
        <v>116</v>
      </c>
      <c r="E388" s="222">
        <v>16765.599999999999</v>
      </c>
      <c r="F388" s="140" t="s">
        <v>116</v>
      </c>
      <c r="G388" s="222">
        <v>17050.599999999999</v>
      </c>
      <c r="H388" s="140" t="s">
        <v>116</v>
      </c>
      <c r="I388" s="199"/>
      <c r="J388" s="199"/>
      <c r="K388" s="199"/>
    </row>
    <row r="389" spans="2:11" ht="15" customHeight="1">
      <c r="B389" s="221" t="s">
        <v>7</v>
      </c>
      <c r="C389" s="222">
        <v>0</v>
      </c>
      <c r="D389" s="140" t="s">
        <v>116</v>
      </c>
      <c r="E389" s="222">
        <v>0</v>
      </c>
      <c r="F389" s="140" t="s">
        <v>116</v>
      </c>
      <c r="G389" s="222">
        <v>0</v>
      </c>
      <c r="H389" s="140" t="s">
        <v>116</v>
      </c>
    </row>
    <row r="390" spans="2:11" ht="14.45" customHeight="1">
      <c r="B390" s="221" t="s">
        <v>8</v>
      </c>
      <c r="C390" s="222">
        <v>0</v>
      </c>
      <c r="D390" s="140" t="s">
        <v>116</v>
      </c>
      <c r="E390" s="222">
        <v>0</v>
      </c>
      <c r="F390" s="140" t="s">
        <v>116</v>
      </c>
      <c r="G390" s="222">
        <v>0</v>
      </c>
      <c r="H390" s="140" t="s">
        <v>116</v>
      </c>
    </row>
    <row r="391" spans="2:11" ht="43.5" customHeight="1">
      <c r="B391" s="9" t="s">
        <v>90</v>
      </c>
      <c r="C391" s="50">
        <v>613</v>
      </c>
      <c r="D391" s="152">
        <f>C391/C387*100</f>
        <v>3.646053281150559</v>
      </c>
      <c r="E391" s="50">
        <v>613</v>
      </c>
      <c r="F391" s="152">
        <f>E391/E387*100</f>
        <v>3.6562962256048106</v>
      </c>
      <c r="G391" s="50">
        <v>613</v>
      </c>
      <c r="H391" s="152">
        <f>G391/G387*100</f>
        <v>3.5951814012410122</v>
      </c>
    </row>
    <row r="392" spans="2:11" ht="29.45" customHeight="1">
      <c r="B392" s="9" t="s">
        <v>91</v>
      </c>
      <c r="C392" s="50">
        <v>710</v>
      </c>
      <c r="D392" s="177">
        <f>C392/C387*100</f>
        <v>4.2229980907290319</v>
      </c>
      <c r="E392" s="50">
        <v>710</v>
      </c>
      <c r="F392" s="201">
        <f>E392/E387*100</f>
        <v>4.2348618599990457</v>
      </c>
      <c r="G392" s="50">
        <v>710</v>
      </c>
      <c r="H392" s="177">
        <f>G392/G387*100</f>
        <v>4.1640763374895906</v>
      </c>
    </row>
    <row r="393" spans="2:11" ht="43.5" customHeight="1">
      <c r="B393" s="9" t="s">
        <v>92</v>
      </c>
      <c r="C393" s="50">
        <v>1068</v>
      </c>
      <c r="D393" s="177">
        <f>C393/C387*100</f>
        <v>6.3523407899980375</v>
      </c>
      <c r="E393" s="50">
        <v>1318</v>
      </c>
      <c r="F393" s="201">
        <f>E393/E387*100</f>
        <v>7.8613351147587922</v>
      </c>
      <c r="G393" s="50">
        <v>1318</v>
      </c>
      <c r="H393" s="177">
        <f>G393/G387*100</f>
        <v>7.7299332574806758</v>
      </c>
    </row>
    <row r="394" spans="2:11" s="26" customFormat="1" ht="15" customHeight="1">
      <c r="B394" s="231" t="s">
        <v>115</v>
      </c>
      <c r="C394" s="232" t="s">
        <v>1</v>
      </c>
      <c r="D394" s="232"/>
      <c r="E394" s="233" t="s">
        <v>54</v>
      </c>
      <c r="F394" s="233"/>
      <c r="G394" s="233" t="s">
        <v>110</v>
      </c>
      <c r="H394" s="233"/>
      <c r="I394" s="89"/>
      <c r="J394" s="89"/>
      <c r="K394" s="89"/>
    </row>
    <row r="395" spans="2:11" s="26" customFormat="1" ht="77.45" customHeight="1">
      <c r="B395" s="231"/>
      <c r="C395" s="137" t="s">
        <v>113</v>
      </c>
      <c r="D395" s="137" t="s">
        <v>357</v>
      </c>
      <c r="E395" s="137" t="s">
        <v>113</v>
      </c>
      <c r="F395" s="137" t="s">
        <v>357</v>
      </c>
      <c r="G395" s="137" t="s">
        <v>113</v>
      </c>
      <c r="H395" s="137" t="s">
        <v>357</v>
      </c>
      <c r="I395" s="89"/>
      <c r="J395" s="89"/>
      <c r="K395" s="89"/>
    </row>
    <row r="396" spans="2:11" ht="30" customHeight="1">
      <c r="B396" s="60" t="s">
        <v>89</v>
      </c>
      <c r="C396" s="8">
        <f>1400</f>
        <v>1400</v>
      </c>
      <c r="D396" s="178">
        <f>C396/C387*100</f>
        <v>8.3270384887614721</v>
      </c>
      <c r="E396" s="8">
        <f>1400</f>
        <v>1400</v>
      </c>
      <c r="F396" s="178">
        <f>E396/E387*100-0.1</f>
        <v>8.2504318366178371</v>
      </c>
      <c r="G396" s="8">
        <v>1400</v>
      </c>
      <c r="H396" s="178">
        <f>G396/G387*100</f>
        <v>8.2108547499794735</v>
      </c>
    </row>
    <row r="397" spans="2:11" ht="30" customHeight="1">
      <c r="B397" s="60" t="s">
        <v>107</v>
      </c>
      <c r="C397" s="8">
        <v>13021.7</v>
      </c>
      <c r="D397" s="178">
        <f>C397/C387*100</f>
        <v>77.451569349360909</v>
      </c>
      <c r="E397" s="8">
        <v>12724.6</v>
      </c>
      <c r="F397" s="178">
        <f>E397/E387*100</f>
        <v>75.897074963019534</v>
      </c>
      <c r="G397" s="8">
        <v>13009.6</v>
      </c>
      <c r="H397" s="178">
        <f>G397/G387*100</f>
        <v>76.299954253809261</v>
      </c>
    </row>
    <row r="398" spans="2:11" ht="8.4499999999999993" customHeight="1">
      <c r="B398" s="61"/>
      <c r="C398" s="18"/>
      <c r="D398" s="18"/>
      <c r="E398" s="18"/>
      <c r="F398" s="18"/>
      <c r="G398" s="18"/>
    </row>
    <row r="399" spans="2:11" ht="30.6" customHeight="1">
      <c r="B399" s="237" t="s">
        <v>225</v>
      </c>
      <c r="C399" s="237"/>
      <c r="D399" s="237"/>
      <c r="E399" s="237"/>
      <c r="F399" s="237"/>
      <c r="G399" s="237"/>
      <c r="H399" s="237"/>
    </row>
    <row r="400" spans="2:11" ht="30" customHeight="1">
      <c r="B400" s="237" t="s">
        <v>212</v>
      </c>
      <c r="C400" s="237"/>
      <c r="D400" s="237"/>
      <c r="E400" s="237"/>
      <c r="F400" s="237"/>
      <c r="G400" s="237"/>
      <c r="H400" s="237"/>
    </row>
    <row r="401" spans="2:11" s="38" customFormat="1" ht="31.9" customHeight="1">
      <c r="B401" s="234" t="s">
        <v>371</v>
      </c>
      <c r="C401" s="234"/>
      <c r="D401" s="234"/>
      <c r="E401" s="234"/>
      <c r="F401" s="234"/>
      <c r="G401" s="234"/>
      <c r="H401" s="234"/>
      <c r="I401" s="83"/>
      <c r="J401" s="83"/>
      <c r="K401" s="83"/>
    </row>
    <row r="402" spans="2:11" s="34" customFormat="1" ht="12" customHeight="1">
      <c r="B402" s="40"/>
      <c r="C402" s="40"/>
      <c r="D402" s="131"/>
      <c r="E402" s="40"/>
      <c r="F402" s="131"/>
      <c r="G402" s="40"/>
      <c r="H402" s="97"/>
      <c r="I402" s="97"/>
      <c r="J402" s="97"/>
      <c r="K402" s="97"/>
    </row>
    <row r="403" spans="2:11" s="38" customFormat="1" ht="31.9" customHeight="1">
      <c r="B403" s="248" t="s">
        <v>213</v>
      </c>
      <c r="C403" s="248"/>
      <c r="D403" s="248"/>
      <c r="E403" s="248"/>
      <c r="F403" s="248"/>
      <c r="G403" s="248"/>
      <c r="H403" s="248"/>
      <c r="I403" s="83"/>
      <c r="J403" s="83"/>
      <c r="K403" s="83"/>
    </row>
    <row r="404" spans="2:11" s="33" customFormat="1" ht="16.899999999999999" customHeight="1">
      <c r="B404" s="234" t="s">
        <v>37</v>
      </c>
      <c r="C404" s="234"/>
      <c r="D404" s="234"/>
      <c r="E404" s="234"/>
      <c r="F404" s="234"/>
      <c r="G404" s="234"/>
      <c r="H404" s="234"/>
      <c r="I404" s="96"/>
      <c r="J404" s="96"/>
      <c r="K404" s="96"/>
    </row>
    <row r="405" spans="2:11" s="33" customFormat="1" ht="31.15" customHeight="1">
      <c r="B405" s="234" t="s">
        <v>38</v>
      </c>
      <c r="C405" s="234"/>
      <c r="D405" s="234"/>
      <c r="E405" s="234"/>
      <c r="F405" s="234"/>
      <c r="G405" s="234"/>
      <c r="H405" s="234"/>
      <c r="I405" s="96"/>
      <c r="J405" s="96"/>
      <c r="K405" s="96"/>
    </row>
    <row r="406" spans="2:11" s="34" customFormat="1" ht="25.5" customHeight="1">
      <c r="B406" s="234" t="s">
        <v>77</v>
      </c>
      <c r="C406" s="234"/>
      <c r="D406" s="234"/>
      <c r="E406" s="234"/>
      <c r="F406" s="234"/>
      <c r="G406" s="234"/>
      <c r="H406" s="234"/>
      <c r="I406" s="97"/>
      <c r="J406" s="97"/>
      <c r="K406" s="97"/>
    </row>
    <row r="407" spans="2:11" s="33" customFormat="1" ht="16.149999999999999" customHeight="1">
      <c r="B407" s="234" t="s">
        <v>150</v>
      </c>
      <c r="C407" s="234"/>
      <c r="D407" s="234"/>
      <c r="E407" s="234"/>
      <c r="F407" s="234"/>
      <c r="G407" s="234"/>
      <c r="H407" s="234"/>
      <c r="I407" s="96"/>
      <c r="J407" s="96"/>
      <c r="K407" s="96"/>
    </row>
    <row r="408" spans="2:11" s="33" customFormat="1" ht="13.9" customHeight="1">
      <c r="B408" s="130"/>
      <c r="C408" s="130"/>
      <c r="D408" s="130"/>
      <c r="E408" s="130"/>
      <c r="F408" s="130"/>
      <c r="G408" s="238" t="s">
        <v>224</v>
      </c>
      <c r="H408" s="238"/>
      <c r="I408" s="96"/>
      <c r="J408" s="96"/>
      <c r="K408" s="96"/>
    </row>
    <row r="409" spans="2:11" s="26" customFormat="1" ht="15" customHeight="1">
      <c r="B409" s="231" t="s">
        <v>115</v>
      </c>
      <c r="C409" s="232" t="s">
        <v>1</v>
      </c>
      <c r="D409" s="232"/>
      <c r="E409" s="233" t="s">
        <v>54</v>
      </c>
      <c r="F409" s="233"/>
      <c r="G409" s="233" t="s">
        <v>110</v>
      </c>
      <c r="H409" s="233"/>
      <c r="I409" s="89"/>
      <c r="J409" s="89"/>
      <c r="K409" s="89"/>
    </row>
    <row r="410" spans="2:11" s="26" customFormat="1" ht="78" customHeight="1">
      <c r="B410" s="231"/>
      <c r="C410" s="137" t="s">
        <v>113</v>
      </c>
      <c r="D410" s="137" t="s">
        <v>357</v>
      </c>
      <c r="E410" s="137" t="s">
        <v>113</v>
      </c>
      <c r="F410" s="137" t="s">
        <v>357</v>
      </c>
      <c r="G410" s="137" t="s">
        <v>113</v>
      </c>
      <c r="H410" s="137" t="s">
        <v>357</v>
      </c>
      <c r="I410" s="89"/>
      <c r="J410" s="89"/>
      <c r="K410" s="89"/>
    </row>
    <row r="411" spans="2:11" ht="16.899999999999999" customHeight="1">
      <c r="B411" s="126" t="s">
        <v>11</v>
      </c>
      <c r="C411" s="127">
        <f>C417+C418+C419</f>
        <v>20790.000000000004</v>
      </c>
      <c r="D411" s="166">
        <v>100</v>
      </c>
      <c r="E411" s="127">
        <f>E417+E418+E419</f>
        <v>17676.500000000004</v>
      </c>
      <c r="F411" s="166">
        <v>100</v>
      </c>
      <c r="G411" s="127">
        <f>G417+G418+G419</f>
        <v>18197.099999999999</v>
      </c>
      <c r="H411" s="166">
        <v>100</v>
      </c>
      <c r="I411" s="199"/>
      <c r="J411" s="199"/>
      <c r="K411" s="199"/>
    </row>
    <row r="412" spans="2:11" ht="15" customHeight="1">
      <c r="B412" s="221" t="s">
        <v>6</v>
      </c>
      <c r="C412" s="222">
        <f>5356.9+20+5-300</f>
        <v>5081.8999999999996</v>
      </c>
      <c r="D412" s="140" t="s">
        <v>116</v>
      </c>
      <c r="E412" s="222">
        <f>2218.4+20+5-275</f>
        <v>1968.4</v>
      </c>
      <c r="F412" s="140" t="s">
        <v>116</v>
      </c>
      <c r="G412" s="222">
        <f>1919.7+20-120</f>
        <v>1819.7</v>
      </c>
      <c r="H412" s="140" t="s">
        <v>116</v>
      </c>
      <c r="I412" s="199"/>
      <c r="J412" s="199"/>
      <c r="K412" s="199"/>
    </row>
    <row r="413" spans="2:11" s="26" customFormat="1" ht="15" customHeight="1">
      <c r="B413" s="231" t="s">
        <v>115</v>
      </c>
      <c r="C413" s="232" t="s">
        <v>1</v>
      </c>
      <c r="D413" s="232"/>
      <c r="E413" s="233" t="s">
        <v>54</v>
      </c>
      <c r="F413" s="233"/>
      <c r="G413" s="233" t="s">
        <v>110</v>
      </c>
      <c r="H413" s="233"/>
      <c r="I413" s="89"/>
      <c r="J413" s="89"/>
      <c r="K413" s="89"/>
    </row>
    <row r="414" spans="2:11" s="26" customFormat="1" ht="78" customHeight="1">
      <c r="B414" s="231"/>
      <c r="C414" s="137" t="s">
        <v>113</v>
      </c>
      <c r="D414" s="137" t="s">
        <v>357</v>
      </c>
      <c r="E414" s="137" t="s">
        <v>113</v>
      </c>
      <c r="F414" s="137" t="s">
        <v>357</v>
      </c>
      <c r="G414" s="137" t="s">
        <v>113</v>
      </c>
      <c r="H414" s="137" t="s">
        <v>357</v>
      </c>
      <c r="I414" s="89"/>
      <c r="J414" s="89"/>
      <c r="K414" s="89"/>
    </row>
    <row r="415" spans="2:11" ht="15" customHeight="1">
      <c r="B415" s="221" t="s">
        <v>7</v>
      </c>
      <c r="C415" s="222">
        <f>15708.1-6126.1</f>
        <v>9582</v>
      </c>
      <c r="D415" s="140" t="s">
        <v>116</v>
      </c>
      <c r="E415" s="222">
        <f>15708.1-6126.1</f>
        <v>9582</v>
      </c>
      <c r="F415" s="140" t="s">
        <v>116</v>
      </c>
      <c r="G415" s="222">
        <f>16377.4-6387.2</f>
        <v>9990.2000000000007</v>
      </c>
      <c r="H415" s="140" t="s">
        <v>116</v>
      </c>
    </row>
    <row r="416" spans="2:11" ht="13.15" customHeight="1">
      <c r="B416" s="221" t="s">
        <v>8</v>
      </c>
      <c r="C416" s="222">
        <v>6126.1</v>
      </c>
      <c r="D416" s="140" t="s">
        <v>116</v>
      </c>
      <c r="E416" s="222">
        <v>6126.1</v>
      </c>
      <c r="F416" s="140" t="s">
        <v>116</v>
      </c>
      <c r="G416" s="222">
        <v>6387.2</v>
      </c>
      <c r="H416" s="140" t="s">
        <v>116</v>
      </c>
    </row>
    <row r="417" spans="2:11" ht="28.9" customHeight="1">
      <c r="B417" s="9" t="s">
        <v>226</v>
      </c>
      <c r="C417" s="50">
        <f>17453.4+118.9</f>
        <v>17572.300000000003</v>
      </c>
      <c r="D417" s="152">
        <f>C417/C411*100</f>
        <v>84.522847522847528</v>
      </c>
      <c r="E417" s="50">
        <f>17453.4+118.9</f>
        <v>17572.300000000003</v>
      </c>
      <c r="F417" s="152">
        <f>E417/E411*100</f>
        <v>99.410516787825642</v>
      </c>
      <c r="G417" s="50">
        <f>18197.1</f>
        <v>18197.099999999999</v>
      </c>
      <c r="H417" s="152">
        <f>G417/G411*100</f>
        <v>100</v>
      </c>
    </row>
    <row r="418" spans="2:11" ht="28.9" customHeight="1">
      <c r="B418" s="9" t="s">
        <v>87</v>
      </c>
      <c r="C418" s="50">
        <f>3113.5</f>
        <v>3113.5</v>
      </c>
      <c r="D418" s="177">
        <f>C418/C411*100</f>
        <v>14.975949975949973</v>
      </c>
      <c r="E418" s="50">
        <v>0</v>
      </c>
      <c r="F418" s="177">
        <f>E418/E411*100</f>
        <v>0</v>
      </c>
      <c r="G418" s="50">
        <v>0</v>
      </c>
      <c r="H418" s="177">
        <f>G418/G411*100</f>
        <v>0</v>
      </c>
    </row>
    <row r="419" spans="2:11" ht="29.45" customHeight="1">
      <c r="B419" s="60" t="s">
        <v>222</v>
      </c>
      <c r="C419" s="8">
        <f>379.2+20+5-300</f>
        <v>104.19999999999999</v>
      </c>
      <c r="D419" s="177">
        <f>C419/C411*100</f>
        <v>0.50120250120250109</v>
      </c>
      <c r="E419" s="8">
        <f>354.2+20+5-275</f>
        <v>104.19999999999999</v>
      </c>
      <c r="F419" s="177">
        <f>E419/E411*100</f>
        <v>0.58948321217435562</v>
      </c>
      <c r="G419" s="8">
        <f>100+20-120</f>
        <v>0</v>
      </c>
      <c r="H419" s="177">
        <f>G419/G411*100</f>
        <v>0</v>
      </c>
    </row>
    <row r="420" spans="2:11" s="125" customFormat="1" ht="14.45" customHeight="1">
      <c r="B420" s="197"/>
      <c r="C420" s="198"/>
      <c r="D420" s="67"/>
      <c r="E420" s="198"/>
      <c r="F420" s="67"/>
      <c r="G420" s="198"/>
      <c r="H420" s="67"/>
      <c r="I420" s="124"/>
      <c r="J420" s="124"/>
      <c r="K420" s="124"/>
    </row>
    <row r="421" spans="2:11" s="38" customFormat="1" ht="93.6" customHeight="1">
      <c r="B421" s="236" t="s">
        <v>376</v>
      </c>
      <c r="C421" s="236"/>
      <c r="D421" s="236"/>
      <c r="E421" s="236"/>
      <c r="F421" s="236"/>
      <c r="G421" s="236"/>
      <c r="H421" s="236"/>
      <c r="I421" s="83"/>
      <c r="J421" s="83"/>
      <c r="K421" s="83"/>
    </row>
    <row r="422" spans="2:11" s="38" customFormat="1" ht="111.75" customHeight="1">
      <c r="B422" s="236" t="s">
        <v>377</v>
      </c>
      <c r="C422" s="236"/>
      <c r="D422" s="236"/>
      <c r="E422" s="236"/>
      <c r="F422" s="236"/>
      <c r="G422" s="236"/>
      <c r="H422" s="236"/>
      <c r="I422" s="83"/>
      <c r="J422" s="83"/>
      <c r="K422" s="83"/>
    </row>
    <row r="423" spans="2:11" s="38" customFormat="1" ht="46.15" customHeight="1">
      <c r="B423" s="234" t="s">
        <v>347</v>
      </c>
      <c r="C423" s="234"/>
      <c r="D423" s="234"/>
      <c r="E423" s="234"/>
      <c r="F423" s="234"/>
      <c r="G423" s="234"/>
      <c r="H423" s="234"/>
      <c r="I423" s="83"/>
      <c r="J423" s="83"/>
      <c r="K423" s="83"/>
    </row>
    <row r="424" spans="2:11" s="123" customFormat="1" ht="30.6" customHeight="1">
      <c r="B424" s="236" t="s">
        <v>379</v>
      </c>
      <c r="C424" s="236"/>
      <c r="D424" s="236"/>
      <c r="E424" s="236"/>
      <c r="F424" s="236"/>
      <c r="G424" s="236"/>
      <c r="H424" s="236"/>
      <c r="I424" s="122"/>
      <c r="J424" s="122"/>
      <c r="K424" s="122"/>
    </row>
    <row r="425" spans="2:11" s="38" customFormat="1" ht="30.6" customHeight="1">
      <c r="B425" s="234" t="s">
        <v>346</v>
      </c>
      <c r="C425" s="234"/>
      <c r="D425" s="234"/>
      <c r="E425" s="234"/>
      <c r="F425" s="234"/>
      <c r="G425" s="234"/>
      <c r="H425" s="234"/>
      <c r="I425" s="83"/>
      <c r="J425" s="83"/>
      <c r="K425" s="83"/>
    </row>
    <row r="426" spans="2:11" s="108" customFormat="1" ht="11.45" customHeight="1">
      <c r="B426" s="130"/>
      <c r="C426" s="130"/>
      <c r="D426" s="130"/>
      <c r="E426" s="130"/>
      <c r="F426" s="130"/>
      <c r="G426" s="130"/>
      <c r="H426" s="109"/>
      <c r="I426" s="109"/>
      <c r="J426" s="109"/>
      <c r="K426" s="109"/>
    </row>
    <row r="427" spans="2:11" s="38" customFormat="1" ht="23.25" customHeight="1">
      <c r="B427" s="248" t="s">
        <v>217</v>
      </c>
      <c r="C427" s="248"/>
      <c r="D427" s="248"/>
      <c r="E427" s="248"/>
      <c r="F427" s="248"/>
      <c r="G427" s="248"/>
      <c r="H427" s="248"/>
      <c r="I427" s="83"/>
      <c r="J427" s="83"/>
      <c r="K427" s="83"/>
    </row>
    <row r="428" spans="2:11" s="33" customFormat="1" ht="15.6" customHeight="1">
      <c r="B428" s="234" t="s">
        <v>45</v>
      </c>
      <c r="C428" s="234"/>
      <c r="D428" s="234"/>
      <c r="E428" s="234"/>
      <c r="F428" s="234"/>
      <c r="G428" s="234"/>
      <c r="H428" s="234"/>
      <c r="I428" s="96"/>
      <c r="J428" s="96"/>
      <c r="K428" s="96"/>
    </row>
    <row r="429" spans="2:11" s="33" customFormat="1" ht="31.9" customHeight="1">
      <c r="B429" s="234" t="s">
        <v>46</v>
      </c>
      <c r="C429" s="234"/>
      <c r="D429" s="234"/>
      <c r="E429" s="234"/>
      <c r="F429" s="234"/>
      <c r="G429" s="234"/>
      <c r="H429" s="234"/>
      <c r="I429" s="96"/>
      <c r="J429" s="96"/>
      <c r="K429" s="96"/>
    </row>
    <row r="430" spans="2:11" s="34" customFormat="1" ht="77.45" customHeight="1">
      <c r="B430" s="234" t="s">
        <v>239</v>
      </c>
      <c r="C430" s="234"/>
      <c r="D430" s="234"/>
      <c r="E430" s="234"/>
      <c r="F430" s="234"/>
      <c r="G430" s="234"/>
      <c r="H430" s="234"/>
      <c r="I430" s="97"/>
      <c r="J430" s="97"/>
      <c r="K430" s="97"/>
    </row>
    <row r="431" spans="2:11" s="33" customFormat="1" ht="16.149999999999999" customHeight="1">
      <c r="B431" s="234" t="s">
        <v>150</v>
      </c>
      <c r="C431" s="234"/>
      <c r="D431" s="234"/>
      <c r="E431" s="234"/>
      <c r="F431" s="234"/>
      <c r="G431" s="234"/>
      <c r="H431" s="234"/>
      <c r="I431" s="96"/>
      <c r="J431" s="96"/>
      <c r="K431" s="96"/>
    </row>
    <row r="432" spans="2:11" s="33" customFormat="1" ht="13.9" customHeight="1">
      <c r="B432" s="136"/>
      <c r="C432" s="136"/>
      <c r="D432" s="136"/>
      <c r="E432" s="136"/>
      <c r="F432" s="136"/>
      <c r="G432" s="238" t="s">
        <v>240</v>
      </c>
      <c r="H432" s="238"/>
      <c r="I432" s="96"/>
      <c r="J432" s="96"/>
      <c r="K432" s="96"/>
    </row>
    <row r="433" spans="2:11" s="26" customFormat="1" ht="14.45" customHeight="1">
      <c r="B433" s="231" t="s">
        <v>115</v>
      </c>
      <c r="C433" s="232" t="s">
        <v>1</v>
      </c>
      <c r="D433" s="232"/>
      <c r="E433" s="233" t="s">
        <v>54</v>
      </c>
      <c r="F433" s="233"/>
      <c r="G433" s="233" t="s">
        <v>110</v>
      </c>
      <c r="H433" s="233"/>
      <c r="I433" s="89"/>
      <c r="J433" s="89"/>
      <c r="K433" s="89"/>
    </row>
    <row r="434" spans="2:11" s="26" customFormat="1" ht="78" customHeight="1">
      <c r="B434" s="231"/>
      <c r="C434" s="137" t="s">
        <v>113</v>
      </c>
      <c r="D434" s="137" t="s">
        <v>357</v>
      </c>
      <c r="E434" s="137" t="s">
        <v>113</v>
      </c>
      <c r="F434" s="137" t="s">
        <v>357</v>
      </c>
      <c r="G434" s="137" t="s">
        <v>113</v>
      </c>
      <c r="H434" s="137" t="s">
        <v>357</v>
      </c>
      <c r="I434" s="89"/>
      <c r="J434" s="89"/>
      <c r="K434" s="89"/>
    </row>
    <row r="435" spans="2:11" ht="17.45" customHeight="1">
      <c r="B435" s="126" t="s">
        <v>11</v>
      </c>
      <c r="C435" s="127">
        <f>C439+C442+C445+C440+C441</f>
        <v>60976.399999999994</v>
      </c>
      <c r="D435" s="166">
        <v>100</v>
      </c>
      <c r="E435" s="127">
        <f>E439+E442+E445+E440+E441</f>
        <v>60751.899999999994</v>
      </c>
      <c r="F435" s="166">
        <v>100</v>
      </c>
      <c r="G435" s="127">
        <f>G439+G442+G445+G440+G441</f>
        <v>61020.100000000006</v>
      </c>
      <c r="H435" s="166">
        <v>100</v>
      </c>
      <c r="I435" s="199"/>
      <c r="J435" s="199"/>
      <c r="K435" s="199"/>
    </row>
    <row r="436" spans="2:11" ht="15" customHeight="1">
      <c r="B436" s="221" t="s">
        <v>6</v>
      </c>
      <c r="C436" s="222">
        <f>51812.3-5</f>
        <v>51807.3</v>
      </c>
      <c r="D436" s="140" t="s">
        <v>116</v>
      </c>
      <c r="E436" s="222">
        <f>51587.7+0.1-5</f>
        <v>51582.799999999996</v>
      </c>
      <c r="F436" s="140" t="s">
        <v>116</v>
      </c>
      <c r="G436" s="222">
        <f>51850.9+0.1</f>
        <v>51851</v>
      </c>
      <c r="H436" s="140" t="s">
        <v>116</v>
      </c>
      <c r="I436" s="199"/>
      <c r="J436" s="199"/>
      <c r="K436" s="199"/>
    </row>
    <row r="437" spans="2:11" ht="15" customHeight="1">
      <c r="B437" s="221" t="s">
        <v>7</v>
      </c>
      <c r="C437" s="222">
        <v>9169.1</v>
      </c>
      <c r="D437" s="140" t="s">
        <v>116</v>
      </c>
      <c r="E437" s="222">
        <v>9169.1</v>
      </c>
      <c r="F437" s="140" t="s">
        <v>116</v>
      </c>
      <c r="G437" s="222">
        <v>9169.1</v>
      </c>
      <c r="H437" s="140" t="s">
        <v>116</v>
      </c>
    </row>
    <row r="438" spans="2:11" ht="13.9" customHeight="1">
      <c r="B438" s="221" t="s">
        <v>8</v>
      </c>
      <c r="C438" s="222">
        <v>0</v>
      </c>
      <c r="D438" s="140" t="s">
        <v>116</v>
      </c>
      <c r="E438" s="222">
        <v>0</v>
      </c>
      <c r="F438" s="140" t="s">
        <v>116</v>
      </c>
      <c r="G438" s="222">
        <v>0</v>
      </c>
      <c r="H438" s="140" t="s">
        <v>116</v>
      </c>
    </row>
    <row r="439" spans="2:11" s="31" customFormat="1" ht="28.9" customHeight="1">
      <c r="B439" s="7" t="s">
        <v>105</v>
      </c>
      <c r="C439" s="101">
        <v>9651.7000000000007</v>
      </c>
      <c r="D439" s="152">
        <f>C439/C435*100</f>
        <v>15.828582861566117</v>
      </c>
      <c r="E439" s="101">
        <v>9651.7000000000007</v>
      </c>
      <c r="F439" s="152">
        <f>E439/E435*100</f>
        <v>15.887075136744697</v>
      </c>
      <c r="G439" s="101">
        <v>9651.7000000000007</v>
      </c>
      <c r="H439" s="152">
        <f>G439/G435*100</f>
        <v>15.817247103823165</v>
      </c>
      <c r="I439" s="147"/>
      <c r="J439" s="147"/>
      <c r="K439" s="147"/>
    </row>
    <row r="440" spans="2:11" s="31" customFormat="1" ht="45" customHeight="1">
      <c r="B440" s="7" t="s">
        <v>241</v>
      </c>
      <c r="C440" s="101">
        <f>24242.6-5</f>
        <v>24237.599999999999</v>
      </c>
      <c r="D440" s="201">
        <f>C440/C435*100+0.1</f>
        <v>39.84914885103089</v>
      </c>
      <c r="E440" s="101">
        <f>24130-5</f>
        <v>24125</v>
      </c>
      <c r="F440" s="177">
        <f>E440/E435*100</f>
        <v>39.710692175882571</v>
      </c>
      <c r="G440" s="101">
        <v>24242.6</v>
      </c>
      <c r="H440" s="177">
        <f>G440/G435*100</f>
        <v>39.728876222752824</v>
      </c>
      <c r="I440" s="147"/>
      <c r="J440" s="147"/>
      <c r="K440" s="147"/>
    </row>
    <row r="441" spans="2:11" s="31" customFormat="1" ht="47.25" customHeight="1">
      <c r="B441" s="7" t="s">
        <v>104</v>
      </c>
      <c r="C441" s="101">
        <v>26352.2</v>
      </c>
      <c r="D441" s="201">
        <f>C441/C435*100</f>
        <v>43.217047907059133</v>
      </c>
      <c r="E441" s="101">
        <f>26352.2+0.1</f>
        <v>26352.3</v>
      </c>
      <c r="F441" s="177">
        <f>E441/E435*100</f>
        <v>43.37691496068436</v>
      </c>
      <c r="G441" s="101">
        <f>26352.2+0.1</f>
        <v>26352.3</v>
      </c>
      <c r="H441" s="177">
        <f>G441/G435*100+0.1</f>
        <v>43.286261576103605</v>
      </c>
      <c r="I441" s="147"/>
      <c r="J441" s="147"/>
      <c r="K441" s="147"/>
    </row>
    <row r="442" spans="2:11" s="31" customFormat="1" ht="31.5" customHeight="1">
      <c r="B442" s="3" t="s">
        <v>102</v>
      </c>
      <c r="C442" s="101">
        <v>284.89999999999998</v>
      </c>
      <c r="D442" s="101">
        <f>C442/C435*100</f>
        <v>0.46722994469991674</v>
      </c>
      <c r="E442" s="101">
        <v>172.9</v>
      </c>
      <c r="F442" s="101">
        <f>E442/E435*100</f>
        <v>0.2846001524232164</v>
      </c>
      <c r="G442" s="101">
        <v>323.5</v>
      </c>
      <c r="H442" s="101">
        <f>G442/G435*100</f>
        <v>0.53015317903444925</v>
      </c>
      <c r="I442" s="147"/>
      <c r="J442" s="147"/>
      <c r="K442" s="147"/>
    </row>
    <row r="443" spans="2:11" s="26" customFormat="1" ht="14.45" customHeight="1">
      <c r="B443" s="231" t="s">
        <v>115</v>
      </c>
      <c r="C443" s="232" t="s">
        <v>1</v>
      </c>
      <c r="D443" s="232"/>
      <c r="E443" s="233" t="s">
        <v>54</v>
      </c>
      <c r="F443" s="233"/>
      <c r="G443" s="233" t="s">
        <v>110</v>
      </c>
      <c r="H443" s="233"/>
      <c r="I443" s="89"/>
      <c r="J443" s="89"/>
      <c r="K443" s="89"/>
    </row>
    <row r="444" spans="2:11" s="26" customFormat="1" ht="78" customHeight="1">
      <c r="B444" s="231"/>
      <c r="C444" s="137" t="s">
        <v>113</v>
      </c>
      <c r="D444" s="137" t="s">
        <v>357</v>
      </c>
      <c r="E444" s="137" t="s">
        <v>113</v>
      </c>
      <c r="F444" s="137" t="s">
        <v>357</v>
      </c>
      <c r="G444" s="137" t="s">
        <v>113</v>
      </c>
      <c r="H444" s="137" t="s">
        <v>357</v>
      </c>
      <c r="I444" s="89"/>
      <c r="J444" s="89"/>
      <c r="K444" s="89"/>
    </row>
    <row r="445" spans="2:11" s="28" customFormat="1" ht="44.25" customHeight="1">
      <c r="B445" s="10" t="s">
        <v>103</v>
      </c>
      <c r="C445" s="103">
        <v>450</v>
      </c>
      <c r="D445" s="103">
        <f>C445/C435*100</f>
        <v>0.73799043564395417</v>
      </c>
      <c r="E445" s="104">
        <v>450</v>
      </c>
      <c r="F445" s="103">
        <f>E445/E435*100</f>
        <v>0.74071757426516716</v>
      </c>
      <c r="G445" s="104">
        <v>450</v>
      </c>
      <c r="H445" s="103">
        <f>G445/G435*100</f>
        <v>0.73746191828594176</v>
      </c>
      <c r="I445" s="148"/>
      <c r="J445" s="148"/>
      <c r="K445" s="148"/>
    </row>
    <row r="446" spans="2:11" s="34" customFormat="1" ht="7.15" customHeight="1">
      <c r="B446" s="131"/>
      <c r="C446" s="131"/>
      <c r="D446" s="131"/>
      <c r="E446" s="131"/>
      <c r="F446" s="131"/>
      <c r="G446" s="131"/>
      <c r="H446" s="97"/>
      <c r="I446" s="97"/>
      <c r="J446" s="97"/>
      <c r="K446" s="97"/>
    </row>
    <row r="447" spans="2:11" s="38" customFormat="1" ht="111" customHeight="1">
      <c r="B447" s="234" t="s">
        <v>372</v>
      </c>
      <c r="C447" s="234"/>
      <c r="D447" s="234"/>
      <c r="E447" s="234"/>
      <c r="F447" s="234"/>
      <c r="G447" s="234"/>
      <c r="H447" s="234"/>
      <c r="I447" s="83"/>
      <c r="J447" s="83"/>
      <c r="K447" s="83"/>
    </row>
    <row r="448" spans="2:11" s="38" customFormat="1" ht="46.9" customHeight="1">
      <c r="B448" s="234" t="s">
        <v>326</v>
      </c>
      <c r="C448" s="234"/>
      <c r="D448" s="234"/>
      <c r="E448" s="234"/>
      <c r="F448" s="234"/>
      <c r="G448" s="234"/>
      <c r="H448" s="234"/>
      <c r="I448" s="83"/>
      <c r="J448" s="83"/>
      <c r="K448" s="83"/>
    </row>
    <row r="449" spans="2:11" s="38" customFormat="1" ht="110.25" customHeight="1">
      <c r="B449" s="234" t="s">
        <v>243</v>
      </c>
      <c r="C449" s="234"/>
      <c r="D449" s="234"/>
      <c r="E449" s="234"/>
      <c r="F449" s="234"/>
      <c r="G449" s="234"/>
      <c r="H449" s="234"/>
      <c r="I449" s="83"/>
      <c r="J449" s="83"/>
      <c r="K449" s="83"/>
    </row>
    <row r="450" spans="2:11" s="38" customFormat="1" ht="13.15" customHeight="1">
      <c r="B450" s="130"/>
      <c r="C450" s="130"/>
      <c r="D450" s="130"/>
      <c r="E450" s="130"/>
      <c r="F450" s="130"/>
      <c r="G450" s="130"/>
      <c r="H450" s="83"/>
      <c r="I450" s="83"/>
      <c r="J450" s="83"/>
      <c r="K450" s="83"/>
    </row>
    <row r="451" spans="2:11" s="38" customFormat="1" ht="48.6" customHeight="1">
      <c r="B451" s="248" t="s">
        <v>215</v>
      </c>
      <c r="C451" s="248"/>
      <c r="D451" s="248"/>
      <c r="E451" s="248"/>
      <c r="F451" s="248"/>
      <c r="G451" s="248"/>
      <c r="H451" s="248"/>
      <c r="I451" s="83"/>
      <c r="J451" s="83"/>
      <c r="K451" s="83"/>
    </row>
    <row r="452" spans="2:11" s="33" customFormat="1" ht="16.149999999999999" customHeight="1">
      <c r="B452" s="234" t="s">
        <v>39</v>
      </c>
      <c r="C452" s="234"/>
      <c r="D452" s="234"/>
      <c r="E452" s="234"/>
      <c r="F452" s="234"/>
      <c r="G452" s="234"/>
      <c r="H452" s="234"/>
      <c r="I452" s="96"/>
      <c r="J452" s="96"/>
      <c r="K452" s="96"/>
    </row>
    <row r="453" spans="2:11" s="33" customFormat="1" ht="16.899999999999999" customHeight="1">
      <c r="B453" s="234" t="s">
        <v>62</v>
      </c>
      <c r="C453" s="234"/>
      <c r="D453" s="234"/>
      <c r="E453" s="234"/>
      <c r="F453" s="234"/>
      <c r="G453" s="234"/>
      <c r="H453" s="234"/>
      <c r="I453" s="96"/>
      <c r="J453" s="96"/>
      <c r="K453" s="96"/>
    </row>
    <row r="454" spans="2:11" s="34" customFormat="1" ht="45" customHeight="1">
      <c r="B454" s="234" t="s">
        <v>245</v>
      </c>
      <c r="C454" s="234"/>
      <c r="D454" s="234"/>
      <c r="E454" s="234"/>
      <c r="F454" s="234"/>
      <c r="G454" s="234"/>
      <c r="H454" s="234"/>
      <c r="I454" s="97"/>
      <c r="J454" s="97"/>
      <c r="K454" s="97"/>
    </row>
    <row r="455" spans="2:11" s="34" customFormat="1" ht="16.149999999999999" customHeight="1">
      <c r="B455" s="234" t="s">
        <v>137</v>
      </c>
      <c r="C455" s="234"/>
      <c r="D455" s="234"/>
      <c r="E455" s="234"/>
      <c r="F455" s="234"/>
      <c r="G455" s="234"/>
      <c r="H455" s="234"/>
      <c r="I455" s="97"/>
      <c r="J455" s="97"/>
      <c r="K455" s="97"/>
    </row>
    <row r="456" spans="2:11" s="33" customFormat="1" ht="15" customHeight="1">
      <c r="B456" s="136"/>
      <c r="C456" s="136"/>
      <c r="D456" s="136"/>
      <c r="E456" s="136"/>
      <c r="F456" s="136"/>
      <c r="G456" s="238" t="s">
        <v>244</v>
      </c>
      <c r="H456" s="238"/>
      <c r="I456" s="96"/>
      <c r="J456" s="96"/>
      <c r="K456" s="96"/>
    </row>
    <row r="457" spans="2:11" s="26" customFormat="1" ht="16.899999999999999" customHeight="1">
      <c r="B457" s="231" t="s">
        <v>115</v>
      </c>
      <c r="C457" s="232" t="s">
        <v>1</v>
      </c>
      <c r="D457" s="232"/>
      <c r="E457" s="233" t="s">
        <v>54</v>
      </c>
      <c r="F457" s="233"/>
      <c r="G457" s="233" t="s">
        <v>110</v>
      </c>
      <c r="H457" s="233"/>
      <c r="I457" s="89"/>
      <c r="J457" s="89"/>
      <c r="K457" s="89"/>
    </row>
    <row r="458" spans="2:11" s="26" customFormat="1" ht="78" customHeight="1">
      <c r="B458" s="231"/>
      <c r="C458" s="137" t="s">
        <v>113</v>
      </c>
      <c r="D458" s="137" t="s">
        <v>357</v>
      </c>
      <c r="E458" s="137" t="s">
        <v>113</v>
      </c>
      <c r="F458" s="137" t="s">
        <v>357</v>
      </c>
      <c r="G458" s="137" t="s">
        <v>113</v>
      </c>
      <c r="H458" s="137" t="s">
        <v>357</v>
      </c>
      <c r="I458" s="89"/>
      <c r="J458" s="89"/>
      <c r="K458" s="89"/>
    </row>
    <row r="459" spans="2:11" ht="17.45" customHeight="1">
      <c r="B459" s="126" t="s">
        <v>11</v>
      </c>
      <c r="C459" s="127">
        <f>C463+C464</f>
        <v>43518.700000000004</v>
      </c>
      <c r="D459" s="166">
        <v>100</v>
      </c>
      <c r="E459" s="127">
        <f>E463+E464</f>
        <v>0</v>
      </c>
      <c r="F459" s="166">
        <v>0</v>
      </c>
      <c r="G459" s="127">
        <f>G463+G464</f>
        <v>0</v>
      </c>
      <c r="H459" s="166">
        <v>0</v>
      </c>
      <c r="I459" s="199"/>
      <c r="J459" s="199"/>
      <c r="K459" s="199"/>
    </row>
    <row r="460" spans="2:11" ht="15.6" customHeight="1">
      <c r="B460" s="221" t="s">
        <v>6</v>
      </c>
      <c r="C460" s="222">
        <v>43518.7</v>
      </c>
      <c r="D460" s="140" t="s">
        <v>116</v>
      </c>
      <c r="E460" s="222">
        <v>0</v>
      </c>
      <c r="F460" s="140" t="s">
        <v>116</v>
      </c>
      <c r="G460" s="222">
        <v>0</v>
      </c>
      <c r="H460" s="140" t="s">
        <v>116</v>
      </c>
      <c r="I460" s="199"/>
      <c r="J460" s="199"/>
      <c r="K460" s="199"/>
    </row>
    <row r="461" spans="2:11" ht="15.6" customHeight="1">
      <c r="B461" s="221" t="s">
        <v>7</v>
      </c>
      <c r="C461" s="222">
        <v>0</v>
      </c>
      <c r="D461" s="140" t="s">
        <v>116</v>
      </c>
      <c r="E461" s="222">
        <v>0</v>
      </c>
      <c r="F461" s="140" t="s">
        <v>116</v>
      </c>
      <c r="G461" s="222">
        <v>0</v>
      </c>
      <c r="H461" s="140" t="s">
        <v>116</v>
      </c>
    </row>
    <row r="462" spans="2:11" ht="14.45" customHeight="1">
      <c r="B462" s="221" t="s">
        <v>8</v>
      </c>
      <c r="C462" s="222">
        <v>0</v>
      </c>
      <c r="D462" s="140" t="s">
        <v>116</v>
      </c>
      <c r="E462" s="222">
        <v>0</v>
      </c>
      <c r="F462" s="140" t="s">
        <v>116</v>
      </c>
      <c r="G462" s="222">
        <v>0</v>
      </c>
      <c r="H462" s="140" t="s">
        <v>116</v>
      </c>
    </row>
    <row r="463" spans="2:11" ht="28.15" customHeight="1">
      <c r="B463" s="63" t="s">
        <v>40</v>
      </c>
      <c r="C463" s="59">
        <v>43394.400000000001</v>
      </c>
      <c r="D463" s="152">
        <f>C463/C459*100</f>
        <v>99.714375659199376</v>
      </c>
      <c r="E463" s="121">
        <v>0</v>
      </c>
      <c r="F463" s="175">
        <v>0</v>
      </c>
      <c r="G463" s="121">
        <v>0</v>
      </c>
      <c r="H463" s="175">
        <v>0</v>
      </c>
    </row>
    <row r="464" spans="2:11" ht="28.9" customHeight="1">
      <c r="B464" s="54" t="s">
        <v>79</v>
      </c>
      <c r="C464" s="59">
        <v>124.3</v>
      </c>
      <c r="D464" s="177">
        <f>C464/C459*100</f>
        <v>0.28562434080062132</v>
      </c>
      <c r="E464" s="121">
        <v>0</v>
      </c>
      <c r="F464" s="177">
        <v>0</v>
      </c>
      <c r="G464" s="121">
        <v>0</v>
      </c>
      <c r="H464" s="177">
        <v>0</v>
      </c>
    </row>
    <row r="465" spans="2:11" ht="11.45" customHeight="1">
      <c r="B465" s="64"/>
      <c r="C465" s="65"/>
      <c r="D465" s="65"/>
      <c r="E465" s="65"/>
      <c r="F465" s="65"/>
      <c r="G465" s="65"/>
    </row>
    <row r="466" spans="2:11" s="38" customFormat="1" ht="30.6" customHeight="1">
      <c r="B466" s="234" t="s">
        <v>337</v>
      </c>
      <c r="C466" s="234"/>
      <c r="D466" s="234"/>
      <c r="E466" s="234"/>
      <c r="F466" s="234"/>
      <c r="G466" s="234"/>
      <c r="H466" s="234"/>
      <c r="I466" s="83"/>
      <c r="J466" s="83"/>
      <c r="K466" s="83"/>
    </row>
    <row r="467" spans="2:11" s="41" customFormat="1" ht="45" customHeight="1">
      <c r="B467" s="235" t="s">
        <v>306</v>
      </c>
      <c r="C467" s="235"/>
      <c r="D467" s="235"/>
      <c r="E467" s="235"/>
      <c r="F467" s="235"/>
      <c r="G467" s="235"/>
      <c r="H467" s="235"/>
      <c r="I467" s="85"/>
      <c r="J467" s="85"/>
      <c r="K467" s="149"/>
    </row>
    <row r="468" spans="2:11" s="34" customFormat="1" ht="46.9" customHeight="1">
      <c r="B468" s="234" t="s">
        <v>373</v>
      </c>
      <c r="C468" s="234"/>
      <c r="D468" s="234"/>
      <c r="E468" s="234"/>
      <c r="F468" s="234"/>
      <c r="G468" s="234"/>
      <c r="H468" s="234"/>
      <c r="I468" s="97"/>
      <c r="J468" s="97"/>
      <c r="K468" s="97"/>
    </row>
    <row r="469" spans="2:11" s="34" customFormat="1" ht="29.45" customHeight="1">
      <c r="B469" s="234" t="s">
        <v>309</v>
      </c>
      <c r="C469" s="234"/>
      <c r="D469" s="234"/>
      <c r="E469" s="234"/>
      <c r="F469" s="234"/>
      <c r="G469" s="234"/>
      <c r="H469" s="234"/>
      <c r="I469" s="97"/>
      <c r="J469" s="97"/>
      <c r="K469" s="97"/>
    </row>
    <row r="470" spans="2:11" s="34" customFormat="1" ht="64.900000000000006" customHeight="1">
      <c r="B470" s="234" t="s">
        <v>310</v>
      </c>
      <c r="C470" s="234"/>
      <c r="D470" s="234"/>
      <c r="E470" s="234"/>
      <c r="F470" s="234"/>
      <c r="G470" s="234"/>
      <c r="H470" s="234"/>
      <c r="I470" s="97"/>
      <c r="J470" s="97"/>
      <c r="K470" s="97"/>
    </row>
    <row r="471" spans="2:11" s="169" customFormat="1" ht="30.6" customHeight="1">
      <c r="B471" s="236" t="s">
        <v>289</v>
      </c>
      <c r="C471" s="236"/>
      <c r="D471" s="236"/>
      <c r="E471" s="236"/>
      <c r="F471" s="236"/>
      <c r="G471" s="236"/>
      <c r="H471" s="236"/>
      <c r="I471" s="170"/>
      <c r="J471" s="170"/>
      <c r="K471" s="170"/>
    </row>
    <row r="472" spans="2:11" s="34" customFormat="1" ht="12" customHeight="1">
      <c r="B472" s="47"/>
      <c r="C472" s="47"/>
      <c r="D472" s="130"/>
      <c r="E472" s="47"/>
      <c r="F472" s="130"/>
      <c r="G472" s="47"/>
      <c r="H472" s="97"/>
      <c r="I472" s="97"/>
      <c r="J472" s="97"/>
      <c r="K472" s="97"/>
    </row>
    <row r="473" spans="2:11" s="38" customFormat="1" ht="34.9" customHeight="1">
      <c r="B473" s="248" t="s">
        <v>216</v>
      </c>
      <c r="C473" s="248"/>
      <c r="D473" s="248"/>
      <c r="E473" s="248"/>
      <c r="F473" s="248"/>
      <c r="G473" s="248"/>
      <c r="H473" s="248"/>
      <c r="I473" s="83"/>
      <c r="J473" s="83"/>
      <c r="K473" s="83"/>
    </row>
    <row r="474" spans="2:11" s="33" customFormat="1" ht="17.45" customHeight="1">
      <c r="B474" s="234" t="s">
        <v>41</v>
      </c>
      <c r="C474" s="234"/>
      <c r="D474" s="234"/>
      <c r="E474" s="234"/>
      <c r="F474" s="234"/>
      <c r="G474" s="234"/>
      <c r="H474" s="234"/>
      <c r="I474" s="96"/>
      <c r="J474" s="96"/>
      <c r="K474" s="96"/>
    </row>
    <row r="475" spans="2:11" s="33" customFormat="1" ht="31.15" customHeight="1">
      <c r="B475" s="234" t="s">
        <v>247</v>
      </c>
      <c r="C475" s="234"/>
      <c r="D475" s="234"/>
      <c r="E475" s="234"/>
      <c r="F475" s="234"/>
      <c r="G475" s="234"/>
      <c r="H475" s="234"/>
      <c r="I475" s="96"/>
      <c r="J475" s="96"/>
      <c r="K475" s="96"/>
    </row>
    <row r="476" spans="2:11" s="34" customFormat="1" ht="31.9" customHeight="1">
      <c r="B476" s="234" t="s">
        <v>248</v>
      </c>
      <c r="C476" s="234"/>
      <c r="D476" s="234"/>
      <c r="E476" s="234"/>
      <c r="F476" s="234"/>
      <c r="G476" s="234"/>
      <c r="H476" s="234"/>
      <c r="I476" s="97"/>
      <c r="J476" s="97"/>
      <c r="K476" s="97"/>
    </row>
    <row r="477" spans="2:11" s="34" customFormat="1" ht="16.149999999999999" customHeight="1">
      <c r="B477" s="234" t="s">
        <v>145</v>
      </c>
      <c r="C477" s="234"/>
      <c r="D477" s="234"/>
      <c r="E477" s="234"/>
      <c r="F477" s="234"/>
      <c r="G477" s="234"/>
      <c r="H477" s="234"/>
      <c r="I477" s="97"/>
      <c r="J477" s="97"/>
      <c r="K477" s="97"/>
    </row>
    <row r="478" spans="2:11" s="33" customFormat="1" ht="15.6" customHeight="1">
      <c r="B478" s="136"/>
      <c r="C478" s="136"/>
      <c r="D478" s="136"/>
      <c r="E478" s="136"/>
      <c r="F478" s="136"/>
      <c r="G478" s="238" t="s">
        <v>246</v>
      </c>
      <c r="H478" s="238"/>
      <c r="I478" s="96"/>
      <c r="J478" s="96"/>
      <c r="K478" s="96"/>
    </row>
    <row r="479" spans="2:11" s="26" customFormat="1" ht="15" customHeight="1">
      <c r="B479" s="231" t="s">
        <v>115</v>
      </c>
      <c r="C479" s="232" t="s">
        <v>1</v>
      </c>
      <c r="D479" s="232"/>
      <c r="E479" s="233" t="s">
        <v>54</v>
      </c>
      <c r="F479" s="233"/>
      <c r="G479" s="233" t="s">
        <v>110</v>
      </c>
      <c r="H479" s="233"/>
      <c r="I479" s="89"/>
      <c r="J479" s="89"/>
      <c r="K479" s="89"/>
    </row>
    <row r="480" spans="2:11" s="26" customFormat="1" ht="80.45" customHeight="1">
      <c r="B480" s="231"/>
      <c r="C480" s="137" t="s">
        <v>113</v>
      </c>
      <c r="D480" s="137" t="s">
        <v>357</v>
      </c>
      <c r="E480" s="137" t="s">
        <v>113</v>
      </c>
      <c r="F480" s="137" t="s">
        <v>357</v>
      </c>
      <c r="G480" s="137" t="s">
        <v>113</v>
      </c>
      <c r="H480" s="137" t="s">
        <v>357</v>
      </c>
      <c r="I480" s="89"/>
      <c r="J480" s="89"/>
      <c r="K480" s="89"/>
    </row>
    <row r="481" spans="2:11" ht="17.45" customHeight="1">
      <c r="B481" s="126" t="s">
        <v>11</v>
      </c>
      <c r="C481" s="127">
        <f>C485+C486+C487</f>
        <v>446811.7</v>
      </c>
      <c r="D481" s="166">
        <v>100</v>
      </c>
      <c r="E481" s="127">
        <f t="shared" ref="E481:G481" si="31">E485+E486+E487</f>
        <v>445881.30000000005</v>
      </c>
      <c r="F481" s="166">
        <v>100</v>
      </c>
      <c r="G481" s="127">
        <f t="shared" si="31"/>
        <v>447381.00000000006</v>
      </c>
      <c r="H481" s="166">
        <v>100</v>
      </c>
      <c r="I481" s="199"/>
      <c r="J481" s="199"/>
      <c r="K481" s="199"/>
    </row>
    <row r="482" spans="2:11" ht="14.45" customHeight="1">
      <c r="B482" s="221" t="s">
        <v>6</v>
      </c>
      <c r="C482" s="222">
        <f>314802-0.2</f>
        <v>314801.8</v>
      </c>
      <c r="D482" s="140" t="s">
        <v>116</v>
      </c>
      <c r="E482" s="222">
        <v>314417.3</v>
      </c>
      <c r="F482" s="140" t="s">
        <v>116</v>
      </c>
      <c r="G482" s="222">
        <f>315674.6-0.2</f>
        <v>315674.39999999997</v>
      </c>
      <c r="H482" s="140" t="s">
        <v>116</v>
      </c>
      <c r="I482" s="199"/>
      <c r="J482" s="199"/>
      <c r="K482" s="199"/>
    </row>
    <row r="483" spans="2:11" ht="14.45" customHeight="1">
      <c r="B483" s="221" t="s">
        <v>7</v>
      </c>
      <c r="C483" s="222">
        <f>132009.9-C484</f>
        <v>126118.09999999999</v>
      </c>
      <c r="D483" s="140" t="s">
        <v>116</v>
      </c>
      <c r="E483" s="222">
        <f>131464-E484</f>
        <v>126092.9</v>
      </c>
      <c r="F483" s="140" t="s">
        <v>116</v>
      </c>
      <c r="G483" s="222">
        <f>131706.6-G484</f>
        <v>126124.6</v>
      </c>
      <c r="H483" s="140" t="s">
        <v>116</v>
      </c>
    </row>
    <row r="484" spans="2:11" ht="14.45" customHeight="1">
      <c r="B484" s="221" t="s">
        <v>8</v>
      </c>
      <c r="C484" s="222">
        <f>5251+629.3+11.5</f>
        <v>5891.8</v>
      </c>
      <c r="D484" s="140" t="s">
        <v>116</v>
      </c>
      <c r="E484" s="222">
        <f>5361.2+9.9</f>
        <v>5371.0999999999995</v>
      </c>
      <c r="F484" s="140" t="s">
        <v>116</v>
      </c>
      <c r="G484" s="222">
        <f>5529.3+52.7</f>
        <v>5582</v>
      </c>
      <c r="H484" s="140" t="s">
        <v>116</v>
      </c>
    </row>
    <row r="485" spans="2:11" s="15" customFormat="1" ht="30.6" customHeight="1">
      <c r="B485" s="7" t="s">
        <v>42</v>
      </c>
      <c r="C485" s="50">
        <f>410915.1-0.2</f>
        <v>410914.89999999997</v>
      </c>
      <c r="D485" s="152">
        <f>C485/C481*100</f>
        <v>91.966011633088385</v>
      </c>
      <c r="E485" s="50">
        <v>409984.5</v>
      </c>
      <c r="F485" s="152">
        <f>E485/E481*100+0.1</f>
        <v>92.049247479093637</v>
      </c>
      <c r="G485" s="50">
        <f>411484.4-0.2</f>
        <v>411484.2</v>
      </c>
      <c r="H485" s="152">
        <f>G485/G481*100</f>
        <v>91.976235021156455</v>
      </c>
      <c r="I485" s="91"/>
      <c r="J485" s="91"/>
      <c r="K485" s="91"/>
    </row>
    <row r="486" spans="2:11" s="15" customFormat="1" ht="18.600000000000001" customHeight="1">
      <c r="B486" s="3" t="s">
        <v>43</v>
      </c>
      <c r="C486" s="8">
        <v>35297.4</v>
      </c>
      <c r="D486" s="177">
        <f>C486/C481*100</f>
        <v>7.8998378959190196</v>
      </c>
      <c r="E486" s="8">
        <v>35297.4</v>
      </c>
      <c r="F486" s="201">
        <f>E486/E481*100</f>
        <v>7.9163221242963084</v>
      </c>
      <c r="G486" s="8">
        <v>35297.4</v>
      </c>
      <c r="H486" s="177">
        <f>G486/G481*100</f>
        <v>7.8897852166274376</v>
      </c>
      <c r="I486" s="91"/>
      <c r="J486" s="91"/>
      <c r="K486" s="91"/>
    </row>
    <row r="487" spans="2:11" s="15" customFormat="1" ht="31.5" customHeight="1">
      <c r="B487" s="7" t="s">
        <v>44</v>
      </c>
      <c r="C487" s="105">
        <v>599.4</v>
      </c>
      <c r="D487" s="105">
        <f>C487/C481*100</f>
        <v>0.13415047099259036</v>
      </c>
      <c r="E487" s="105">
        <v>599.4</v>
      </c>
      <c r="F487" s="105">
        <f>E487/E481*100</f>
        <v>0.13443039661003947</v>
      </c>
      <c r="G487" s="105">
        <v>599.4</v>
      </c>
      <c r="H487" s="105">
        <f>G487/G481*100</f>
        <v>0.13397976221609767</v>
      </c>
      <c r="I487" s="91"/>
      <c r="J487" s="91"/>
      <c r="K487" s="91"/>
    </row>
    <row r="488" spans="2:11" s="15" customFormat="1" ht="12.6" customHeight="1">
      <c r="B488" s="66"/>
      <c r="C488" s="67"/>
      <c r="D488" s="67"/>
      <c r="E488" s="67"/>
      <c r="F488" s="67"/>
      <c r="G488" s="67"/>
      <c r="H488" s="91"/>
      <c r="I488" s="196"/>
      <c r="J488" s="91"/>
      <c r="K488" s="91"/>
    </row>
    <row r="489" spans="2:11" s="34" customFormat="1" ht="31.9" customHeight="1">
      <c r="B489" s="236" t="s">
        <v>249</v>
      </c>
      <c r="C489" s="236"/>
      <c r="D489" s="236"/>
      <c r="E489" s="236"/>
      <c r="F489" s="236"/>
      <c r="G489" s="236"/>
      <c r="H489" s="236"/>
      <c r="I489" s="97"/>
      <c r="J489" s="97"/>
      <c r="K489" s="97"/>
    </row>
    <row r="490" spans="2:11" s="34" customFormat="1" ht="31.9" customHeight="1">
      <c r="B490" s="236" t="s">
        <v>255</v>
      </c>
      <c r="C490" s="236"/>
      <c r="D490" s="236"/>
      <c r="E490" s="236"/>
      <c r="F490" s="236"/>
      <c r="G490" s="236"/>
      <c r="H490" s="236"/>
      <c r="I490" s="97"/>
      <c r="J490" s="97"/>
      <c r="K490" s="97"/>
    </row>
    <row r="491" spans="2:11" s="34" customFormat="1" ht="30" customHeight="1">
      <c r="B491" s="236" t="s">
        <v>252</v>
      </c>
      <c r="C491" s="236"/>
      <c r="D491" s="236"/>
      <c r="E491" s="236"/>
      <c r="F491" s="236"/>
      <c r="G491" s="236"/>
      <c r="H491" s="236"/>
      <c r="I491" s="97"/>
      <c r="J491" s="97"/>
      <c r="K491" s="97"/>
    </row>
    <row r="492" spans="2:11" s="34" customFormat="1" ht="31.15" customHeight="1">
      <c r="B492" s="236" t="s">
        <v>253</v>
      </c>
      <c r="C492" s="236"/>
      <c r="D492" s="236"/>
      <c r="E492" s="236"/>
      <c r="F492" s="236"/>
      <c r="G492" s="236"/>
      <c r="H492" s="236"/>
      <c r="I492" s="97"/>
      <c r="J492" s="97"/>
      <c r="K492" s="97"/>
    </row>
    <row r="493" spans="2:11" s="15" customFormat="1" ht="45.6" customHeight="1">
      <c r="B493" s="251" t="s">
        <v>254</v>
      </c>
      <c r="C493" s="251"/>
      <c r="D493" s="251"/>
      <c r="E493" s="251"/>
      <c r="F493" s="251"/>
      <c r="G493" s="251"/>
      <c r="H493" s="251"/>
      <c r="I493" s="91"/>
      <c r="J493" s="91"/>
      <c r="K493" s="91"/>
    </row>
    <row r="494" spans="2:11" s="15" customFormat="1" ht="45.6" customHeight="1">
      <c r="B494" s="251" t="s">
        <v>256</v>
      </c>
      <c r="C494" s="251"/>
      <c r="D494" s="251"/>
      <c r="E494" s="251"/>
      <c r="F494" s="251"/>
      <c r="G494" s="251"/>
      <c r="H494" s="251"/>
      <c r="I494" s="91"/>
      <c r="J494" s="91"/>
      <c r="K494" s="91"/>
    </row>
    <row r="495" spans="2:11" s="15" customFormat="1" ht="17.45" customHeight="1">
      <c r="B495" s="251" t="s">
        <v>259</v>
      </c>
      <c r="C495" s="251"/>
      <c r="D495" s="251"/>
      <c r="E495" s="251"/>
      <c r="F495" s="251"/>
      <c r="G495" s="251"/>
      <c r="H495" s="251"/>
      <c r="I495" s="91"/>
      <c r="J495" s="91"/>
      <c r="K495" s="91"/>
    </row>
    <row r="496" spans="2:11" s="15" customFormat="1" ht="62.45" customHeight="1">
      <c r="B496" s="251" t="s">
        <v>74</v>
      </c>
      <c r="C496" s="251"/>
      <c r="D496" s="251"/>
      <c r="E496" s="251"/>
      <c r="F496" s="251"/>
      <c r="G496" s="251"/>
      <c r="H496" s="251"/>
      <c r="I496" s="91"/>
      <c r="J496" s="91"/>
      <c r="K496" s="91"/>
    </row>
    <row r="497" spans="2:11" s="15" customFormat="1" ht="47.45" customHeight="1">
      <c r="B497" s="251" t="s">
        <v>257</v>
      </c>
      <c r="C497" s="251"/>
      <c r="D497" s="251"/>
      <c r="E497" s="251"/>
      <c r="F497" s="251"/>
      <c r="G497" s="251"/>
      <c r="H497" s="251"/>
      <c r="I497" s="91"/>
      <c r="J497" s="91"/>
      <c r="K497" s="91"/>
    </row>
    <row r="498" spans="2:11" s="15" customFormat="1" ht="44.45" customHeight="1">
      <c r="B498" s="251" t="s">
        <v>258</v>
      </c>
      <c r="C498" s="251"/>
      <c r="D498" s="251"/>
      <c r="E498" s="251"/>
      <c r="F498" s="251"/>
      <c r="G498" s="251"/>
      <c r="H498" s="251"/>
      <c r="I498" s="91"/>
      <c r="J498" s="91"/>
      <c r="K498" s="91"/>
    </row>
    <row r="499" spans="2:11" s="15" customFormat="1" ht="45" customHeight="1">
      <c r="B499" s="251" t="s">
        <v>315</v>
      </c>
      <c r="C499" s="251"/>
      <c r="D499" s="251"/>
      <c r="E499" s="251"/>
      <c r="F499" s="251"/>
      <c r="G499" s="251"/>
      <c r="H499" s="251"/>
      <c r="I499" s="91"/>
      <c r="J499" s="91"/>
      <c r="K499" s="91"/>
    </row>
    <row r="500" spans="2:11" s="15" customFormat="1" ht="31.9" customHeight="1">
      <c r="B500" s="251" t="s">
        <v>260</v>
      </c>
      <c r="C500" s="251"/>
      <c r="D500" s="251"/>
      <c r="E500" s="251"/>
      <c r="F500" s="251"/>
      <c r="G500" s="251"/>
      <c r="H500" s="251"/>
      <c r="I500" s="91"/>
      <c r="J500" s="91"/>
      <c r="K500" s="91"/>
    </row>
    <row r="501" spans="2:11" s="123" customFormat="1" ht="45.6" customHeight="1">
      <c r="B501" s="236" t="s">
        <v>261</v>
      </c>
      <c r="C501" s="236"/>
      <c r="D501" s="236"/>
      <c r="E501" s="236"/>
      <c r="F501" s="236"/>
      <c r="G501" s="236"/>
      <c r="H501" s="236"/>
      <c r="I501" s="122"/>
      <c r="J501" s="122"/>
      <c r="K501" s="122"/>
    </row>
    <row r="502" spans="2:11" s="15" customFormat="1" ht="76.150000000000006" customHeight="1">
      <c r="B502" s="251" t="s">
        <v>262</v>
      </c>
      <c r="C502" s="251"/>
      <c r="D502" s="251"/>
      <c r="E502" s="251"/>
      <c r="F502" s="251"/>
      <c r="G502" s="251"/>
      <c r="H502" s="251"/>
      <c r="I502" s="91"/>
      <c r="J502" s="91"/>
      <c r="K502" s="91"/>
    </row>
    <row r="503" spans="2:11" s="125" customFormat="1" ht="34.15" customHeight="1">
      <c r="B503" s="236" t="s">
        <v>264</v>
      </c>
      <c r="C503" s="236"/>
      <c r="D503" s="236"/>
      <c r="E503" s="236"/>
      <c r="F503" s="236"/>
      <c r="G503" s="236"/>
      <c r="H503" s="236"/>
      <c r="I503" s="124"/>
      <c r="J503" s="124"/>
      <c r="K503" s="124"/>
    </row>
    <row r="504" spans="2:11" s="15" customFormat="1" ht="78" customHeight="1">
      <c r="B504" s="251" t="s">
        <v>263</v>
      </c>
      <c r="C504" s="251"/>
      <c r="D504" s="251"/>
      <c r="E504" s="251"/>
      <c r="F504" s="251"/>
      <c r="G504" s="251"/>
      <c r="H504" s="251"/>
      <c r="I504" s="91"/>
      <c r="J504" s="91"/>
      <c r="K504" s="91"/>
    </row>
    <row r="505" spans="2:11" s="34" customFormat="1" ht="6" customHeight="1">
      <c r="B505" s="48"/>
      <c r="C505" s="48"/>
      <c r="D505" s="131"/>
      <c r="E505" s="48"/>
      <c r="F505" s="131"/>
      <c r="G505" s="48"/>
      <c r="H505" s="97"/>
      <c r="I505" s="97"/>
      <c r="J505" s="97"/>
      <c r="K505" s="97"/>
    </row>
    <row r="506" spans="2:11" s="38" customFormat="1" ht="31.15" customHeight="1">
      <c r="B506" s="248" t="s">
        <v>50</v>
      </c>
      <c r="C506" s="248"/>
      <c r="D506" s="248"/>
      <c r="E506" s="248"/>
      <c r="F506" s="248"/>
      <c r="G506" s="248"/>
      <c r="H506" s="248"/>
      <c r="I506" s="83"/>
      <c r="J506" s="83"/>
      <c r="K506" s="83"/>
    </row>
    <row r="507" spans="2:11" s="33" customFormat="1" ht="16.149999999999999" customHeight="1">
      <c r="B507" s="234" t="s">
        <v>52</v>
      </c>
      <c r="C507" s="234"/>
      <c r="D507" s="234"/>
      <c r="E507" s="234"/>
      <c r="F507" s="234"/>
      <c r="G507" s="234"/>
      <c r="H507" s="234"/>
      <c r="I507" s="96"/>
      <c r="J507" s="96"/>
      <c r="K507" s="96"/>
    </row>
    <row r="508" spans="2:11" s="33" customFormat="1" ht="31.15" customHeight="1">
      <c r="B508" s="234" t="s">
        <v>53</v>
      </c>
      <c r="C508" s="234"/>
      <c r="D508" s="234"/>
      <c r="E508" s="234"/>
      <c r="F508" s="234"/>
      <c r="G508" s="234"/>
      <c r="H508" s="234"/>
      <c r="I508" s="96"/>
      <c r="J508" s="96"/>
      <c r="K508" s="96"/>
    </row>
    <row r="509" spans="2:11" s="34" customFormat="1" ht="46.9" customHeight="1">
      <c r="B509" s="234" t="s">
        <v>265</v>
      </c>
      <c r="C509" s="234"/>
      <c r="D509" s="234"/>
      <c r="E509" s="234"/>
      <c r="F509" s="234"/>
      <c r="G509" s="234"/>
      <c r="H509" s="234"/>
      <c r="I509" s="97"/>
      <c r="J509" s="97"/>
      <c r="K509" s="97"/>
    </row>
    <row r="510" spans="2:11" s="34" customFormat="1" ht="14.45" customHeight="1">
      <c r="B510" s="234" t="s">
        <v>137</v>
      </c>
      <c r="C510" s="234"/>
      <c r="D510" s="234"/>
      <c r="E510" s="234"/>
      <c r="F510" s="234"/>
      <c r="G510" s="234"/>
      <c r="H510" s="234"/>
      <c r="I510" s="97"/>
      <c r="J510" s="97"/>
      <c r="K510" s="97"/>
    </row>
    <row r="511" spans="2:11" s="33" customFormat="1" ht="13.9" customHeight="1">
      <c r="B511" s="136"/>
      <c r="C511" s="136"/>
      <c r="D511" s="136"/>
      <c r="E511" s="136"/>
      <c r="F511" s="136"/>
      <c r="G511" s="238" t="s">
        <v>266</v>
      </c>
      <c r="H511" s="238"/>
      <c r="I511" s="96"/>
      <c r="J511" s="96"/>
      <c r="K511" s="96"/>
    </row>
    <row r="512" spans="2:11" s="26" customFormat="1" ht="14.45" customHeight="1">
      <c r="B512" s="231" t="s">
        <v>115</v>
      </c>
      <c r="C512" s="232" t="s">
        <v>1</v>
      </c>
      <c r="D512" s="232"/>
      <c r="E512" s="233" t="s">
        <v>54</v>
      </c>
      <c r="F512" s="233"/>
      <c r="G512" s="233" t="s">
        <v>110</v>
      </c>
      <c r="H512" s="233"/>
      <c r="I512" s="89"/>
      <c r="J512" s="89"/>
      <c r="K512" s="89"/>
    </row>
    <row r="513" spans="2:11" s="26" customFormat="1" ht="76.900000000000006" customHeight="1">
      <c r="B513" s="231"/>
      <c r="C513" s="137" t="s">
        <v>113</v>
      </c>
      <c r="D513" s="137" t="s">
        <v>357</v>
      </c>
      <c r="E513" s="137" t="s">
        <v>113</v>
      </c>
      <c r="F513" s="137" t="s">
        <v>357</v>
      </c>
      <c r="G513" s="137" t="s">
        <v>113</v>
      </c>
      <c r="H513" s="137" t="s">
        <v>357</v>
      </c>
      <c r="I513" s="89"/>
      <c r="J513" s="89"/>
      <c r="K513" s="89"/>
    </row>
    <row r="514" spans="2:11" ht="17.45" customHeight="1">
      <c r="B514" s="126" t="s">
        <v>11</v>
      </c>
      <c r="C514" s="127">
        <f>C518</f>
        <v>223784.9</v>
      </c>
      <c r="D514" s="166">
        <v>100</v>
      </c>
      <c r="E514" s="127">
        <f t="shared" ref="E514:G514" si="32">E518</f>
        <v>173887.1</v>
      </c>
      <c r="F514" s="166">
        <v>100</v>
      </c>
      <c r="G514" s="127">
        <f t="shared" si="32"/>
        <v>136511.6</v>
      </c>
      <c r="H514" s="166">
        <v>100</v>
      </c>
      <c r="I514" s="199"/>
      <c r="J514" s="199"/>
      <c r="K514" s="199"/>
    </row>
    <row r="515" spans="2:11" ht="13.9" customHeight="1">
      <c r="B515" s="221" t="s">
        <v>6</v>
      </c>
      <c r="C515" s="222">
        <f>216982.8-20+300</f>
        <v>217262.8</v>
      </c>
      <c r="D515" s="140" t="s">
        <v>116</v>
      </c>
      <c r="E515" s="222">
        <f>170205.4-0.1-20+275</f>
        <v>170460.3</v>
      </c>
      <c r="F515" s="140" t="s">
        <v>116</v>
      </c>
      <c r="G515" s="222">
        <f>132893.8-0.1-20+120</f>
        <v>132993.69999999998</v>
      </c>
      <c r="H515" s="140" t="s">
        <v>116</v>
      </c>
      <c r="I515" s="199"/>
      <c r="J515" s="199"/>
      <c r="K515" s="199"/>
    </row>
    <row r="516" spans="2:11" ht="15.6" customHeight="1">
      <c r="B516" s="221" t="s">
        <v>7</v>
      </c>
      <c r="C516" s="222">
        <v>4195.8</v>
      </c>
      <c r="D516" s="140" t="s">
        <v>116</v>
      </c>
      <c r="E516" s="222">
        <v>3426.8</v>
      </c>
      <c r="F516" s="140" t="s">
        <v>116</v>
      </c>
      <c r="G516" s="222">
        <v>3517.9</v>
      </c>
      <c r="H516" s="140" t="s">
        <v>116</v>
      </c>
    </row>
    <row r="517" spans="2:11" ht="13.15" customHeight="1">
      <c r="B517" s="221" t="s">
        <v>8</v>
      </c>
      <c r="C517" s="222">
        <v>0</v>
      </c>
      <c r="D517" s="140" t="s">
        <v>116</v>
      </c>
      <c r="E517" s="222">
        <v>0</v>
      </c>
      <c r="F517" s="140" t="s">
        <v>116</v>
      </c>
      <c r="G517" s="222">
        <v>0</v>
      </c>
      <c r="H517" s="140" t="s">
        <v>116</v>
      </c>
    </row>
    <row r="518" spans="2:11" ht="29.45" customHeight="1">
      <c r="B518" s="20" t="s">
        <v>51</v>
      </c>
      <c r="C518" s="101">
        <f>221178.6-20+300+2326.3</f>
        <v>223784.9</v>
      </c>
      <c r="D518" s="152">
        <f>C518/C514*100</f>
        <v>100</v>
      </c>
      <c r="E518" s="102">
        <f>173632.2-0.1-20+275</f>
        <v>173887.1</v>
      </c>
      <c r="F518" s="152">
        <f>E518/E514*100</f>
        <v>100</v>
      </c>
      <c r="G518" s="4">
        <f>136411.7-0.1-20+120</f>
        <v>136511.6</v>
      </c>
      <c r="H518" s="152">
        <f>G518/G514*100</f>
        <v>100</v>
      </c>
    </row>
    <row r="519" spans="2:11" s="153" customFormat="1" ht="15.6" customHeight="1">
      <c r="B519" s="154" t="s">
        <v>218</v>
      </c>
      <c r="C519" s="155">
        <f>364-20+300</f>
        <v>644</v>
      </c>
      <c r="D519" s="152" t="s">
        <v>116</v>
      </c>
      <c r="E519" s="155">
        <f>364-20+275</f>
        <v>619</v>
      </c>
      <c r="F519" s="175" t="s">
        <v>116</v>
      </c>
      <c r="G519" s="155">
        <f>364-20+120</f>
        <v>464</v>
      </c>
      <c r="H519" s="175" t="s">
        <v>116</v>
      </c>
      <c r="I519" s="93"/>
      <c r="J519" s="93"/>
      <c r="K519" s="93"/>
    </row>
    <row r="520" spans="2:11" s="99" customFormat="1" ht="16.149999999999999" customHeight="1">
      <c r="B520" s="100" t="s">
        <v>76</v>
      </c>
      <c r="C520" s="19">
        <f>50506-16860</f>
        <v>33646</v>
      </c>
      <c r="D520" s="175" t="s">
        <v>116</v>
      </c>
      <c r="E520" s="19">
        <v>31889.200000000001</v>
      </c>
      <c r="F520" s="175" t="s">
        <v>116</v>
      </c>
      <c r="G520" s="175">
        <v>32309.200000000001</v>
      </c>
      <c r="H520" s="175" t="s">
        <v>116</v>
      </c>
      <c r="I520" s="85"/>
      <c r="J520" s="85"/>
      <c r="K520" s="85"/>
    </row>
    <row r="521" spans="2:11" ht="29.45" customHeight="1">
      <c r="B521" s="20" t="s">
        <v>267</v>
      </c>
      <c r="C521" s="101">
        <v>0</v>
      </c>
      <c r="D521" s="105">
        <f>C521/C514*100</f>
        <v>0</v>
      </c>
      <c r="E521" s="102">
        <v>0</v>
      </c>
      <c r="F521" s="105">
        <f>E521/E514*100</f>
        <v>0</v>
      </c>
      <c r="G521" s="4">
        <v>0</v>
      </c>
      <c r="H521" s="105">
        <f>G521/G514*100</f>
        <v>0</v>
      </c>
    </row>
    <row r="522" spans="2:11" ht="10.15" customHeight="1">
      <c r="B522" s="39"/>
      <c r="C522" s="17"/>
      <c r="D522" s="17"/>
      <c r="E522" s="18"/>
      <c r="F522" s="18"/>
      <c r="G522" s="17"/>
    </row>
    <row r="523" spans="2:11" ht="124.15" customHeight="1">
      <c r="B523" s="237" t="s">
        <v>381</v>
      </c>
      <c r="C523" s="237"/>
      <c r="D523" s="237"/>
      <c r="E523" s="237"/>
      <c r="F523" s="237"/>
      <c r="G523" s="237"/>
      <c r="H523" s="237"/>
    </row>
    <row r="524" spans="2:11" ht="31.15" customHeight="1">
      <c r="B524" s="237" t="s">
        <v>382</v>
      </c>
      <c r="C524" s="237"/>
      <c r="D524" s="237"/>
      <c r="E524" s="237"/>
      <c r="F524" s="237"/>
      <c r="G524" s="237"/>
      <c r="H524" s="237"/>
    </row>
    <row r="525" spans="2:11" ht="30" customHeight="1">
      <c r="B525" s="237" t="s">
        <v>340</v>
      </c>
      <c r="C525" s="237"/>
      <c r="D525" s="237"/>
      <c r="E525" s="237"/>
      <c r="F525" s="237"/>
      <c r="G525" s="237"/>
      <c r="H525" s="237"/>
    </row>
    <row r="526" spans="2:11" s="38" customFormat="1" ht="48" customHeight="1">
      <c r="B526" s="234" t="s">
        <v>268</v>
      </c>
      <c r="C526" s="234"/>
      <c r="D526" s="234"/>
      <c r="E526" s="234"/>
      <c r="F526" s="234"/>
      <c r="G526" s="234"/>
      <c r="H526" s="234"/>
      <c r="I526" s="83"/>
      <c r="J526" s="83"/>
      <c r="K526" s="83"/>
    </row>
    <row r="527" spans="2:11" s="38" customFormat="1" ht="30" customHeight="1">
      <c r="B527" s="234" t="s">
        <v>179</v>
      </c>
      <c r="C527" s="234"/>
      <c r="D527" s="234"/>
      <c r="E527" s="234"/>
      <c r="F527" s="234"/>
      <c r="G527" s="234"/>
      <c r="H527" s="234"/>
      <c r="I527" s="83"/>
      <c r="J527" s="83"/>
      <c r="K527" s="83"/>
    </row>
    <row r="528" spans="2:11" ht="64.900000000000006" customHeight="1">
      <c r="B528" s="237" t="s">
        <v>269</v>
      </c>
      <c r="C528" s="237"/>
      <c r="D528" s="237"/>
      <c r="E528" s="237"/>
      <c r="F528" s="237"/>
      <c r="G528" s="237"/>
      <c r="H528" s="237"/>
    </row>
    <row r="529" spans="2:11" ht="31.15" customHeight="1">
      <c r="B529" s="237" t="s">
        <v>338</v>
      </c>
      <c r="C529" s="237"/>
      <c r="D529" s="237"/>
      <c r="E529" s="237"/>
      <c r="F529" s="237"/>
      <c r="G529" s="237"/>
      <c r="H529" s="237"/>
    </row>
    <row r="530" spans="2:11" s="26" customFormat="1" ht="17.45" customHeight="1">
      <c r="B530" s="234" t="s">
        <v>142</v>
      </c>
      <c r="C530" s="234"/>
      <c r="D530" s="234"/>
      <c r="E530" s="234"/>
      <c r="F530" s="234"/>
      <c r="G530" s="234"/>
      <c r="H530" s="234"/>
      <c r="I530" s="89"/>
      <c r="J530" s="89"/>
      <c r="K530" s="89"/>
    </row>
    <row r="531" spans="2:11" s="26" customFormat="1" ht="13.15" customHeight="1">
      <c r="B531" s="136"/>
      <c r="C531" s="136"/>
      <c r="D531" s="136"/>
      <c r="E531" s="136"/>
      <c r="F531" s="136"/>
      <c r="G531" s="136"/>
      <c r="H531" s="136"/>
      <c r="I531" s="89"/>
      <c r="J531" s="89"/>
      <c r="K531" s="89"/>
    </row>
    <row r="532" spans="2:11" s="38" customFormat="1" ht="33" customHeight="1">
      <c r="B532" s="248" t="s">
        <v>4</v>
      </c>
      <c r="C532" s="248"/>
      <c r="D532" s="248"/>
      <c r="E532" s="248"/>
      <c r="F532" s="248"/>
      <c r="G532" s="248"/>
      <c r="H532" s="248"/>
      <c r="I532" s="83"/>
      <c r="J532" s="83"/>
      <c r="K532" s="83"/>
    </row>
    <row r="533" spans="2:11" s="33" customFormat="1" ht="16.899999999999999" customHeight="1">
      <c r="B533" s="234" t="s">
        <v>48</v>
      </c>
      <c r="C533" s="234"/>
      <c r="D533" s="234"/>
      <c r="E533" s="234"/>
      <c r="F533" s="234"/>
      <c r="G533" s="234"/>
      <c r="H533" s="234"/>
      <c r="I533" s="96"/>
      <c r="J533" s="96"/>
      <c r="K533" s="96"/>
    </row>
    <row r="534" spans="2:11" s="33" customFormat="1" ht="31.15" customHeight="1">
      <c r="B534" s="234" t="s">
        <v>271</v>
      </c>
      <c r="C534" s="234"/>
      <c r="D534" s="234"/>
      <c r="E534" s="234"/>
      <c r="F534" s="234"/>
      <c r="G534" s="234"/>
      <c r="H534" s="234"/>
      <c r="I534" s="96"/>
      <c r="J534" s="96"/>
      <c r="K534" s="96"/>
    </row>
    <row r="535" spans="2:11" s="34" customFormat="1" ht="30" customHeight="1">
      <c r="B535" s="234" t="s">
        <v>272</v>
      </c>
      <c r="C535" s="234"/>
      <c r="D535" s="234"/>
      <c r="E535" s="234"/>
      <c r="F535" s="234"/>
      <c r="G535" s="234"/>
      <c r="H535" s="234"/>
      <c r="I535" s="97"/>
      <c r="J535" s="97"/>
      <c r="K535" s="97"/>
    </row>
    <row r="536" spans="2:11" s="33" customFormat="1" ht="15.6" customHeight="1">
      <c r="B536" s="234" t="s">
        <v>150</v>
      </c>
      <c r="C536" s="234"/>
      <c r="D536" s="234"/>
      <c r="E536" s="234"/>
      <c r="F536" s="234"/>
      <c r="G536" s="234"/>
      <c r="H536" s="234"/>
      <c r="I536" s="96"/>
      <c r="J536" s="96"/>
      <c r="K536" s="96"/>
    </row>
    <row r="537" spans="2:11" s="33" customFormat="1" ht="15.6" customHeight="1">
      <c r="B537" s="136"/>
      <c r="C537" s="136"/>
      <c r="D537" s="136"/>
      <c r="E537" s="136"/>
      <c r="F537" s="136"/>
      <c r="G537" s="238" t="s">
        <v>273</v>
      </c>
      <c r="H537" s="238"/>
      <c r="I537" s="96"/>
      <c r="J537" s="96"/>
      <c r="K537" s="96"/>
    </row>
    <row r="538" spans="2:11" s="26" customFormat="1" ht="15.6" customHeight="1">
      <c r="B538" s="231" t="s">
        <v>115</v>
      </c>
      <c r="C538" s="232" t="s">
        <v>1</v>
      </c>
      <c r="D538" s="232"/>
      <c r="E538" s="233" t="s">
        <v>54</v>
      </c>
      <c r="F538" s="233"/>
      <c r="G538" s="233" t="s">
        <v>110</v>
      </c>
      <c r="H538" s="233"/>
      <c r="I538" s="89"/>
      <c r="J538" s="89"/>
      <c r="K538" s="89"/>
    </row>
    <row r="539" spans="2:11" s="26" customFormat="1" ht="79.150000000000006" customHeight="1">
      <c r="B539" s="231"/>
      <c r="C539" s="137" t="s">
        <v>113</v>
      </c>
      <c r="D539" s="137" t="s">
        <v>357</v>
      </c>
      <c r="E539" s="137" t="s">
        <v>113</v>
      </c>
      <c r="F539" s="137" t="s">
        <v>357</v>
      </c>
      <c r="G539" s="137" t="s">
        <v>113</v>
      </c>
      <c r="H539" s="137" t="s">
        <v>357</v>
      </c>
      <c r="I539" s="89"/>
      <c r="J539" s="89"/>
      <c r="K539" s="89"/>
    </row>
    <row r="540" spans="2:11" ht="17.45" customHeight="1">
      <c r="B540" s="126" t="s">
        <v>11</v>
      </c>
      <c r="C540" s="127">
        <f>C544</f>
        <v>2943.3</v>
      </c>
      <c r="D540" s="166">
        <v>100</v>
      </c>
      <c r="E540" s="127">
        <f>E544</f>
        <v>0</v>
      </c>
      <c r="F540" s="166">
        <v>0</v>
      </c>
      <c r="G540" s="127">
        <f>G544</f>
        <v>0</v>
      </c>
      <c r="H540" s="166">
        <v>0</v>
      </c>
      <c r="I540" s="199"/>
      <c r="J540" s="199"/>
      <c r="K540" s="199"/>
    </row>
    <row r="541" spans="2:11" ht="15.6" customHeight="1">
      <c r="B541" s="221" t="s">
        <v>6</v>
      </c>
      <c r="C541" s="222">
        <v>2943.3</v>
      </c>
      <c r="D541" s="140" t="s">
        <v>116</v>
      </c>
      <c r="E541" s="222">
        <v>0</v>
      </c>
      <c r="F541" s="140" t="s">
        <v>116</v>
      </c>
      <c r="G541" s="222">
        <v>0</v>
      </c>
      <c r="H541" s="140" t="s">
        <v>116</v>
      </c>
      <c r="I541" s="199"/>
      <c r="J541" s="199"/>
      <c r="K541" s="199"/>
    </row>
    <row r="542" spans="2:11" ht="15.6" customHeight="1">
      <c r="B542" s="221" t="s">
        <v>7</v>
      </c>
      <c r="C542" s="222">
        <v>0</v>
      </c>
      <c r="D542" s="140" t="s">
        <v>116</v>
      </c>
      <c r="E542" s="222">
        <v>0</v>
      </c>
      <c r="F542" s="140" t="s">
        <v>116</v>
      </c>
      <c r="G542" s="222">
        <v>0</v>
      </c>
      <c r="H542" s="140" t="s">
        <v>116</v>
      </c>
    </row>
    <row r="543" spans="2:11" ht="15.6" customHeight="1">
      <c r="B543" s="221" t="s">
        <v>8</v>
      </c>
      <c r="C543" s="222">
        <v>0</v>
      </c>
      <c r="D543" s="140" t="s">
        <v>116</v>
      </c>
      <c r="E543" s="222">
        <v>0</v>
      </c>
      <c r="F543" s="140" t="s">
        <v>116</v>
      </c>
      <c r="G543" s="222">
        <v>0</v>
      </c>
      <c r="H543" s="140" t="s">
        <v>116</v>
      </c>
    </row>
    <row r="544" spans="2:11" s="15" customFormat="1" ht="45" customHeight="1">
      <c r="B544" s="115" t="s">
        <v>274</v>
      </c>
      <c r="C544" s="11">
        <v>2943.3</v>
      </c>
      <c r="D544" s="152">
        <f>C544/C540*100</f>
        <v>100</v>
      </c>
      <c r="E544" s="12">
        <v>0</v>
      </c>
      <c r="F544" s="152">
        <v>0</v>
      </c>
      <c r="G544" s="12">
        <v>0</v>
      </c>
      <c r="H544" s="152">
        <v>0</v>
      </c>
      <c r="I544" s="91"/>
      <c r="J544" s="91"/>
      <c r="K544" s="91"/>
    </row>
    <row r="545" spans="2:11" ht="13.15" customHeight="1">
      <c r="B545" s="21"/>
      <c r="C545" s="42"/>
      <c r="D545" s="42"/>
      <c r="E545" s="43"/>
      <c r="F545" s="43"/>
      <c r="G545" s="43"/>
      <c r="H545" s="84"/>
    </row>
    <row r="546" spans="2:11" ht="63.75" customHeight="1">
      <c r="B546" s="252" t="s">
        <v>312</v>
      </c>
      <c r="C546" s="252"/>
      <c r="D546" s="252"/>
      <c r="E546" s="252"/>
      <c r="F546" s="252"/>
      <c r="G546" s="252"/>
      <c r="H546" s="252"/>
    </row>
    <row r="547" spans="2:11" s="169" customFormat="1" ht="30.6" customHeight="1">
      <c r="B547" s="236" t="s">
        <v>289</v>
      </c>
      <c r="C547" s="236"/>
      <c r="D547" s="236"/>
      <c r="E547" s="236"/>
      <c r="F547" s="236"/>
      <c r="G547" s="236"/>
      <c r="H547" s="236"/>
      <c r="I547" s="170"/>
      <c r="J547" s="170"/>
      <c r="K547" s="170"/>
    </row>
    <row r="548" spans="2:11" ht="14.25" customHeight="1">
      <c r="B548" s="21"/>
      <c r="C548" s="42"/>
      <c r="D548" s="42"/>
      <c r="E548" s="43"/>
      <c r="F548" s="43"/>
      <c r="G548" s="43"/>
      <c r="H548" s="84"/>
    </row>
    <row r="549" spans="2:11" s="38" customFormat="1" ht="16.149999999999999" customHeight="1">
      <c r="B549" s="248" t="s">
        <v>85</v>
      </c>
      <c r="C549" s="248"/>
      <c r="D549" s="248"/>
      <c r="E549" s="248"/>
      <c r="F549" s="248"/>
      <c r="G549" s="248"/>
      <c r="H549" s="83"/>
      <c r="I549" s="83"/>
      <c r="J549" s="83"/>
      <c r="K549" s="83"/>
    </row>
    <row r="550" spans="2:11" s="33" customFormat="1" ht="16.899999999999999" customHeight="1">
      <c r="B550" s="234" t="s">
        <v>276</v>
      </c>
      <c r="C550" s="234"/>
      <c r="D550" s="234"/>
      <c r="E550" s="234"/>
      <c r="F550" s="234"/>
      <c r="G550" s="234"/>
      <c r="H550" s="234"/>
      <c r="I550" s="96"/>
      <c r="J550" s="96"/>
      <c r="K550" s="96"/>
    </row>
    <row r="551" spans="2:11" s="33" customFormat="1" ht="13.15" customHeight="1">
      <c r="B551" s="136"/>
      <c r="C551" s="136"/>
      <c r="D551" s="136"/>
      <c r="E551" s="136"/>
      <c r="F551" s="136"/>
      <c r="G551" s="238" t="s">
        <v>275</v>
      </c>
      <c r="H551" s="238"/>
      <c r="I551" s="96"/>
      <c r="J551" s="96"/>
      <c r="K551" s="96"/>
    </row>
    <row r="552" spans="2:11" s="26" customFormat="1" ht="14.45" customHeight="1">
      <c r="B552" s="231" t="s">
        <v>280</v>
      </c>
      <c r="C552" s="232" t="s">
        <v>1</v>
      </c>
      <c r="D552" s="232"/>
      <c r="E552" s="233" t="s">
        <v>54</v>
      </c>
      <c r="F552" s="233"/>
      <c r="G552" s="233" t="s">
        <v>110</v>
      </c>
      <c r="H552" s="233"/>
      <c r="I552" s="89"/>
      <c r="J552" s="89"/>
      <c r="K552" s="89"/>
    </row>
    <row r="553" spans="2:11" s="26" customFormat="1" ht="54" customHeight="1">
      <c r="B553" s="231"/>
      <c r="C553" s="137" t="s">
        <v>113</v>
      </c>
      <c r="D553" s="137" t="s">
        <v>114</v>
      </c>
      <c r="E553" s="171" t="s">
        <v>113</v>
      </c>
      <c r="F553" s="171" t="s">
        <v>114</v>
      </c>
      <c r="G553" s="171" t="s">
        <v>113</v>
      </c>
      <c r="H553" s="171" t="s">
        <v>114</v>
      </c>
      <c r="I553" s="89"/>
      <c r="J553" s="89"/>
      <c r="K553" s="89"/>
    </row>
    <row r="554" spans="2:11" ht="17.25" customHeight="1">
      <c r="B554" s="126" t="s">
        <v>281</v>
      </c>
      <c r="C554" s="127">
        <f>C560+C561</f>
        <v>29406.6</v>
      </c>
      <c r="D554" s="166">
        <v>100</v>
      </c>
      <c r="E554" s="127">
        <f t="shared" ref="E554:G554" si="33">E560</f>
        <v>26974.7</v>
      </c>
      <c r="F554" s="166">
        <v>100</v>
      </c>
      <c r="G554" s="127">
        <f t="shared" si="33"/>
        <v>27608.799999999999</v>
      </c>
      <c r="H554" s="166">
        <v>100</v>
      </c>
      <c r="I554" s="199"/>
      <c r="J554" s="199"/>
      <c r="K554" s="199"/>
    </row>
    <row r="555" spans="2:11" ht="15.6" customHeight="1">
      <c r="B555" s="221" t="s">
        <v>6</v>
      </c>
      <c r="C555" s="222">
        <f>29406.5+0.1</f>
        <v>29406.6</v>
      </c>
      <c r="D555" s="140" t="s">
        <v>116</v>
      </c>
      <c r="E555" s="222">
        <f t="shared" ref="E555:G555" si="34">E560</f>
        <v>26974.7</v>
      </c>
      <c r="F555" s="140" t="s">
        <v>116</v>
      </c>
      <c r="G555" s="222">
        <f t="shared" si="34"/>
        <v>27608.799999999999</v>
      </c>
      <c r="H555" s="140" t="s">
        <v>116</v>
      </c>
      <c r="I555" s="199"/>
      <c r="J555" s="199"/>
      <c r="K555" s="199"/>
    </row>
    <row r="556" spans="2:11" ht="15.6" customHeight="1">
      <c r="B556" s="221" t="s">
        <v>7</v>
      </c>
      <c r="C556" s="222">
        <v>0</v>
      </c>
      <c r="D556" s="140" t="s">
        <v>116</v>
      </c>
      <c r="E556" s="222">
        <v>0</v>
      </c>
      <c r="F556" s="140" t="s">
        <v>116</v>
      </c>
      <c r="G556" s="222">
        <v>0</v>
      </c>
      <c r="H556" s="140" t="s">
        <v>116</v>
      </c>
    </row>
    <row r="557" spans="2:11" ht="15.6" customHeight="1">
      <c r="B557" s="221" t="s">
        <v>8</v>
      </c>
      <c r="C557" s="222">
        <v>0</v>
      </c>
      <c r="D557" s="140" t="s">
        <v>116</v>
      </c>
      <c r="E557" s="222">
        <v>0</v>
      </c>
      <c r="F557" s="140" t="s">
        <v>116</v>
      </c>
      <c r="G557" s="222">
        <v>0</v>
      </c>
      <c r="H557" s="140" t="s">
        <v>116</v>
      </c>
    </row>
    <row r="558" spans="2:11" s="26" customFormat="1" ht="14.45" customHeight="1">
      <c r="B558" s="231" t="s">
        <v>280</v>
      </c>
      <c r="C558" s="232" t="s">
        <v>1</v>
      </c>
      <c r="D558" s="232"/>
      <c r="E558" s="233" t="s">
        <v>54</v>
      </c>
      <c r="F558" s="233"/>
      <c r="G558" s="233" t="s">
        <v>110</v>
      </c>
      <c r="H558" s="233"/>
      <c r="I558" s="89"/>
      <c r="J558" s="89"/>
      <c r="K558" s="89"/>
    </row>
    <row r="559" spans="2:11" s="26" customFormat="1" ht="54" customHeight="1">
      <c r="B559" s="231"/>
      <c r="C559" s="137" t="s">
        <v>113</v>
      </c>
      <c r="D559" s="137" t="s">
        <v>114</v>
      </c>
      <c r="E559" s="171" t="s">
        <v>113</v>
      </c>
      <c r="F559" s="171" t="s">
        <v>114</v>
      </c>
      <c r="G559" s="171" t="s">
        <v>113</v>
      </c>
      <c r="H559" s="171" t="s">
        <v>114</v>
      </c>
      <c r="I559" s="89"/>
      <c r="J559" s="89"/>
      <c r="K559" s="89"/>
    </row>
    <row r="560" spans="2:11" s="28" customFormat="1" ht="18" customHeight="1">
      <c r="B560" s="3" t="s">
        <v>47</v>
      </c>
      <c r="C560" s="30">
        <f>27670.7+0.1</f>
        <v>27670.799999999999</v>
      </c>
      <c r="D560" s="152">
        <f>C560/C554*100</f>
        <v>94.097243475954386</v>
      </c>
      <c r="E560" s="30">
        <v>26974.7</v>
      </c>
      <c r="F560" s="152">
        <f>E560/E554*100</f>
        <v>100</v>
      </c>
      <c r="G560" s="30">
        <f>27608.7+0.1</f>
        <v>27608.799999999999</v>
      </c>
      <c r="H560" s="152">
        <f>G560/G554*100</f>
        <v>100</v>
      </c>
      <c r="I560" s="148"/>
      <c r="J560" s="148"/>
      <c r="K560" s="148"/>
    </row>
    <row r="561" spans="2:11" s="28" customFormat="1" ht="28.15" customHeight="1">
      <c r="B561" s="3" t="s">
        <v>284</v>
      </c>
      <c r="C561" s="30">
        <v>1735.8</v>
      </c>
      <c r="D561" s="152">
        <f>C561/C554*100</f>
        <v>5.902756524045623</v>
      </c>
      <c r="E561" s="30">
        <v>0</v>
      </c>
      <c r="F561" s="152">
        <f>E561/E555*100</f>
        <v>0</v>
      </c>
      <c r="G561" s="30">
        <v>0</v>
      </c>
      <c r="H561" s="152">
        <f>G561/G555*100</f>
        <v>0</v>
      </c>
      <c r="I561" s="148"/>
      <c r="J561" s="148"/>
      <c r="K561" s="148"/>
    </row>
    <row r="562" spans="2:11" s="28" customFormat="1" ht="12" customHeight="1">
      <c r="B562" s="62"/>
      <c r="C562" s="116"/>
      <c r="D562" s="168"/>
      <c r="E562" s="116"/>
      <c r="F562" s="168"/>
      <c r="G562" s="116"/>
      <c r="H562" s="168"/>
      <c r="I562" s="148"/>
      <c r="J562" s="148"/>
      <c r="K562" s="148"/>
    </row>
    <row r="563" spans="2:11" s="38" customFormat="1" ht="46.15" customHeight="1">
      <c r="B563" s="236" t="s">
        <v>320</v>
      </c>
      <c r="C563" s="236"/>
      <c r="D563" s="236"/>
      <c r="E563" s="236"/>
      <c r="F563" s="236"/>
      <c r="G563" s="236"/>
      <c r="H563" s="236"/>
      <c r="I563" s="83"/>
      <c r="J563" s="83"/>
      <c r="K563" s="83"/>
    </row>
    <row r="564" spans="2:11" s="38" customFormat="1" ht="31.9" customHeight="1">
      <c r="B564" s="234" t="s">
        <v>277</v>
      </c>
      <c r="C564" s="234"/>
      <c r="D564" s="234"/>
      <c r="E564" s="234"/>
      <c r="F564" s="234"/>
      <c r="G564" s="234"/>
      <c r="H564" s="234"/>
      <c r="I564" s="83"/>
      <c r="J564" s="83"/>
      <c r="K564" s="83"/>
    </row>
    <row r="565" spans="2:11" s="187" customFormat="1" ht="21" customHeight="1">
      <c r="B565" s="260" t="s">
        <v>317</v>
      </c>
      <c r="C565" s="260"/>
      <c r="D565" s="260"/>
      <c r="E565" s="260"/>
      <c r="F565" s="260"/>
      <c r="G565" s="260"/>
      <c r="H565" s="188"/>
      <c r="I565" s="188"/>
      <c r="J565" s="188"/>
      <c r="K565" s="188"/>
    </row>
    <row r="566" spans="2:11" s="26" customFormat="1" ht="29.45" customHeight="1">
      <c r="B566" s="234" t="s">
        <v>80</v>
      </c>
      <c r="C566" s="234"/>
      <c r="D566" s="234"/>
      <c r="E566" s="234"/>
      <c r="F566" s="234"/>
      <c r="G566" s="234"/>
      <c r="H566" s="234"/>
      <c r="I566" s="89"/>
      <c r="J566" s="89"/>
      <c r="K566" s="89"/>
    </row>
    <row r="567" spans="2:11" s="26" customFormat="1" ht="16.149999999999999" customHeight="1">
      <c r="B567" s="234" t="s">
        <v>81</v>
      </c>
      <c r="C567" s="234"/>
      <c r="D567" s="234"/>
      <c r="E567" s="234"/>
      <c r="F567" s="234"/>
      <c r="G567" s="234"/>
      <c r="H567" s="234"/>
      <c r="I567" s="89"/>
      <c r="J567" s="89"/>
      <c r="K567" s="89"/>
    </row>
    <row r="568" spans="2:11" s="26" customFormat="1" ht="31.15" customHeight="1">
      <c r="B568" s="234" t="s">
        <v>82</v>
      </c>
      <c r="C568" s="234"/>
      <c r="D568" s="234"/>
      <c r="E568" s="234"/>
      <c r="F568" s="234"/>
      <c r="G568" s="234"/>
      <c r="H568" s="234"/>
      <c r="I568" s="89"/>
      <c r="J568" s="89"/>
      <c r="K568" s="89"/>
    </row>
    <row r="569" spans="2:11" s="26" customFormat="1" ht="18" customHeight="1">
      <c r="B569" s="234" t="s">
        <v>83</v>
      </c>
      <c r="C569" s="234"/>
      <c r="D569" s="234"/>
      <c r="E569" s="234"/>
      <c r="F569" s="234"/>
      <c r="G569" s="234"/>
      <c r="H569" s="234"/>
      <c r="I569" s="89"/>
      <c r="J569" s="89"/>
      <c r="K569" s="89"/>
    </row>
    <row r="570" spans="2:11" s="26" customFormat="1" ht="46.15" customHeight="1">
      <c r="B570" s="234" t="s">
        <v>84</v>
      </c>
      <c r="C570" s="234"/>
      <c r="D570" s="234"/>
      <c r="E570" s="234"/>
      <c r="F570" s="234"/>
      <c r="G570" s="234"/>
      <c r="H570" s="234"/>
      <c r="I570" s="89"/>
      <c r="J570" s="89"/>
      <c r="K570" s="89"/>
    </row>
    <row r="571" spans="2:11" s="26" customFormat="1" ht="31.15" customHeight="1">
      <c r="B571" s="234" t="s">
        <v>279</v>
      </c>
      <c r="C571" s="234"/>
      <c r="D571" s="234"/>
      <c r="E571" s="234"/>
      <c r="F571" s="234"/>
      <c r="G571" s="234"/>
      <c r="H571" s="234"/>
      <c r="I571" s="89"/>
      <c r="J571" s="89"/>
      <c r="K571" s="89"/>
    </row>
    <row r="572" spans="2:11" s="169" customFormat="1" ht="14.45" customHeight="1">
      <c r="B572" s="251" t="s">
        <v>318</v>
      </c>
      <c r="C572" s="251"/>
      <c r="D572" s="251"/>
      <c r="E572" s="251"/>
      <c r="F572" s="251"/>
      <c r="G572" s="251"/>
      <c r="H572" s="251"/>
      <c r="I572" s="170"/>
      <c r="J572" s="170"/>
      <c r="K572" s="170"/>
    </row>
    <row r="573" spans="2:11" s="169" customFormat="1" ht="34.15" customHeight="1">
      <c r="B573" s="236" t="s">
        <v>319</v>
      </c>
      <c r="C573" s="236"/>
      <c r="D573" s="236"/>
      <c r="E573" s="236"/>
      <c r="F573" s="236"/>
      <c r="G573" s="236"/>
      <c r="H573" s="236"/>
      <c r="I573" s="170"/>
      <c r="J573" s="170"/>
      <c r="K573" s="170"/>
    </row>
    <row r="574" spans="2:11" s="169" customFormat="1" ht="36" customHeight="1">
      <c r="B574" s="230"/>
      <c r="C574" s="230"/>
      <c r="D574" s="230"/>
      <c r="E574" s="230"/>
      <c r="F574" s="230"/>
      <c r="G574" s="230"/>
      <c r="H574" s="230"/>
      <c r="I574" s="170"/>
      <c r="J574" s="170"/>
      <c r="K574" s="170"/>
    </row>
    <row r="575" spans="2:11" s="169" customFormat="1" ht="36" customHeight="1">
      <c r="B575" s="230"/>
      <c r="C575" s="230"/>
      <c r="D575" s="230"/>
      <c r="E575" s="230"/>
      <c r="F575" s="230"/>
      <c r="G575" s="230"/>
      <c r="H575" s="230"/>
      <c r="I575" s="170"/>
      <c r="J575" s="170"/>
      <c r="K575" s="170"/>
    </row>
    <row r="576" spans="2:11" s="26" customFormat="1" ht="27.75" customHeight="1">
      <c r="B576" s="136"/>
      <c r="C576" s="136"/>
      <c r="D576" s="136"/>
      <c r="E576" s="136"/>
      <c r="F576" s="136"/>
      <c r="G576" s="238" t="s">
        <v>278</v>
      </c>
      <c r="H576" s="238"/>
      <c r="I576" s="89"/>
      <c r="J576" s="89"/>
      <c r="K576" s="89"/>
    </row>
    <row r="577" spans="2:11" s="38" customFormat="1" ht="21.75" customHeight="1">
      <c r="B577" s="248" t="s">
        <v>86</v>
      </c>
      <c r="C577" s="248"/>
      <c r="D577" s="248"/>
      <c r="E577" s="248"/>
      <c r="F577" s="248"/>
      <c r="G577" s="248"/>
      <c r="H577" s="83"/>
      <c r="I577" s="83"/>
      <c r="J577" s="83"/>
      <c r="K577" s="150"/>
    </row>
    <row r="578" spans="2:11" s="38" customFormat="1" ht="27" customHeight="1">
      <c r="B578" s="228"/>
      <c r="C578" s="228"/>
      <c r="D578" s="228"/>
      <c r="E578" s="228"/>
      <c r="F578" s="228"/>
      <c r="G578" s="228"/>
      <c r="H578" s="83"/>
      <c r="I578" s="83"/>
      <c r="J578" s="83"/>
      <c r="K578" s="150"/>
    </row>
    <row r="579" spans="2:11" s="26" customFormat="1" ht="15.6" customHeight="1">
      <c r="B579" s="231" t="s">
        <v>280</v>
      </c>
      <c r="C579" s="232" t="s">
        <v>1</v>
      </c>
      <c r="D579" s="232"/>
      <c r="E579" s="233" t="s">
        <v>54</v>
      </c>
      <c r="F579" s="233"/>
      <c r="G579" s="233" t="s">
        <v>110</v>
      </c>
      <c r="H579" s="233"/>
      <c r="I579" s="89"/>
      <c r="J579" s="89"/>
      <c r="K579" s="89"/>
    </row>
    <row r="580" spans="2:11" s="26" customFormat="1" ht="62.25" customHeight="1">
      <c r="B580" s="231"/>
      <c r="C580" s="137" t="s">
        <v>113</v>
      </c>
      <c r="D580" s="137" t="s">
        <v>114</v>
      </c>
      <c r="E580" s="171" t="s">
        <v>113</v>
      </c>
      <c r="F580" s="171" t="s">
        <v>114</v>
      </c>
      <c r="G580" s="171" t="s">
        <v>113</v>
      </c>
      <c r="H580" s="171" t="s">
        <v>114</v>
      </c>
      <c r="I580" s="89"/>
      <c r="J580" s="89"/>
      <c r="K580" s="89"/>
    </row>
    <row r="581" spans="2:11" ht="18" customHeight="1">
      <c r="B581" s="126" t="s">
        <v>281</v>
      </c>
      <c r="C581" s="127">
        <f>C582+C583+C584</f>
        <v>0</v>
      </c>
      <c r="D581" s="140" t="s">
        <v>116</v>
      </c>
      <c r="E581" s="127">
        <f>E585+E586+E587+E589+E590+E593+E594+E595+E596+E597+E598+E599+E600+E603+E604+E605+E606+E607+E608+E609</f>
        <v>176164.9</v>
      </c>
      <c r="F581" s="127">
        <v>100</v>
      </c>
      <c r="G581" s="127">
        <f>G585+G586+G587+G589+G590+G593+G594+G595+G596+G597+G598+G599+G600+G603+G604+G605+G606+G607+G608+G609</f>
        <v>456004.6</v>
      </c>
      <c r="H581" s="186">
        <v>100</v>
      </c>
      <c r="I581" s="199"/>
      <c r="J581" s="199"/>
      <c r="K581" s="199"/>
    </row>
    <row r="582" spans="2:11" ht="23.25" customHeight="1">
      <c r="B582" s="221" t="s">
        <v>6</v>
      </c>
      <c r="C582" s="222">
        <v>0</v>
      </c>
      <c r="D582" s="140" t="s">
        <v>116</v>
      </c>
      <c r="E582" s="222">
        <f>E589+E590+E593+E594+E595+E596+E597+E598+E599+E600+E603+E604+E605+E606+E607+E608+E609+E585+E586+E587-E583</f>
        <v>110019</v>
      </c>
      <c r="F582" s="140" t="s">
        <v>116</v>
      </c>
      <c r="G582" s="222">
        <f>G589+G590+G593+G594+G595+G596+G597+G598+G599+G600+G603+G604+G605+G606+G607+G608+G609+G585+G586+G587-G583</f>
        <v>388420.70000000007</v>
      </c>
      <c r="H582" s="140" t="s">
        <v>116</v>
      </c>
      <c r="I582" s="199"/>
      <c r="J582" s="199"/>
      <c r="K582" s="199"/>
    </row>
    <row r="583" spans="2:11" ht="20.25" customHeight="1">
      <c r="B583" s="221" t="s">
        <v>7</v>
      </c>
      <c r="C583" s="222">
        <v>0</v>
      </c>
      <c r="D583" s="140" t="s">
        <v>116</v>
      </c>
      <c r="E583" s="222">
        <f>45933.7+393.7+4002.2+607.9+15208.4</f>
        <v>66145.899999999994</v>
      </c>
      <c r="F583" s="140" t="s">
        <v>116</v>
      </c>
      <c r="G583" s="222">
        <f>327.1+44675.9+393.7+4002.2+607.9+13577.1+4000</f>
        <v>67583.899999999994</v>
      </c>
      <c r="H583" s="140" t="s">
        <v>116</v>
      </c>
    </row>
    <row r="584" spans="2:11" ht="24" customHeight="1">
      <c r="B584" s="221" t="s">
        <v>8</v>
      </c>
      <c r="C584" s="222">
        <v>0</v>
      </c>
      <c r="D584" s="140" t="s">
        <v>116</v>
      </c>
      <c r="E584" s="222">
        <v>0</v>
      </c>
      <c r="F584" s="140" t="s">
        <v>116</v>
      </c>
      <c r="G584" s="222">
        <v>0</v>
      </c>
      <c r="H584" s="140" t="s">
        <v>116</v>
      </c>
    </row>
    <row r="585" spans="2:11" ht="53.25" customHeight="1">
      <c r="B585" s="9" t="s">
        <v>321</v>
      </c>
      <c r="C585" s="189">
        <v>0</v>
      </c>
      <c r="D585" s="175" t="s">
        <v>116</v>
      </c>
      <c r="E585" s="189">
        <v>0</v>
      </c>
      <c r="F585" s="175" t="s">
        <v>116</v>
      </c>
      <c r="G585" s="189">
        <v>384.8</v>
      </c>
      <c r="H585" s="175">
        <f>G585/G581*100</f>
        <v>8.4385113658941177E-2</v>
      </c>
    </row>
    <row r="586" spans="2:11" ht="30" customHeight="1">
      <c r="B586" s="9" t="s">
        <v>283</v>
      </c>
      <c r="C586" s="189"/>
      <c r="D586" s="175" t="s">
        <v>116</v>
      </c>
      <c r="E586" s="189"/>
      <c r="F586" s="175" t="s">
        <v>116</v>
      </c>
      <c r="G586" s="189">
        <v>249318.7</v>
      </c>
      <c r="H586" s="175">
        <f>G586/G581*100</f>
        <v>54.674601966734549</v>
      </c>
    </row>
    <row r="587" spans="2:11" ht="83.25" customHeight="1">
      <c r="B587" s="9" t="s">
        <v>282</v>
      </c>
      <c r="C587" s="189">
        <v>0</v>
      </c>
      <c r="D587" s="175" t="s">
        <v>116</v>
      </c>
      <c r="E587" s="189">
        <v>0</v>
      </c>
      <c r="F587" s="175" t="s">
        <v>116</v>
      </c>
      <c r="G587" s="189">
        <v>1500</v>
      </c>
      <c r="H587" s="175">
        <f>G587/G581*100</f>
        <v>0.32894405012581018</v>
      </c>
    </row>
    <row r="588" spans="2:11" s="190" customFormat="1" ht="23.25" customHeight="1">
      <c r="B588" s="191" t="s">
        <v>218</v>
      </c>
      <c r="C588" s="155">
        <v>0</v>
      </c>
      <c r="D588" s="175" t="s">
        <v>116</v>
      </c>
      <c r="E588" s="155">
        <v>0</v>
      </c>
      <c r="F588" s="175" t="s">
        <v>116</v>
      </c>
      <c r="G588" s="155">
        <v>50</v>
      </c>
      <c r="H588" s="175" t="s">
        <v>116</v>
      </c>
      <c r="I588" s="192"/>
      <c r="J588" s="192"/>
      <c r="K588" s="192"/>
    </row>
    <row r="589" spans="2:11" ht="51.75" customHeight="1">
      <c r="B589" s="9" t="s">
        <v>322</v>
      </c>
      <c r="C589" s="189">
        <v>0</v>
      </c>
      <c r="D589" s="175" t="s">
        <v>116</v>
      </c>
      <c r="E589" s="189">
        <v>51037.5</v>
      </c>
      <c r="F589" s="189">
        <f>E589/E581*100</f>
        <v>28.971435285916776</v>
      </c>
      <c r="G589" s="189">
        <v>49639.9</v>
      </c>
      <c r="H589" s="189">
        <f>G589/G581*100</f>
        <v>10.885833169226803</v>
      </c>
    </row>
    <row r="590" spans="2:11" ht="41.25" customHeight="1">
      <c r="B590" s="9" t="s">
        <v>291</v>
      </c>
      <c r="C590" s="189">
        <v>0</v>
      </c>
      <c r="D590" s="175" t="s">
        <v>116</v>
      </c>
      <c r="E590" s="189">
        <v>100</v>
      </c>
      <c r="F590" s="189">
        <f>E590/E581*100</f>
        <v>5.676499688643992E-2</v>
      </c>
      <c r="G590" s="189">
        <v>100</v>
      </c>
      <c r="H590" s="189">
        <f>G590/G581*100</f>
        <v>2.1929603341720675E-2</v>
      </c>
    </row>
    <row r="591" spans="2:11" s="26" customFormat="1" ht="15.6" customHeight="1">
      <c r="B591" s="231" t="s">
        <v>280</v>
      </c>
      <c r="C591" s="232" t="s">
        <v>1</v>
      </c>
      <c r="D591" s="232"/>
      <c r="E591" s="233" t="s">
        <v>54</v>
      </c>
      <c r="F591" s="233"/>
      <c r="G591" s="233" t="s">
        <v>110</v>
      </c>
      <c r="H591" s="233"/>
      <c r="I591" s="89"/>
      <c r="J591" s="89"/>
      <c r="K591" s="89"/>
    </row>
    <row r="592" spans="2:11" s="26" customFormat="1" ht="54.6" customHeight="1">
      <c r="B592" s="231"/>
      <c r="C592" s="137" t="s">
        <v>113</v>
      </c>
      <c r="D592" s="137" t="s">
        <v>114</v>
      </c>
      <c r="E592" s="171" t="s">
        <v>113</v>
      </c>
      <c r="F592" s="171" t="s">
        <v>114</v>
      </c>
      <c r="G592" s="171" t="s">
        <v>113</v>
      </c>
      <c r="H592" s="171" t="s">
        <v>114</v>
      </c>
      <c r="I592" s="89"/>
      <c r="J592" s="89"/>
      <c r="K592" s="89"/>
    </row>
    <row r="593" spans="2:11" ht="137.25" customHeight="1">
      <c r="B593" s="9" t="s">
        <v>293</v>
      </c>
      <c r="C593" s="189">
        <v>0</v>
      </c>
      <c r="D593" s="175" t="s">
        <v>116</v>
      </c>
      <c r="E593" s="189">
        <v>13570</v>
      </c>
      <c r="F593" s="189">
        <f>E593/E581*100</f>
        <v>7.7030100774898971</v>
      </c>
      <c r="G593" s="189">
        <v>13570</v>
      </c>
      <c r="H593" s="189">
        <f>G593/G581*100</f>
        <v>2.9758471734714957</v>
      </c>
    </row>
    <row r="594" spans="2:11" ht="16.149999999999999" customHeight="1">
      <c r="B594" s="9" t="s">
        <v>294</v>
      </c>
      <c r="C594" s="189">
        <v>0</v>
      </c>
      <c r="D594" s="175" t="s">
        <v>116</v>
      </c>
      <c r="E594" s="189">
        <v>455</v>
      </c>
      <c r="F594" s="189">
        <f>E594/E581*100</f>
        <v>0.25828073583330163</v>
      </c>
      <c r="G594" s="189">
        <v>455</v>
      </c>
      <c r="H594" s="189">
        <f>G594/G581*100</f>
        <v>9.9779695204829072E-2</v>
      </c>
    </row>
    <row r="595" spans="2:11" ht="92.25" customHeight="1">
      <c r="B595" s="9" t="s">
        <v>323</v>
      </c>
      <c r="C595" s="189">
        <v>0</v>
      </c>
      <c r="D595" s="175" t="s">
        <v>116</v>
      </c>
      <c r="E595" s="189">
        <v>562.4</v>
      </c>
      <c r="F595" s="189">
        <f>E595/E581*100</f>
        <v>0.31924634248933814</v>
      </c>
      <c r="G595" s="189">
        <v>562.4</v>
      </c>
      <c r="H595" s="189">
        <f>G595/G581*100</f>
        <v>0.12333208919383708</v>
      </c>
    </row>
    <row r="596" spans="2:11" ht="59.25" customHeight="1">
      <c r="B596" s="9" t="s">
        <v>298</v>
      </c>
      <c r="C596" s="189">
        <v>0</v>
      </c>
      <c r="D596" s="175" t="s">
        <v>116</v>
      </c>
      <c r="E596" s="189">
        <f>4002.2+348</f>
        <v>4350.2</v>
      </c>
      <c r="F596" s="189">
        <f>E596/E581*100</f>
        <v>2.4693908945539094</v>
      </c>
      <c r="G596" s="189">
        <f>4002.2+348</f>
        <v>4350.2</v>
      </c>
      <c r="H596" s="189">
        <f>G596/G581*100</f>
        <v>0.95398160457153292</v>
      </c>
    </row>
    <row r="597" spans="2:11" ht="45.75" customHeight="1">
      <c r="B597" s="9" t="s">
        <v>299</v>
      </c>
      <c r="C597" s="189">
        <v>0</v>
      </c>
      <c r="D597" s="175" t="s">
        <v>116</v>
      </c>
      <c r="E597" s="189">
        <f>607.9+52.9</f>
        <v>660.8</v>
      </c>
      <c r="F597" s="189">
        <f>E597/E581*100</f>
        <v>0.375103099425595</v>
      </c>
      <c r="G597" s="189">
        <f>607.9+52.9</f>
        <v>660.8</v>
      </c>
      <c r="H597" s="189">
        <f>G597/G581*100</f>
        <v>0.14491081888209023</v>
      </c>
    </row>
    <row r="598" spans="2:11" ht="31.5" customHeight="1">
      <c r="B598" s="9" t="s">
        <v>300</v>
      </c>
      <c r="C598" s="189">
        <v>0</v>
      </c>
      <c r="D598" s="175" t="s">
        <v>116</v>
      </c>
      <c r="E598" s="189">
        <v>40</v>
      </c>
      <c r="F598" s="189">
        <f>E598/E581*100</f>
        <v>2.2705998754575969E-2</v>
      </c>
      <c r="G598" s="189">
        <v>40</v>
      </c>
      <c r="H598" s="189">
        <f>G598/G581*100</f>
        <v>8.77184133668827E-3</v>
      </c>
    </row>
    <row r="599" spans="2:11" ht="28.5" customHeight="1">
      <c r="B599" s="9" t="s">
        <v>324</v>
      </c>
      <c r="C599" s="189"/>
      <c r="D599" s="175" t="s">
        <v>116</v>
      </c>
      <c r="E599" s="189">
        <v>15208.4</v>
      </c>
      <c r="F599" s="189">
        <f>E599/E581*100</f>
        <v>8.633047786477329</v>
      </c>
      <c r="G599" s="189">
        <v>13577.1</v>
      </c>
      <c r="H599" s="189">
        <f>G599/G581*100</f>
        <v>2.9774041753087581</v>
      </c>
    </row>
    <row r="600" spans="2:11" ht="30.75" customHeight="1">
      <c r="B600" s="9" t="s">
        <v>325</v>
      </c>
      <c r="C600" s="189">
        <v>0</v>
      </c>
      <c r="D600" s="175" t="s">
        <v>116</v>
      </c>
      <c r="E600" s="189">
        <v>0</v>
      </c>
      <c r="F600" s="202" t="s">
        <v>116</v>
      </c>
      <c r="G600" s="189">
        <v>4000</v>
      </c>
      <c r="H600" s="189">
        <f>G600/G581*100</f>
        <v>0.87718413366882697</v>
      </c>
    </row>
    <row r="601" spans="2:11" s="26" customFormat="1" ht="23.25" customHeight="1">
      <c r="B601" s="231" t="s">
        <v>280</v>
      </c>
      <c r="C601" s="232" t="s">
        <v>1</v>
      </c>
      <c r="D601" s="232"/>
      <c r="E601" s="233" t="s">
        <v>54</v>
      </c>
      <c r="F601" s="233"/>
      <c r="G601" s="233" t="s">
        <v>110</v>
      </c>
      <c r="H601" s="233"/>
      <c r="I601" s="89"/>
      <c r="J601" s="89"/>
      <c r="K601" s="89"/>
    </row>
    <row r="602" spans="2:11" s="26" customFormat="1" ht="53.25" customHeight="1">
      <c r="B602" s="231"/>
      <c r="C602" s="137" t="s">
        <v>113</v>
      </c>
      <c r="D602" s="137" t="s">
        <v>114</v>
      </c>
      <c r="E602" s="171" t="s">
        <v>113</v>
      </c>
      <c r="F602" s="171" t="s">
        <v>114</v>
      </c>
      <c r="G602" s="171" t="s">
        <v>113</v>
      </c>
      <c r="H602" s="171" t="s">
        <v>114</v>
      </c>
      <c r="I602" s="89"/>
      <c r="J602" s="89"/>
      <c r="K602" s="89"/>
    </row>
    <row r="603" spans="2:11" s="31" customFormat="1" ht="60" customHeight="1">
      <c r="B603" s="194" t="s">
        <v>303</v>
      </c>
      <c r="C603" s="102">
        <v>0</v>
      </c>
      <c r="D603" s="175" t="s">
        <v>116</v>
      </c>
      <c r="E603" s="102">
        <v>127.2</v>
      </c>
      <c r="F603" s="203">
        <f>E603/E581*100</f>
        <v>7.2205076039551591E-2</v>
      </c>
      <c r="G603" s="4">
        <v>130.1</v>
      </c>
      <c r="H603" s="102">
        <f>G603/G581*100</f>
        <v>2.85304139475786E-2</v>
      </c>
      <c r="I603" s="147"/>
      <c r="J603" s="147"/>
      <c r="K603" s="147"/>
    </row>
    <row r="604" spans="2:11" s="31" customFormat="1" ht="27" customHeight="1">
      <c r="B604" s="194" t="s">
        <v>304</v>
      </c>
      <c r="C604" s="102">
        <v>0</v>
      </c>
      <c r="D604" s="175" t="s">
        <v>116</v>
      </c>
      <c r="E604" s="102">
        <v>33311.1</v>
      </c>
      <c r="F604" s="203">
        <f>E604/E581*100</f>
        <v>18.909044877838888</v>
      </c>
      <c r="G604" s="4">
        <v>33241.300000000003</v>
      </c>
      <c r="H604" s="102">
        <f>G604/G581*100</f>
        <v>7.2896852356313966</v>
      </c>
      <c r="I604" s="85"/>
      <c r="J604" s="85"/>
      <c r="K604" s="85"/>
    </row>
    <row r="605" spans="2:11" s="31" customFormat="1" ht="29.45" customHeight="1">
      <c r="B605" s="194" t="s">
        <v>305</v>
      </c>
      <c r="C605" s="102"/>
      <c r="D605" s="175" t="s">
        <v>116</v>
      </c>
      <c r="E605" s="102">
        <v>2184.1999999999998</v>
      </c>
      <c r="F605" s="203">
        <f>E605/E581*100</f>
        <v>1.2398610619936208</v>
      </c>
      <c r="G605" s="4">
        <v>2184.1999999999998</v>
      </c>
      <c r="H605" s="102">
        <f>G605/G581*100</f>
        <v>0.47898639618986294</v>
      </c>
      <c r="I605" s="147"/>
      <c r="J605" s="147"/>
      <c r="K605" s="147"/>
    </row>
    <row r="606" spans="2:11" s="31" customFormat="1" ht="45" customHeight="1">
      <c r="B606" s="194" t="s">
        <v>307</v>
      </c>
      <c r="C606" s="102">
        <v>0</v>
      </c>
      <c r="D606" s="175" t="s">
        <v>116</v>
      </c>
      <c r="E606" s="102">
        <v>5000</v>
      </c>
      <c r="F606" s="203">
        <f>E606/E581*100</f>
        <v>2.8382498443219961</v>
      </c>
      <c r="G606" s="4">
        <v>5000</v>
      </c>
      <c r="H606" s="102">
        <f>G606/G581*100</f>
        <v>1.096480167086034</v>
      </c>
      <c r="I606" s="147"/>
      <c r="J606" s="147"/>
      <c r="K606" s="147"/>
    </row>
    <row r="607" spans="2:11" s="31" customFormat="1" ht="30" customHeight="1">
      <c r="B607" s="194" t="s">
        <v>308</v>
      </c>
      <c r="C607" s="102">
        <v>0</v>
      </c>
      <c r="D607" s="175" t="s">
        <v>116</v>
      </c>
      <c r="E607" s="102">
        <v>2401.8000000000002</v>
      </c>
      <c r="F607" s="203">
        <f>E607/E581*100</f>
        <v>1.363381695218514</v>
      </c>
      <c r="G607" s="4">
        <v>2401.8000000000002</v>
      </c>
      <c r="H607" s="102">
        <f>G607/G581*100</f>
        <v>0.52670521306144724</v>
      </c>
      <c r="I607" s="147"/>
      <c r="J607" s="147"/>
      <c r="K607" s="147"/>
    </row>
    <row r="608" spans="2:11" s="31" customFormat="1" ht="89.25" customHeight="1">
      <c r="B608" s="194" t="s">
        <v>374</v>
      </c>
      <c r="C608" s="102">
        <v>0</v>
      </c>
      <c r="D608" s="175" t="s">
        <v>116</v>
      </c>
      <c r="E608" s="102">
        <v>36573.599999999999</v>
      </c>
      <c r="F608" s="203">
        <f>E608/E581*100</f>
        <v>20.761002901258991</v>
      </c>
      <c r="G608" s="4">
        <v>74888.3</v>
      </c>
      <c r="H608" s="102">
        <f>G608/G581*100</f>
        <v>16.422707139357804</v>
      </c>
      <c r="I608" s="147"/>
      <c r="J608" s="147"/>
      <c r="K608" s="147"/>
    </row>
    <row r="609" spans="2:11" s="31" customFormat="1" ht="45" customHeight="1">
      <c r="B609" s="194" t="s">
        <v>311</v>
      </c>
      <c r="C609" s="102">
        <v>0</v>
      </c>
      <c r="D609" s="175" t="s">
        <v>116</v>
      </c>
      <c r="E609" s="102">
        <v>10582.7</v>
      </c>
      <c r="F609" s="203">
        <f>E609/E581*100</f>
        <v>6.0072693255012775</v>
      </c>
      <c r="G609" s="4">
        <v>0</v>
      </c>
      <c r="H609" s="175" t="s">
        <v>116</v>
      </c>
      <c r="I609" s="147"/>
      <c r="J609" s="147"/>
      <c r="K609" s="147"/>
    </row>
    <row r="610" spans="2:11" s="31" customFormat="1" ht="14.45" customHeight="1">
      <c r="B610" s="22"/>
      <c r="C610" s="23"/>
      <c r="D610" s="23"/>
      <c r="E610" s="23"/>
      <c r="F610" s="23"/>
      <c r="G610" s="24"/>
      <c r="H610" s="92"/>
      <c r="I610" s="147"/>
      <c r="J610" s="147"/>
      <c r="K610" s="147"/>
    </row>
    <row r="611" spans="2:11" s="31" customFormat="1" ht="29.45" customHeight="1">
      <c r="B611" s="250" t="s">
        <v>358</v>
      </c>
      <c r="C611" s="250"/>
      <c r="D611" s="250"/>
      <c r="E611" s="250"/>
      <c r="F611" s="250"/>
      <c r="G611" s="250"/>
      <c r="H611" s="250"/>
      <c r="I611" s="147"/>
      <c r="J611" s="147"/>
      <c r="K611" s="147"/>
    </row>
    <row r="612" spans="2:11" s="37" customFormat="1" ht="12.6" customHeight="1">
      <c r="B612" s="110"/>
      <c r="C612" s="114"/>
      <c r="D612" s="114"/>
      <c r="E612" s="114"/>
      <c r="F612" s="114"/>
      <c r="G612" s="114"/>
      <c r="I612" s="98"/>
      <c r="J612" s="98"/>
      <c r="K612" s="98"/>
    </row>
    <row r="613" spans="2:11" s="37" customFormat="1" ht="13.15" customHeight="1">
      <c r="B613" s="111"/>
      <c r="C613" s="113"/>
      <c r="D613" s="113"/>
      <c r="E613" s="113"/>
      <c r="F613" s="113"/>
      <c r="G613" s="113"/>
      <c r="H613" s="119"/>
      <c r="I613" s="98"/>
      <c r="J613" s="98"/>
      <c r="K613" s="98"/>
    </row>
    <row r="614" spans="2:11" ht="0.6" customHeight="1">
      <c r="B614" s="112"/>
      <c r="C614" s="25"/>
      <c r="D614" s="25"/>
      <c r="E614" s="25"/>
      <c r="F614" s="25"/>
      <c r="H614" s="119"/>
    </row>
    <row r="616" spans="2:11">
      <c r="B616" s="44"/>
      <c r="C616" s="45"/>
      <c r="D616" s="45"/>
      <c r="E616" s="45"/>
      <c r="F616" s="45"/>
      <c r="G616" s="45"/>
    </row>
    <row r="617" spans="2:11">
      <c r="B617" s="44"/>
      <c r="C617" s="45"/>
      <c r="D617" s="45"/>
      <c r="E617" s="45"/>
      <c r="F617" s="45"/>
      <c r="G617" s="45"/>
    </row>
    <row r="618" spans="2:11">
      <c r="B618" s="44"/>
      <c r="C618" s="45"/>
      <c r="D618" s="45"/>
      <c r="E618" s="45"/>
      <c r="F618" s="45"/>
      <c r="G618" s="45"/>
    </row>
    <row r="619" spans="2:11">
      <c r="B619" s="44"/>
      <c r="C619" s="27"/>
      <c r="D619" s="27"/>
      <c r="E619" s="27"/>
      <c r="F619" s="27"/>
      <c r="G619" s="27"/>
    </row>
    <row r="620" spans="2:11">
      <c r="B620" s="44"/>
      <c r="C620" s="46"/>
      <c r="D620" s="46"/>
      <c r="E620" s="46"/>
      <c r="F620" s="46"/>
      <c r="G620" s="13"/>
    </row>
    <row r="621" spans="2:11">
      <c r="B621" s="44"/>
      <c r="C621" s="27"/>
      <c r="D621" s="27"/>
      <c r="E621" s="27"/>
      <c r="F621" s="27"/>
      <c r="G621" s="27"/>
    </row>
    <row r="622" spans="2:11">
      <c r="B622" s="44"/>
      <c r="C622" s="27"/>
      <c r="D622" s="27"/>
      <c r="E622" s="27"/>
      <c r="F622" s="27"/>
      <c r="G622" s="27"/>
    </row>
    <row r="623" spans="2:11">
      <c r="C623" s="27"/>
      <c r="D623" s="27"/>
      <c r="E623" s="27"/>
      <c r="F623" s="27"/>
      <c r="G623" s="27"/>
    </row>
    <row r="624" spans="2:11">
      <c r="B624" s="44"/>
      <c r="C624" s="27"/>
      <c r="D624" s="27"/>
      <c r="E624" s="27"/>
      <c r="F624" s="27"/>
      <c r="G624" s="27"/>
    </row>
    <row r="625" spans="3:7">
      <c r="C625" s="46"/>
      <c r="D625" s="46"/>
      <c r="E625" s="46"/>
      <c r="F625" s="46"/>
      <c r="G625" s="13"/>
    </row>
    <row r="626" spans="3:7">
      <c r="C626" s="27"/>
      <c r="D626" s="27"/>
      <c r="E626" s="27"/>
      <c r="F626" s="27"/>
      <c r="G626" s="27"/>
    </row>
    <row r="627" spans="3:7">
      <c r="C627" s="27"/>
      <c r="D627" s="27"/>
      <c r="E627" s="27"/>
      <c r="F627" s="27"/>
      <c r="G627" s="27"/>
    </row>
    <row r="628" spans="3:7">
      <c r="C628" s="45"/>
      <c r="D628" s="45"/>
      <c r="E628" s="45"/>
      <c r="F628" s="45"/>
      <c r="G628" s="45"/>
    </row>
    <row r="629" spans="3:7">
      <c r="C629" s="27"/>
      <c r="D629" s="27"/>
      <c r="E629" s="27"/>
      <c r="F629" s="27"/>
      <c r="G629" s="27"/>
    </row>
    <row r="630" spans="3:7">
      <c r="C630" s="27"/>
      <c r="D630" s="27"/>
      <c r="E630" s="27"/>
      <c r="F630" s="27"/>
      <c r="G630" s="27"/>
    </row>
    <row r="631" spans="3:7">
      <c r="C631" s="27"/>
      <c r="D631" s="27"/>
      <c r="E631" s="27"/>
      <c r="F631" s="27"/>
      <c r="G631" s="27"/>
    </row>
    <row r="632" spans="3:7">
      <c r="C632" s="27"/>
      <c r="D632" s="27"/>
      <c r="E632" s="27"/>
      <c r="F632" s="27"/>
      <c r="G632" s="27"/>
    </row>
    <row r="633" spans="3:7">
      <c r="C633" s="27"/>
      <c r="D633" s="27"/>
      <c r="E633" s="27"/>
      <c r="F633" s="27"/>
      <c r="G633" s="27"/>
    </row>
    <row r="634" spans="3:7">
      <c r="C634" s="45"/>
      <c r="D634" s="45"/>
      <c r="E634" s="45"/>
      <c r="F634" s="45"/>
      <c r="G634" s="45"/>
    </row>
    <row r="635" spans="3:7">
      <c r="C635" s="45"/>
      <c r="D635" s="45"/>
      <c r="E635" s="45"/>
      <c r="F635" s="45"/>
      <c r="G635" s="45"/>
    </row>
    <row r="636" spans="3:7">
      <c r="C636" s="27"/>
      <c r="D636" s="27"/>
      <c r="E636" s="27"/>
      <c r="F636" s="27"/>
      <c r="G636" s="27"/>
    </row>
    <row r="637" spans="3:7">
      <c r="C637" s="27"/>
      <c r="D637" s="27"/>
      <c r="E637" s="27"/>
      <c r="F637" s="27"/>
      <c r="G637" s="27"/>
    </row>
    <row r="638" spans="3:7">
      <c r="C638" s="27"/>
      <c r="D638" s="27"/>
      <c r="E638" s="27"/>
      <c r="F638" s="27"/>
      <c r="G638" s="27"/>
    </row>
    <row r="639" spans="3:7">
      <c r="C639" s="27"/>
      <c r="D639" s="27"/>
      <c r="E639" s="27"/>
      <c r="F639" s="27"/>
      <c r="G639" s="27"/>
    </row>
    <row r="640" spans="3:7">
      <c r="C640" s="27"/>
      <c r="D640" s="27"/>
      <c r="E640" s="27"/>
      <c r="F640" s="27"/>
      <c r="G640" s="27"/>
    </row>
    <row r="641" spans="3:7">
      <c r="C641" s="27"/>
      <c r="D641" s="27"/>
      <c r="E641" s="27"/>
      <c r="F641" s="27"/>
      <c r="G641" s="27"/>
    </row>
    <row r="642" spans="3:7">
      <c r="C642" s="27"/>
      <c r="D642" s="27"/>
      <c r="E642" s="27"/>
      <c r="F642" s="27"/>
      <c r="G642" s="27"/>
    </row>
    <row r="643" spans="3:7">
      <c r="C643" s="27"/>
      <c r="D643" s="27"/>
      <c r="E643" s="27"/>
      <c r="F643" s="27"/>
      <c r="G643" s="27"/>
    </row>
    <row r="644" spans="3:7">
      <c r="C644" s="27"/>
      <c r="D644" s="27"/>
      <c r="E644" s="27"/>
      <c r="F644" s="27"/>
      <c r="G644" s="27"/>
    </row>
    <row r="645" spans="3:7">
      <c r="C645" s="45"/>
      <c r="D645" s="45"/>
      <c r="E645" s="45"/>
      <c r="F645" s="45"/>
      <c r="G645" s="45"/>
    </row>
    <row r="646" spans="3:7">
      <c r="C646" s="27"/>
      <c r="D646" s="27"/>
    </row>
  </sheetData>
  <mergeCells count="519">
    <mergeCell ref="B379:H379"/>
    <mergeCell ref="B380:H380"/>
    <mergeCell ref="B381:H381"/>
    <mergeCell ref="B382:H382"/>
    <mergeCell ref="B375:H375"/>
    <mergeCell ref="G361:H361"/>
    <mergeCell ref="B601:B602"/>
    <mergeCell ref="C601:D601"/>
    <mergeCell ref="E601:F601"/>
    <mergeCell ref="G601:H601"/>
    <mergeCell ref="B424:H424"/>
    <mergeCell ref="B422:H422"/>
    <mergeCell ref="B405:H405"/>
    <mergeCell ref="B406:H406"/>
    <mergeCell ref="B403:H403"/>
    <mergeCell ref="B404:H404"/>
    <mergeCell ref="G105:H105"/>
    <mergeCell ref="C107:D107"/>
    <mergeCell ref="E107:F107"/>
    <mergeCell ref="G107:H107"/>
    <mergeCell ref="G292:H292"/>
    <mergeCell ref="B293:B294"/>
    <mergeCell ref="C293:D293"/>
    <mergeCell ref="E293:F293"/>
    <mergeCell ref="G293:H293"/>
    <mergeCell ref="B288:H288"/>
    <mergeCell ref="B289:H289"/>
    <mergeCell ref="B290:H290"/>
    <mergeCell ref="B358:H358"/>
    <mergeCell ref="B376:H376"/>
    <mergeCell ref="E385:F385"/>
    <mergeCell ref="G385:H385"/>
    <mergeCell ref="D16:E16"/>
    <mergeCell ref="D17:E17"/>
    <mergeCell ref="D18:E18"/>
    <mergeCell ref="B20:H20"/>
    <mergeCell ref="B27:B28"/>
    <mergeCell ref="C89:D89"/>
    <mergeCell ref="E89:F89"/>
    <mergeCell ref="C92:D92"/>
    <mergeCell ref="E92:F92"/>
    <mergeCell ref="G92:H92"/>
    <mergeCell ref="B149:H149"/>
    <mergeCell ref="C94:D94"/>
    <mergeCell ref="E94:F94"/>
    <mergeCell ref="B252:H252"/>
    <mergeCell ref="G253:H253"/>
    <mergeCell ref="B254:B255"/>
    <mergeCell ref="C254:D254"/>
    <mergeCell ref="E254:F254"/>
    <mergeCell ref="G254:H254"/>
    <mergeCell ref="G272:H272"/>
    <mergeCell ref="B401:H401"/>
    <mergeCell ref="B355:H355"/>
    <mergeCell ref="B282:H282"/>
    <mergeCell ref="B283:H283"/>
    <mergeCell ref="B284:H284"/>
    <mergeCell ref="B333:H333"/>
    <mergeCell ref="B285:H285"/>
    <mergeCell ref="B287:H287"/>
    <mergeCell ref="B291:H291"/>
    <mergeCell ref="B301:H301"/>
    <mergeCell ref="B352:H352"/>
    <mergeCell ref="B302:H302"/>
    <mergeCell ref="G360:H360"/>
    <mergeCell ref="B324:H324"/>
    <mergeCell ref="B343:B344"/>
    <mergeCell ref="C343:D343"/>
    <mergeCell ref="E343:F343"/>
    <mergeCell ref="G343:H343"/>
    <mergeCell ref="B394:B395"/>
    <mergeCell ref="C394:D394"/>
    <mergeCell ref="E394:F394"/>
    <mergeCell ref="G394:H394"/>
    <mergeCell ref="B383:H383"/>
    <mergeCell ref="G384:H384"/>
    <mergeCell ref="B7:H7"/>
    <mergeCell ref="B8:H8"/>
    <mergeCell ref="B9:H9"/>
    <mergeCell ref="B4:H4"/>
    <mergeCell ref="B5:H5"/>
    <mergeCell ref="B6:H6"/>
    <mergeCell ref="B377:H377"/>
    <mergeCell ref="B374:H374"/>
    <mergeCell ref="B373:H373"/>
    <mergeCell ref="G310:H310"/>
    <mergeCell ref="B327:H327"/>
    <mergeCell ref="B323:H323"/>
    <mergeCell ref="B322:H322"/>
    <mergeCell ref="B321:H321"/>
    <mergeCell ref="B325:H325"/>
    <mergeCell ref="B326:H326"/>
    <mergeCell ref="B329:H329"/>
    <mergeCell ref="B356:H356"/>
    <mergeCell ref="B357:H357"/>
    <mergeCell ref="B359:H359"/>
    <mergeCell ref="B361:B362"/>
    <mergeCell ref="C361:D361"/>
    <mergeCell ref="E361:F361"/>
    <mergeCell ref="B14:H14"/>
    <mergeCell ref="B3:H3"/>
    <mergeCell ref="B2:H2"/>
    <mergeCell ref="B353:H353"/>
    <mergeCell ref="B330:H330"/>
    <mergeCell ref="B331:H331"/>
    <mergeCell ref="B332:H332"/>
    <mergeCell ref="B305:H305"/>
    <mergeCell ref="B306:H306"/>
    <mergeCell ref="B307:H307"/>
    <mergeCell ref="B304:H304"/>
    <mergeCell ref="G334:H334"/>
    <mergeCell ref="B335:B336"/>
    <mergeCell ref="C335:D335"/>
    <mergeCell ref="E335:F335"/>
    <mergeCell ref="G335:H335"/>
    <mergeCell ref="B349:H349"/>
    <mergeCell ref="B350:H350"/>
    <mergeCell ref="B351:H351"/>
    <mergeCell ref="B320:G320"/>
    <mergeCell ref="B308:H308"/>
    <mergeCell ref="G309:H309"/>
    <mergeCell ref="B310:B311"/>
    <mergeCell ref="C310:D310"/>
    <mergeCell ref="E310:F310"/>
    <mergeCell ref="B273:B274"/>
    <mergeCell ref="C273:D273"/>
    <mergeCell ref="E273:F273"/>
    <mergeCell ref="G273:H273"/>
    <mergeCell ref="B267:H267"/>
    <mergeCell ref="B268:H268"/>
    <mergeCell ref="B269:H269"/>
    <mergeCell ref="B270:H270"/>
    <mergeCell ref="B271:H271"/>
    <mergeCell ref="B228:H228"/>
    <mergeCell ref="G229:H229"/>
    <mergeCell ref="B230:B231"/>
    <mergeCell ref="C230:D230"/>
    <mergeCell ref="E230:F230"/>
    <mergeCell ref="G230:H230"/>
    <mergeCell ref="B265:H265"/>
    <mergeCell ref="B263:H263"/>
    <mergeCell ref="B264:H264"/>
    <mergeCell ref="B245:H245"/>
    <mergeCell ref="B246:H246"/>
    <mergeCell ref="B248:H248"/>
    <mergeCell ref="B249:H249"/>
    <mergeCell ref="B250:H250"/>
    <mergeCell ref="B251:H251"/>
    <mergeCell ref="C207:D207"/>
    <mergeCell ref="E207:F207"/>
    <mergeCell ref="G207:H207"/>
    <mergeCell ref="B216:H216"/>
    <mergeCell ref="B217:H217"/>
    <mergeCell ref="B218:H218"/>
    <mergeCell ref="B219:H219"/>
    <mergeCell ref="B224:H224"/>
    <mergeCell ref="B227:H227"/>
    <mergeCell ref="C91:D91"/>
    <mergeCell ref="E91:F91"/>
    <mergeCell ref="G91:H91"/>
    <mergeCell ref="B193:H193"/>
    <mergeCell ref="B194:H194"/>
    <mergeCell ref="B195:H195"/>
    <mergeCell ref="B197:H197"/>
    <mergeCell ref="B198:H198"/>
    <mergeCell ref="B196:H196"/>
    <mergeCell ref="G94:H94"/>
    <mergeCell ref="C95:D95"/>
    <mergeCell ref="E95:F95"/>
    <mergeCell ref="G95:H95"/>
    <mergeCell ref="C96:D96"/>
    <mergeCell ref="E96:F96"/>
    <mergeCell ref="G96:H96"/>
    <mergeCell ref="B118:H118"/>
    <mergeCell ref="G119:H119"/>
    <mergeCell ref="B98:H98"/>
    <mergeCell ref="C104:D104"/>
    <mergeCell ref="E104:F104"/>
    <mergeCell ref="G104:H104"/>
    <mergeCell ref="C105:D105"/>
    <mergeCell ref="E105:F105"/>
    <mergeCell ref="B21:H21"/>
    <mergeCell ref="B170:H170"/>
    <mergeCell ref="B171:H171"/>
    <mergeCell ref="B169:H169"/>
    <mergeCell ref="B167:H167"/>
    <mergeCell ref="B152:H152"/>
    <mergeCell ref="B153:H153"/>
    <mergeCell ref="B154:H154"/>
    <mergeCell ref="B155:H155"/>
    <mergeCell ref="C74:D74"/>
    <mergeCell ref="C75:D75"/>
    <mergeCell ref="C76:D76"/>
    <mergeCell ref="E74:F74"/>
    <mergeCell ref="E75:F75"/>
    <mergeCell ref="E76:F76"/>
    <mergeCell ref="G74:H74"/>
    <mergeCell ref="G75:H75"/>
    <mergeCell ref="G76:H76"/>
    <mergeCell ref="C79:D79"/>
    <mergeCell ref="E79:F79"/>
    <mergeCell ref="G79:H79"/>
    <mergeCell ref="C80:D80"/>
    <mergeCell ref="E80:F80"/>
    <mergeCell ref="G52:H52"/>
    <mergeCell ref="B13:H13"/>
    <mergeCell ref="B12:H12"/>
    <mergeCell ref="B10:H10"/>
    <mergeCell ref="B120:B121"/>
    <mergeCell ref="B54:B55"/>
    <mergeCell ref="B15:H15"/>
    <mergeCell ref="B25:H25"/>
    <mergeCell ref="G26:H26"/>
    <mergeCell ref="B22:H22"/>
    <mergeCell ref="G84:H84"/>
    <mergeCell ref="C88:D88"/>
    <mergeCell ref="E88:F88"/>
    <mergeCell ref="G88:H88"/>
    <mergeCell ref="E54:F54"/>
    <mergeCell ref="G54:H54"/>
    <mergeCell ref="B53:H53"/>
    <mergeCell ref="C82:D82"/>
    <mergeCell ref="E82:F82"/>
    <mergeCell ref="G82:H82"/>
    <mergeCell ref="C84:D84"/>
    <mergeCell ref="E84:F84"/>
    <mergeCell ref="C73:D73"/>
    <mergeCell ref="E73:F73"/>
    <mergeCell ref="G73:H73"/>
    <mergeCell ref="B24:H24"/>
    <mergeCell ref="B51:H51"/>
    <mergeCell ref="B65:H65"/>
    <mergeCell ref="B66:H66"/>
    <mergeCell ref="B68:H68"/>
    <mergeCell ref="G69:H69"/>
    <mergeCell ref="C70:D70"/>
    <mergeCell ref="E70:F70"/>
    <mergeCell ref="G70:H70"/>
    <mergeCell ref="C54:D54"/>
    <mergeCell ref="C27:D27"/>
    <mergeCell ref="E27:F27"/>
    <mergeCell ref="G27:H27"/>
    <mergeCell ref="G67:H67"/>
    <mergeCell ref="B41:B42"/>
    <mergeCell ref="C41:D41"/>
    <mergeCell ref="E41:F41"/>
    <mergeCell ref="G41:H41"/>
    <mergeCell ref="B58:B59"/>
    <mergeCell ref="C58:D58"/>
    <mergeCell ref="E58:F58"/>
    <mergeCell ref="G58:H58"/>
    <mergeCell ref="E93:F93"/>
    <mergeCell ref="G71:H71"/>
    <mergeCell ref="C72:D72"/>
    <mergeCell ref="E72:F72"/>
    <mergeCell ref="G72:H72"/>
    <mergeCell ref="G89:H89"/>
    <mergeCell ref="G93:H93"/>
    <mergeCell ref="C78:D78"/>
    <mergeCell ref="G80:H80"/>
    <mergeCell ref="C81:D81"/>
    <mergeCell ref="E81:F81"/>
    <mergeCell ref="G81:H81"/>
    <mergeCell ref="C85:D85"/>
    <mergeCell ref="E85:F85"/>
    <mergeCell ref="G85:H85"/>
    <mergeCell ref="C86:D86"/>
    <mergeCell ref="E86:F86"/>
    <mergeCell ref="G86:H86"/>
    <mergeCell ref="C87:D87"/>
    <mergeCell ref="E87:F87"/>
    <mergeCell ref="G87:H87"/>
    <mergeCell ref="C90:D90"/>
    <mergeCell ref="E90:F90"/>
    <mergeCell ref="G90:H90"/>
    <mergeCell ref="C457:D457"/>
    <mergeCell ref="E457:F457"/>
    <mergeCell ref="G457:H457"/>
    <mergeCell ref="B451:H451"/>
    <mergeCell ref="B452:H452"/>
    <mergeCell ref="B453:H453"/>
    <mergeCell ref="B146:H146"/>
    <mergeCell ref="B173:H173"/>
    <mergeCell ref="B147:H147"/>
    <mergeCell ref="A148:H148"/>
    <mergeCell ref="B150:H150"/>
    <mergeCell ref="B174:H174"/>
    <mergeCell ref="B175:H175"/>
    <mergeCell ref="B176:H176"/>
    <mergeCell ref="B177:H177"/>
    <mergeCell ref="G178:H178"/>
    <mergeCell ref="B179:B180"/>
    <mergeCell ref="C179:D179"/>
    <mergeCell ref="E179:F179"/>
    <mergeCell ref="G179:H179"/>
    <mergeCell ref="B201:H201"/>
    <mergeCell ref="B202:H202"/>
    <mergeCell ref="B199:H199"/>
    <mergeCell ref="B243:H243"/>
    <mergeCell ref="B421:H421"/>
    <mergeCell ref="B427:H427"/>
    <mergeCell ref="B428:H428"/>
    <mergeCell ref="B429:H429"/>
    <mergeCell ref="B430:H430"/>
    <mergeCell ref="B431:H431"/>
    <mergeCell ref="G432:H432"/>
    <mergeCell ref="B433:B434"/>
    <mergeCell ref="C433:D433"/>
    <mergeCell ref="E433:F433"/>
    <mergeCell ref="G433:H433"/>
    <mergeCell ref="B425:H425"/>
    <mergeCell ref="B506:H506"/>
    <mergeCell ref="B507:H507"/>
    <mergeCell ref="B508:H508"/>
    <mergeCell ref="B509:H509"/>
    <mergeCell ref="B510:H510"/>
    <mergeCell ref="G511:H511"/>
    <mergeCell ref="B512:B513"/>
    <mergeCell ref="C512:D512"/>
    <mergeCell ref="E512:F512"/>
    <mergeCell ref="G512:H512"/>
    <mergeCell ref="B489:H489"/>
    <mergeCell ref="B490:H490"/>
    <mergeCell ref="B491:H491"/>
    <mergeCell ref="B492:H492"/>
    <mergeCell ref="B493:H493"/>
    <mergeCell ref="B494:H494"/>
    <mergeCell ref="B496:H496"/>
    <mergeCell ref="B502:H502"/>
    <mergeCell ref="B504:H504"/>
    <mergeCell ref="B503:H503"/>
    <mergeCell ref="B497:H497"/>
    <mergeCell ref="B498:H498"/>
    <mergeCell ref="B495:H495"/>
    <mergeCell ref="B499:H499"/>
    <mergeCell ref="B500:H500"/>
    <mergeCell ref="B501:H501"/>
    <mergeCell ref="B1:G1"/>
    <mergeCell ref="B19:G19"/>
    <mergeCell ref="B549:G549"/>
    <mergeCell ref="B448:H448"/>
    <mergeCell ref="B449:H449"/>
    <mergeCell ref="B447:H447"/>
    <mergeCell ref="B455:H455"/>
    <mergeCell ref="G456:H456"/>
    <mergeCell ref="B457:B458"/>
    <mergeCell ref="B141:H141"/>
    <mergeCell ref="B145:H145"/>
    <mergeCell ref="B143:H143"/>
    <mergeCell ref="B113:H113"/>
    <mergeCell ref="B114:H114"/>
    <mergeCell ref="B116:H116"/>
    <mergeCell ref="B117:H117"/>
    <mergeCell ref="B115:H115"/>
    <mergeCell ref="B100:H100"/>
    <mergeCell ref="C102:D102"/>
    <mergeCell ref="E102:F102"/>
    <mergeCell ref="G102:H102"/>
    <mergeCell ref="C103:D103"/>
    <mergeCell ref="E103:F103"/>
    <mergeCell ref="G103:H103"/>
    <mergeCell ref="B11:H11"/>
    <mergeCell ref="B564:H564"/>
    <mergeCell ref="B611:H611"/>
    <mergeCell ref="G576:H576"/>
    <mergeCell ref="G579:H579"/>
    <mergeCell ref="B566:H566"/>
    <mergeCell ref="B567:H567"/>
    <mergeCell ref="B568:H568"/>
    <mergeCell ref="B569:H569"/>
    <mergeCell ref="B570:H570"/>
    <mergeCell ref="B571:H571"/>
    <mergeCell ref="B572:H572"/>
    <mergeCell ref="B573:H573"/>
    <mergeCell ref="B547:H547"/>
    <mergeCell ref="B546:H546"/>
    <mergeCell ref="B563:H563"/>
    <mergeCell ref="B550:H550"/>
    <mergeCell ref="G551:H551"/>
    <mergeCell ref="B479:B480"/>
    <mergeCell ref="C479:D479"/>
    <mergeCell ref="E479:F479"/>
    <mergeCell ref="G479:H479"/>
    <mergeCell ref="B473:H473"/>
    <mergeCell ref="B474:H474"/>
    <mergeCell ref="B527:H527"/>
    <mergeCell ref="B528:H528"/>
    <mergeCell ref="B529:H529"/>
    <mergeCell ref="B523:H523"/>
    <mergeCell ref="G552:H552"/>
    <mergeCell ref="B533:H533"/>
    <mergeCell ref="B532:H532"/>
    <mergeCell ref="B534:H534"/>
    <mergeCell ref="B535:H535"/>
    <mergeCell ref="B536:H536"/>
    <mergeCell ref="G537:H537"/>
    <mergeCell ref="B530:H530"/>
    <mergeCell ref="B526:H526"/>
    <mergeCell ref="C77:D77"/>
    <mergeCell ref="E77:F77"/>
    <mergeCell ref="G77:H77"/>
    <mergeCell ref="C71:D71"/>
    <mergeCell ref="E71:F71"/>
    <mergeCell ref="B125:B126"/>
    <mergeCell ref="B525:H525"/>
    <mergeCell ref="B524:H524"/>
    <mergeCell ref="B423:H423"/>
    <mergeCell ref="B475:H475"/>
    <mergeCell ref="B476:H476"/>
    <mergeCell ref="C125:D125"/>
    <mergeCell ref="E125:F125"/>
    <mergeCell ref="G125:H125"/>
    <mergeCell ref="B470:H470"/>
    <mergeCell ref="B477:H477"/>
    <mergeCell ref="G478:H478"/>
    <mergeCell ref="C111:D111"/>
    <mergeCell ref="E111:F111"/>
    <mergeCell ref="G111:H111"/>
    <mergeCell ref="G99:H99"/>
    <mergeCell ref="G101:H101"/>
    <mergeCell ref="C108:D108"/>
    <mergeCell ref="E108:F108"/>
    <mergeCell ref="B168:H168"/>
    <mergeCell ref="B139:H139"/>
    <mergeCell ref="B140:H140"/>
    <mergeCell ref="B144:H144"/>
    <mergeCell ref="C83:D83"/>
    <mergeCell ref="E83:F83"/>
    <mergeCell ref="G83:H83"/>
    <mergeCell ref="E78:F78"/>
    <mergeCell ref="G78:H78"/>
    <mergeCell ref="G108:H108"/>
    <mergeCell ref="C109:D109"/>
    <mergeCell ref="E109:F109"/>
    <mergeCell ref="G109:H109"/>
    <mergeCell ref="C110:D110"/>
    <mergeCell ref="E110:F110"/>
    <mergeCell ref="G110:H110"/>
    <mergeCell ref="G106:H106"/>
    <mergeCell ref="C106:D106"/>
    <mergeCell ref="E106:F106"/>
    <mergeCell ref="C120:D120"/>
    <mergeCell ref="E120:F120"/>
    <mergeCell ref="G120:H120"/>
    <mergeCell ref="B137:H137"/>
    <mergeCell ref="C93:D93"/>
    <mergeCell ref="B136:H136"/>
    <mergeCell ref="B138:H138"/>
    <mergeCell ref="B142:H142"/>
    <mergeCell ref="B156:H156"/>
    <mergeCell ref="G157:H157"/>
    <mergeCell ref="B158:B159"/>
    <mergeCell ref="C158:D158"/>
    <mergeCell ref="E158:F158"/>
    <mergeCell ref="G158:H158"/>
    <mergeCell ref="B409:B410"/>
    <mergeCell ref="C409:D409"/>
    <mergeCell ref="E409:F409"/>
    <mergeCell ref="G409:H409"/>
    <mergeCell ref="B182:B183"/>
    <mergeCell ref="C182:D182"/>
    <mergeCell ref="E182:F182"/>
    <mergeCell ref="G182:H182"/>
    <mergeCell ref="B235:B236"/>
    <mergeCell ref="C235:D235"/>
    <mergeCell ref="E235:F235"/>
    <mergeCell ref="G235:H235"/>
    <mergeCell ref="B244:H244"/>
    <mergeCell ref="B222:H222"/>
    <mergeCell ref="B215:H215"/>
    <mergeCell ref="B225:H225"/>
    <mergeCell ref="B226:H226"/>
    <mergeCell ref="B221:H221"/>
    <mergeCell ref="B220:H220"/>
    <mergeCell ref="B203:H203"/>
    <mergeCell ref="B204:H204"/>
    <mergeCell ref="B205:H205"/>
    <mergeCell ref="G206:H206"/>
    <mergeCell ref="B207:B208"/>
    <mergeCell ref="B385:B386"/>
    <mergeCell ref="C385:D385"/>
    <mergeCell ref="B443:B444"/>
    <mergeCell ref="C443:D443"/>
    <mergeCell ref="E443:F443"/>
    <mergeCell ref="G443:H443"/>
    <mergeCell ref="B558:B559"/>
    <mergeCell ref="C558:D558"/>
    <mergeCell ref="E558:F558"/>
    <mergeCell ref="G558:H558"/>
    <mergeCell ref="B454:H454"/>
    <mergeCell ref="B466:H466"/>
    <mergeCell ref="B467:H467"/>
    <mergeCell ref="B468:H468"/>
    <mergeCell ref="B469:H469"/>
    <mergeCell ref="B471:H471"/>
    <mergeCell ref="B413:B414"/>
    <mergeCell ref="C413:D413"/>
    <mergeCell ref="E413:F413"/>
    <mergeCell ref="G413:H413"/>
    <mergeCell ref="B399:H399"/>
    <mergeCell ref="B400:H400"/>
    <mergeCell ref="B407:H407"/>
    <mergeCell ref="G408:H408"/>
    <mergeCell ref="B591:B592"/>
    <mergeCell ref="C591:D591"/>
    <mergeCell ref="E591:F591"/>
    <mergeCell ref="G591:H591"/>
    <mergeCell ref="B552:B553"/>
    <mergeCell ref="C552:D552"/>
    <mergeCell ref="B538:B539"/>
    <mergeCell ref="C538:D538"/>
    <mergeCell ref="E538:F538"/>
    <mergeCell ref="G538:H538"/>
    <mergeCell ref="B579:B580"/>
    <mergeCell ref="C579:D579"/>
    <mergeCell ref="E579:F579"/>
    <mergeCell ref="E552:F552"/>
    <mergeCell ref="B577:G577"/>
    <mergeCell ref="B565:G565"/>
  </mergeCells>
  <pageMargins left="0.39370078740157483" right="0.19685039370078741" top="0.59055118110236227" bottom="0.59055118110236227" header="0.31496062992125984" footer="0.19685039370078741"/>
  <pageSetup paperSize="9" scale="99" firstPageNumber="318" fitToHeight="40"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пояснительная</vt:lpstr>
      <vt:lpstr>пояснительная!Область_печати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2019-11-01T09:17:31Z</dcterms:modified>
</cp:coreProperties>
</file>