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37" r:id="rId1"/>
    <sheet name="таблица 2" sheetId="29" r:id="rId2"/>
    <sheet name="таблица 3" sheetId="35" r:id="rId3"/>
  </sheets>
  <definedNames>
    <definedName name="_xlnm.Print_Titles" localSheetId="0">'таблица 1'!$5:$6</definedName>
    <definedName name="_xlnm.Print_Titles" localSheetId="1">'таблица 2'!$5:$6</definedName>
    <definedName name="_xlnm.Print_Titles" localSheetId="2">'таблица 3'!$6:$7</definedName>
    <definedName name="_xlnm.Print_Area" localSheetId="2">'таблица 3'!$A$1:$E$58</definedName>
  </definedNames>
  <calcPr calcId="125725"/>
</workbook>
</file>

<file path=xl/calcChain.xml><?xml version="1.0" encoding="utf-8"?>
<calcChain xmlns="http://schemas.openxmlformats.org/spreadsheetml/2006/main">
  <c r="D51" i="35"/>
  <c r="D52"/>
  <c r="E50" i="37"/>
  <c r="D50"/>
  <c r="C50"/>
  <c r="C47"/>
  <c r="C46"/>
  <c r="E42"/>
  <c r="D42"/>
  <c r="C42"/>
  <c r="E35"/>
  <c r="D35"/>
  <c r="C35"/>
  <c r="E22"/>
  <c r="D22"/>
  <c r="C22"/>
  <c r="E18"/>
  <c r="D18"/>
  <c r="C18"/>
  <c r="E14"/>
  <c r="E13" s="1"/>
  <c r="D14"/>
  <c r="C14"/>
  <c r="C13" s="1"/>
  <c r="D13"/>
  <c r="E11"/>
  <c r="D11"/>
  <c r="C11"/>
  <c r="E9"/>
  <c r="E8" s="1"/>
  <c r="D9"/>
  <c r="D8" s="1"/>
  <c r="C9"/>
  <c r="C8" s="1"/>
  <c r="C26" i="29"/>
  <c r="D26"/>
  <c r="C37"/>
  <c r="D37"/>
  <c r="C52"/>
  <c r="D52"/>
  <c r="C55"/>
  <c r="D55"/>
  <c r="G23"/>
  <c r="D25"/>
  <c r="D23" s="1"/>
  <c r="D7" s="1"/>
  <c r="C25"/>
  <c r="B23"/>
  <c r="C24"/>
  <c r="C23" s="1"/>
  <c r="C7" s="1"/>
  <c r="C81" s="1"/>
  <c r="C83" s="1"/>
  <c r="F24"/>
  <c r="F23" s="1"/>
  <c r="E7" i="37" l="1"/>
  <c r="C17"/>
  <c r="C16" s="1"/>
  <c r="E17"/>
  <c r="E16" s="1"/>
  <c r="D7"/>
  <c r="D17"/>
  <c r="D16" s="1"/>
  <c r="C7"/>
  <c r="C52" s="1"/>
  <c r="C54" s="1"/>
  <c r="E52"/>
  <c r="E54" s="1"/>
  <c r="D81" i="29"/>
  <c r="D83" s="1"/>
  <c r="B76"/>
  <c r="D55" i="35"/>
  <c r="C33"/>
  <c r="D38"/>
  <c r="D49"/>
  <c r="C49"/>
  <c r="B78" i="29"/>
  <c r="C41" i="35"/>
  <c r="D46"/>
  <c r="C46"/>
  <c r="C13"/>
  <c r="G71" i="29"/>
  <c r="G70"/>
  <c r="F70"/>
  <c r="B73"/>
  <c r="D20" i="35"/>
  <c r="D28" s="1"/>
  <c r="D35"/>
  <c r="D17"/>
  <c r="D52" i="37" l="1"/>
  <c r="D54" s="1"/>
  <c r="B77" i="29"/>
  <c r="F77"/>
  <c r="D30" i="35"/>
  <c r="F58" i="29"/>
  <c r="B11"/>
  <c r="F9" l="1"/>
  <c r="F8" s="1"/>
  <c r="B75"/>
  <c r="B74" s="1"/>
  <c r="F75"/>
  <c r="F74" s="1"/>
  <c r="B9" l="1"/>
  <c r="C34" i="35"/>
  <c r="B72" i="29"/>
  <c r="F35"/>
  <c r="B36"/>
  <c r="B35" s="1"/>
  <c r="F27"/>
  <c r="F34"/>
  <c r="F33" s="1"/>
  <c r="B32"/>
  <c r="B31" s="1"/>
  <c r="F31"/>
  <c r="B30"/>
  <c r="G29"/>
  <c r="G27" s="1"/>
  <c r="G26" s="1"/>
  <c r="G41"/>
  <c r="B44"/>
  <c r="F45"/>
  <c r="B45" s="1"/>
  <c r="F66"/>
  <c r="B69"/>
  <c r="B60"/>
  <c r="B59" s="1"/>
  <c r="F59"/>
  <c r="B22"/>
  <c r="B21" s="1"/>
  <c r="G21"/>
  <c r="G7" s="1"/>
  <c r="F21"/>
  <c r="F63"/>
  <c r="B65"/>
  <c r="D11" i="35"/>
  <c r="C9"/>
  <c r="C11" s="1"/>
  <c r="B67" i="29"/>
  <c r="B68"/>
  <c r="B64"/>
  <c r="F61"/>
  <c r="B62"/>
  <c r="B61" s="1"/>
  <c r="F79"/>
  <c r="B80"/>
  <c r="B79" s="1"/>
  <c r="B63" l="1"/>
  <c r="F26"/>
  <c r="B34"/>
  <c r="B33" s="1"/>
  <c r="B29"/>
  <c r="B66"/>
  <c r="B43"/>
  <c r="F43"/>
  <c r="F14" l="1"/>
  <c r="B15"/>
  <c r="B14" s="1"/>
  <c r="F12"/>
  <c r="B13"/>
  <c r="B12" s="1"/>
  <c r="C16" i="35"/>
  <c r="C17" s="1"/>
  <c r="C19"/>
  <c r="C28" s="1"/>
  <c r="C55"/>
  <c r="D43"/>
  <c r="C43"/>
  <c r="D36"/>
  <c r="D31"/>
  <c r="C31"/>
  <c r="B19" i="29" l="1"/>
  <c r="B20"/>
  <c r="B18"/>
  <c r="F17"/>
  <c r="D39" i="35"/>
  <c r="D56" s="1"/>
  <c r="C39"/>
  <c r="C36"/>
  <c r="G47" i="29"/>
  <c r="F49"/>
  <c r="F51"/>
  <c r="F38"/>
  <c r="B40"/>
  <c r="B17" l="1"/>
  <c r="F42"/>
  <c r="F41" s="1"/>
  <c r="B39"/>
  <c r="B38" s="1"/>
  <c r="G53"/>
  <c r="B54"/>
  <c r="B53" s="1"/>
  <c r="B52" s="1"/>
  <c r="B42" l="1"/>
  <c r="B41" s="1"/>
  <c r="F46" l="1"/>
  <c r="B47"/>
  <c r="G46" l="1"/>
  <c r="F48"/>
  <c r="F50"/>
  <c r="F37" l="1"/>
  <c r="B46"/>
  <c r="G37"/>
  <c r="B51"/>
  <c r="B50" s="1"/>
  <c r="B49"/>
  <c r="B48" s="1"/>
  <c r="B71"/>
  <c r="B70" s="1"/>
  <c r="B57"/>
  <c r="B28"/>
  <c r="B27" s="1"/>
  <c r="B26" s="1"/>
  <c r="B58"/>
  <c r="F16"/>
  <c r="B10"/>
  <c r="B8" s="1"/>
  <c r="G56"/>
  <c r="G55" s="1"/>
  <c r="F7" l="1"/>
  <c r="B37"/>
  <c r="C14" i="35"/>
  <c r="C56" s="1"/>
  <c r="B16" i="29"/>
  <c r="B7" s="1"/>
  <c r="F56"/>
  <c r="F55" s="1"/>
  <c r="B56"/>
  <c r="B55" s="1"/>
  <c r="B81" l="1"/>
  <c r="B83" l="1"/>
</calcChain>
</file>

<file path=xl/sharedStrings.xml><?xml version="1.0" encoding="utf-8"?>
<sst xmlns="http://schemas.openxmlformats.org/spreadsheetml/2006/main" count="330" uniqueCount="255">
  <si>
    <t>№ п/п</t>
  </si>
  <si>
    <t>На какие цели</t>
  </si>
  <si>
    <t>Администрация города Урай</t>
  </si>
  <si>
    <t>1.</t>
  </si>
  <si>
    <t>2.</t>
  </si>
  <si>
    <t>Главный распорядитель</t>
  </si>
  <si>
    <t>Уменьшение сметных назначений</t>
  </si>
  <si>
    <t>Увеличение сметных назначений</t>
  </si>
  <si>
    <t>3.</t>
  </si>
  <si>
    <t>Итого расходов</t>
  </si>
  <si>
    <t>Иные межбюджетные трансферты всего, в том числе:</t>
  </si>
  <si>
    <t>4.</t>
  </si>
  <si>
    <t>1.1.</t>
  </si>
  <si>
    <t>ГРБС</t>
  </si>
  <si>
    <t>3.1.</t>
  </si>
  <si>
    <t>2019 год</t>
  </si>
  <si>
    <t xml:space="preserve">Сумма корректировки  </t>
  </si>
  <si>
    <t>2.1.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</si>
  <si>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</si>
  <si>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таблица 2 к пояснительной записке</t>
  </si>
  <si>
    <t>Муниципальная программа "Развитие жилищно-коммунального комплекса и повышение энергетической эффективности в городе Урай" на 2019-2030 годы</t>
  </si>
  <si>
    <t>Муниципальная программа "Развитие образования и молодежной политики в городе Урай" на 2019-2030 годы</t>
  </si>
  <si>
    <t xml:space="preserve">Муниципальная программа  "Улучшение жилищных условий жителей, проживающих на территории муниципального образования город Урай" на 2019-2030 годы </t>
  </si>
  <si>
    <t>Муниципальная программа "Развитие транспортной системы города Урай" на 2016-2020 годы</t>
  </si>
  <si>
    <t>Субсидии всего, в том числе:</t>
  </si>
  <si>
    <t>федеральный бюджет</t>
  </si>
  <si>
    <t>окружной бюджет</t>
  </si>
  <si>
    <t>Всего расходов</t>
  </si>
  <si>
    <t>Управление образования и молодежной политики администрации города Урай</t>
  </si>
  <si>
    <t>(тыс.рублей)</t>
  </si>
  <si>
    <t>1.3.</t>
  </si>
  <si>
    <t>2.2.</t>
  </si>
  <si>
    <t>2.3.</t>
  </si>
  <si>
    <t>Муниципальная программа «Совершенствование и развитие муниципального управления в городе Урай» на 2018-2030 годы</t>
  </si>
  <si>
    <t>5.</t>
  </si>
  <si>
    <t>5.1.</t>
  </si>
  <si>
    <t>5.2.</t>
  </si>
  <si>
    <t>5.3.</t>
  </si>
  <si>
    <t>5.4.</t>
  </si>
  <si>
    <t>5.5.</t>
  </si>
  <si>
    <t>5.6.</t>
  </si>
  <si>
    <t>5.7.</t>
  </si>
  <si>
    <t>таблица 3 к пояснительной записке</t>
  </si>
  <si>
    <t>Муниципальная программа " Культура города Урай" на 2017-2021 годы</t>
  </si>
  <si>
    <t>Муниципальная программа "Развитие физической культуры, спорта и туризма в городе Урай" на 2019-2030 годы</t>
  </si>
  <si>
    <t>3.2.</t>
  </si>
  <si>
    <t>3.3.</t>
  </si>
  <si>
    <t>3.4.</t>
  </si>
  <si>
    <t>Комитет по финансам администрации города Урай</t>
  </si>
  <si>
    <t xml:space="preserve">Муниципальная программа "Обеспечение градостроительной деятельности на территории города Урай" на 2018-2030 годы </t>
  </si>
  <si>
    <t>№п/п</t>
  </si>
  <si>
    <t>Муниципальная программа "Формирование современной городской среды муниципального образования город Урай" на 2018-2022 годы"</t>
  </si>
  <si>
    <t>6.</t>
  </si>
  <si>
    <t>7.</t>
  </si>
  <si>
    <t>8.</t>
  </si>
  <si>
    <t>окружной бюджет (наказы избирателей)</t>
  </si>
  <si>
    <t xml:space="preserve">Муниципальная программа "Развитие жилищно-коммунального комплекса и повышение энергетической эффективности в городе Урай" на 2019-2030 годы </t>
  </si>
  <si>
    <t>ликвидация несанкционированных свалок, причиняющих ущерб окружающей среде</t>
  </si>
  <si>
    <t>Средства ООО«ЛУКОЙЛ-Западная Сибирь»</t>
  </si>
  <si>
    <t>именные премии для учащихся общеобразовательных учреждений города Урай</t>
  </si>
  <si>
    <t>приобретение контейнеров для размещения в местах (площадках) накопления твердых коммунальных отходов</t>
  </si>
  <si>
    <t>уменьшение ассигнований по содействию трудоустройству граждан (не занятых трудовой деятельностью и безработных граждан (общественные работы) и временное трудоустройство не занятых трудовой деятельностью и безработных граждан, испытывающих трудности в поиске работы</t>
  </si>
  <si>
    <t>на обустройство мест (площадок) накопления твердых коммунальных отходов</t>
  </si>
  <si>
    <t xml:space="preserve">оказание финансовой помощи на издание книги "Ритм комсомольских сердец", приобретение оргтехники для КДЦ "Нефтяник"-596,5 тыс.руб.для МАУ "Культура", приобретение светового оборудования - 400,0 тыс.руб. для МБУ ДО "Детская школа искусств №2" в рамках финансирования наказов избирателей депутатам Думы Ханты-Мансийского автономного округа-Югры  </t>
  </si>
  <si>
    <t xml:space="preserve">выполнение работ по благоустройству на объекте "Реконструкция нежилого здания детской поликлиники под жилой дом в городе Урай" </t>
  </si>
  <si>
    <t>перераспределение средств в результате экономии по факту выполненных работ по подготовке и предоставлению земельных участков (кадастровые работы), оценка объектов оценки</t>
  </si>
  <si>
    <t>содержание контейнерных площадок в районах индивидуальной жилой застройки</t>
  </si>
  <si>
    <t>обеспечение нормативного состояния внутриквартальных проездов города</t>
  </si>
  <si>
    <t>восстановление средств резервного фонда</t>
  </si>
  <si>
    <t xml:space="preserve">Муниципальная программа "Развитие транспортной системы города Урай" на 2016-2020 годы </t>
  </si>
  <si>
    <t>перераспределение средств в связи с уточнением программы реализации мероприятия по выполнению проектных работ по объекту "Установка опор дорожных знаков на регулируемых перекрестках автомобильных дорог города Урай"</t>
  </si>
  <si>
    <t xml:space="preserve">увеличение ассигнований на приобретение жилья в рамках реализации муниципальным образованием полномочий в области жилищных отношений в рамках подпрограммы " Содействие развитию жилищного строительства" государственной программы "Развитие жилищной сферы" </t>
  </si>
  <si>
    <t>увеличение ассигнований на строительство (реконструкцию), капитальный ремонт и ремонт автомобильных дорог общего пользования местного значения</t>
  </si>
  <si>
    <t xml:space="preserve">Непрограммные расходы </t>
  </si>
  <si>
    <t>устранение несоответствия требований антитеррористической безопасности на объектах образования (монтаж охранной сигнализации, модернизация видеонаблюдения, ремонт ворот) объекты образования</t>
  </si>
  <si>
    <t>доля софинансирования местного бюджета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 образованием полномочий в области жилищных отношений, установленных законодательством РФ)</t>
  </si>
  <si>
    <t>Муниципальная программа "Охрана окружающей среды в границах города Урай на 2017-2020 годы"</t>
  </si>
  <si>
    <t xml:space="preserve">ремонт внутриквартальных проездов города  </t>
  </si>
  <si>
    <t>Муниципальная программа "Капитальный ремонт и реконструкция систем коммунальной инфраструктуры города Урай" на 2014-2020 годы</t>
  </si>
  <si>
    <t>3.5.</t>
  </si>
  <si>
    <t>4.1.</t>
  </si>
  <si>
    <t>1.2.</t>
  </si>
  <si>
    <t>1.4.</t>
  </si>
  <si>
    <t>1.5.</t>
  </si>
  <si>
    <t>9.</t>
  </si>
  <si>
    <t>увеличение ассигнований в целях обеспечения выплаты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</si>
  <si>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Муниципальная программа " 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</si>
  <si>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увеличение ассигнований для реализации переданных полномочий по поддержке агропромышленного комплекса</t>
  </si>
  <si>
    <t>уменьшение ассигнований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 (согласно уточненных расчетов Региональной службы по тарифам автономного округа)</t>
  </si>
  <si>
    <t>Решение Думы от 30.05.2019 №31</t>
  </si>
  <si>
    <t>Итого расходы с учетом корректировки на сентябрь 2019 года</t>
  </si>
  <si>
    <t>2.4.</t>
  </si>
  <si>
    <t xml:space="preserve">Наименование </t>
  </si>
  <si>
    <t>Код бюджетной классификации</t>
  </si>
  <si>
    <t>Примечание</t>
  </si>
  <si>
    <t>НАЛОГОВЫЕ И НЕНАЛОГОВЫЕ ДОХОДЫ</t>
  </si>
  <si>
    <t>000 1 00 00000 00 0000 000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</si>
  <si>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</si>
  <si>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</si>
  <si>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</si>
  <si>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</si>
  <si>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</si>
  <si>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</si>
  <si>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</si>
  <si>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</si>
  <si>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</si>
  <si>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</si>
  <si>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</si>
  <si>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</si>
  <si>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</si>
  <si>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</si>
  <si>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</si>
  <si>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</si>
  <si>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</si>
  <si>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</si>
  <si>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</si>
  <si>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</si>
  <si>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</si>
  <si>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</si>
  <si>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обеспечение сбалансированности бюджетов городских округов и муниципальных районов  ХМАО-Югры</t>
  </si>
  <si>
    <t>000 2 02 15002 04 0000 150</t>
  </si>
  <si>
    <t>000 202 19999 04 0000 150</t>
  </si>
  <si>
    <t xml:space="preserve">СУБСИДИИ БЮДЖЕТАМ БЮДЖЕТНОЙ СИСТЕМЫ РОССИЙСКОЙ ФЕДЕРАЦИИ (МЕЖБЮДЖЕТНЫЕ СУБСИДИИ) всего, в том числе:               </t>
  </si>
  <si>
    <t>000 2 02 20000 00 0000 000</t>
  </si>
  <si>
    <t>Субсидии на благоустройство территорий муниципальных образований (окружной бюджет)</t>
  </si>
  <si>
    <t>000 202 29999 04 0000 150</t>
  </si>
  <si>
    <t>Субсидии на реализацию программ формирования современной городской среды (окружной бюджет)</t>
  </si>
  <si>
    <t>000 2 02 25555 04 0000 150</t>
  </si>
  <si>
    <t>Субсидии на реализацию программ формирования современной городской среды (федеральный бюджет)</t>
  </si>
  <si>
    <t>Субсидии для реализации полномочий в области жилищных отношений (окружной бюджет)</t>
  </si>
  <si>
    <t>Субсидия на строительство, реконструкцию, капитальный ремонт автомобильных дорог общего пользования местного значения (окружной бюджет)</t>
  </si>
  <si>
    <t>000 202 20041 04 0000 150</t>
  </si>
  <si>
    <t>Субсидии на организацию предоставления государственных услуг в МФЦ  (окружной бюджет)</t>
  </si>
  <si>
    <t>Субсидии на создание современных моделей дополнительного образования, организацию деятельности молодежных трудовых отрядов, допризывной подготовки молодежи (окружной бюджет)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</si>
  <si>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</si>
  <si>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</si>
  <si>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(окружной бюджет)</t>
  </si>
  <si>
    <t>000 202 35082 04 0000 150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</si>
  <si>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(окружной бюджет)</t>
  </si>
  <si>
    <t>000 202 30024  04 0000 150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</si>
  <si>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(окружной бюджет)</t>
  </si>
  <si>
    <t>000 202 30029  04 0000 150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</si>
  <si>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(окружной бюджет)</t>
  </si>
  <si>
    <t>Субвенции на поддержку животноводства, переработки и реализации продукции животноводства (окружной бюджет)</t>
  </si>
  <si>
    <t>000 2 02 40000 00 0000 150</t>
  </si>
  <si>
    <t>Иные межбюджетные трансферты, передаваемые бюджетам городских округов на Содействие улучшению положения на рынке труда не занятых трудовой деятельностью и безработных граждан (окружной бюджет)</t>
  </si>
  <si>
    <t>000 202 49999 04 0000 150</t>
  </si>
  <si>
    <t>Иные межбюджетные трансферты, передаваемые бюджетам городских округов на Организацию сопровождения инвалидов, включая инвалидов молодого возраста, при трудоустройстве и самозанятости (окружной бюджет)</t>
  </si>
  <si>
    <t>Иные межбюджетные трансферты за счет средств резервного фонда Правительства ХМАО-ЮГРЫ (окружной бюджет)</t>
  </si>
  <si>
    <t>Иные межбюджетные трансферты на реализацию наказов избирателей депутатам Думы Ханты-Мансийского автономного округа – Югры (окружной бюджет)</t>
  </si>
  <si>
    <t>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(федеральный бюджет)</t>
  </si>
  <si>
    <t>000 202 45294 04 0000 150</t>
  </si>
  <si>
    <t>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 (окружной бюджет)</t>
  </si>
  <si>
    <t>ПРОЧИЕ БЕЗВОЗМЕЗДНЫЕ ПОСТУПЛЕНИЯ</t>
  </si>
  <si>
    <t>000 2 07 00000 00 0000 150</t>
  </si>
  <si>
    <t xml:space="preserve"> -прочие безвозмездные поступления в бюджеты городских округов</t>
  </si>
  <si>
    <t>000 2 07 04050 04 0000 150</t>
  </si>
  <si>
    <t>Средства  на финансирование именных премий ООО "ЛУКОЙЛ-Западная Сибирь" для учащихся общеобразовательных учреждений г.Урай (согласно принятому Решению №06/30 от 23.04.2019 г. "О присуждении именных премий школьникам").</t>
  </si>
  <si>
    <t>ИТОГО ДОХОДОВ</t>
  </si>
  <si>
    <t>Решение Думы от 30.05.2019 года №31</t>
  </si>
  <si>
    <t>таблица 1 к пояснительной записке</t>
  </si>
  <si>
    <t>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</si>
  <si>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 xml:space="preserve">оказание финансовой помощи на приобретение сценических костюмов, краски -106,5 тыс.руб. для МБОУСОШ №4, организация летнего отдыха детей -190,0 тыс.руб. для МБУ молодежи и дополнительного образования "Центр молодежи и дополнительного образования", приобретение оборудования для автогородка -300,0 тыс.руб. для МБДОУ "Детский сад №7 "Антошка" в рамках финансирования наказов избирателей депутатам Думы Ханты-Мансийского автономного округа-Югры  </t>
  </si>
  <si>
    <t>увеличение ассигнований на организацию предоставления государственных услуг в многофункциональном центре (рост количества оказываемых государственных услуг)</t>
  </si>
  <si>
    <t>улучшение МТБ в рамках организации и проведения призыва на военную службу (победители конкурса на лучшую подготовку граждан РФ в муниципальных образованиях ХМАО-Югры к военной службе, организации и проведении призыва на военную службу)</t>
  </si>
  <si>
    <t>уменьшение ассигнований в целях обеспечения социальной поддержки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(в связи с уточнением среднегодового контингента, с уменьшением количества дето-дней посещения (пропуски по болезни, карантин, актированные дни)</t>
  </si>
  <si>
    <t>оснащение средствами информационно-телекоммуникационной инфраструктуры (система радиосвязи - радиостанция КВ диапазона)</t>
  </si>
  <si>
    <t xml:space="preserve"> устранение нарушения законодательства о дорогах и дорожной деятельности на выполнение проектно-изыскательских работ, выполнение работ по асфальтированию пешеходной дорожки за остановкой МБОУ Гимназия им.Яковлева</t>
  </si>
  <si>
    <t>выполнение работ по асфальтированию пешеходных переходов и остановочных карманов по ул.Узбекистанская</t>
  </si>
  <si>
    <t>выполнение работ по отсыпке мест затопления на городском кладбище №2</t>
  </si>
  <si>
    <t>содержание контейнерных площадок многоквартирных домов в жилых районах города с 01.10.2019 по 31.12.2019</t>
  </si>
  <si>
    <t xml:space="preserve">Снос ж/домов по адресам г.Урай мкр.1Г дом 47,мкр.1А дом 35,34, проведение обследования на предмет аварийности многоквартирных домов, разработка проекта </t>
  </si>
  <si>
    <t>5.8.</t>
  </si>
  <si>
    <t>уменьшение ассигнований на приобретение жилых помещений для переселения граждан из жилых домов, признанных аварийными (адресная программа)</t>
  </si>
  <si>
    <t>увеличение ассигнований на реализацию мероприятий по обеспечению жильем молодых семей в рамках мероприятий государственной программы "Развитие жилищной сферы" подпрограммы "Обеспечение мерами государственной поддержки по улучшению жилищных условий отдельных категорий граждан" (уточнение количества получателей окружной бюджет )</t>
  </si>
  <si>
    <t>Субсидии на реализацию мероприятий по обеспечению жильем молодых семей (окружной бюджет)</t>
  </si>
  <si>
    <t>выполнение дополнительных проектных работ при разработке проектно-сметной документации по объекту "Капитальный ремонт МБУ ДО "ЦМДО"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</si>
  <si>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</si>
  <si>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5.9.</t>
  </si>
  <si>
    <t xml:space="preserve"> </t>
  </si>
  <si>
    <r>
      <t>увеличение ассигнований на поддержку государственных программ субъектов Российской Федерации и муниципальных программ формирования современной городской среды  "Федеральный проект "Формирование комфортной городской среды", в том числе (</t>
    </r>
    <r>
      <rPr>
        <i/>
        <sz val="12"/>
        <color theme="1"/>
        <rFont val="Times New Roman"/>
        <family val="1"/>
        <charset val="204"/>
      </rPr>
      <t>объект Благоустройство территории в районе пересечения ул. Узбекистанская, ул. Космонавтов, граничащая с ж/д №№71,72 мкр.1А), в том числе:</t>
    </r>
  </si>
  <si>
    <t>Субвенции всего, в том числе:</t>
  </si>
  <si>
    <r>
      <t>увеличение ассигнований в целях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(дошкольные учреждения) (</t>
    </r>
    <r>
      <rPr>
        <i/>
        <sz val="12"/>
        <color theme="1"/>
        <rFont val="Times New Roman"/>
        <family val="1"/>
        <charset val="204"/>
      </rPr>
      <t>в связи с уточнением среднегодового количества обучающихся (воспитанников), а также с изменением численности обучающихся по видам образовательных программ )</t>
    </r>
  </si>
  <si>
    <t>увеличение ассигнований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"Поддержка семьи, материнства и детства" государственной программы "Социальное и демографическое развитие" (увеличение кол-ва детей сирот)</t>
  </si>
  <si>
    <t>выполнение работ по сносу аварийных жилых домов, расположенных по адресам: мкр-н  1А дома 1,3,5,16, ул.Нагорная д.37, ул.Пионеров д.13</t>
  </si>
  <si>
    <t>ликвидация несанкционированного размещения биологических отходов в районе "Экстрим парк"</t>
  </si>
  <si>
    <t>хранение резерва строительных материалов на случай возникновения чрезвычайной ситуации (территория АО "Дорожник")</t>
  </si>
  <si>
    <t xml:space="preserve">на выплату выкупной стоимости за изымаемые жилые помещения </t>
  </si>
  <si>
    <t xml:space="preserve">высвобождение средств местного бюджета в связи с выделением дополнительных средств ОБ (проведение работ по ремонту участков дорог местного значения) </t>
  </si>
  <si>
    <t>Перераспределение бюджетных ассигнований  в пределах объема бюджетных ассигнований на 2019 год</t>
  </si>
  <si>
    <t>возмещение фактически произведенных и документально подтвержденных затрат на приобретение ветеринарных и биологических препаратов, упаковочных материалов для молока и молокопродуктов</t>
  </si>
  <si>
    <t>Непрограммные расходы</t>
  </si>
  <si>
    <t>Муниципальная программа "Культура города Урай" на 2017-2021 годы</t>
  </si>
  <si>
    <t>реконструкция нежилого здания детской поликлиники под жилой дом в городе Урай (доп.работы согласно МК 10%, возврат штрафов)</t>
  </si>
  <si>
    <t>исполнение решения  Арбитражного суда ХМАО-Югры 03.06.2019 №А75-6613/2019 об удовлетворении исковых требований ПК "Будивельник" (объект "Благоустройство территории в районе пересечения ул.Узбекистанская, ул.Космонавтов граничащая с жилыми домами №71,72 мкр.1А" (контракт 2018 года)</t>
  </si>
  <si>
    <t>10.</t>
  </si>
  <si>
    <t>11.</t>
  </si>
  <si>
    <t>проведение мероприятий посвященных 25-летию Думы города Урай</t>
  </si>
  <si>
    <t xml:space="preserve">Местный бюджет </t>
  </si>
  <si>
    <t>Дума города Урай</t>
  </si>
  <si>
    <t xml:space="preserve">оказание финансовой помощи на участие в спортивных соревнованиях по боксу, в УТС по гандболу, на приобретение спортивного инвентаря для отделений по мини-футболу и гандболу для МАУ ДО "ДЮСШ "Звезды Югры"-320,0 тыс.руб., оплата обучения инструктора по адаптивной физической культуре на курсах повышения квалификации для МАУ ДО "ДЮСШ "Старт"-100,0 тыс.руб. в рамках финансирования наказов избирателей депутатам Думы Ханты-Мансийского автономного округа-Югры  </t>
  </si>
  <si>
    <t>перераспределение экономии средств в результате  конкурсных процедур по выполнению проектно-изыскательских работ на объекте "Капитальный ремонт МБОУ СОШ №6"</t>
  </si>
  <si>
    <t xml:space="preserve">устранение несоответствия требований антитеррористической безопасности на объектах образования (проведение мероприятий по модернизации видеонаблюдения и монтаж СКУДов (школа №6,№2) </t>
  </si>
  <si>
    <t>организация социально-культурного предпроектного исследования территории города Урай, в целях дальнейшего принятия участия во Всероссийском конкурсе лучших проектов создания комфортной городской среды в 2020 году</t>
  </si>
  <si>
    <t>выделены средства из резервного фонда администрации города Урай согласно постановлений администрации города Урай для исполнения судебных решений, оплаты административных штрафов</t>
  </si>
  <si>
    <t xml:space="preserve">выделены средства из резервного фонда администрации города Урай согласно постановлений администрации города Урай для исполнения судебных решений, на оплату административных штрафов </t>
  </si>
  <si>
    <t xml:space="preserve">восстановление средств резервного фонда администрации города Урай в результате сложившейся экономии по конкурсным процедурам на выполнение работ  по устранению строительных недостатков, выявленных в многоквартирных жилых домах, расположенных по адресам: город Урай, микрорайон Лесной, дом 113,дом 114 (исполнение решения Арбитражного суда ХМАО-Югры) </t>
  </si>
  <si>
    <t>перераспределение экономии средств по смете Думы города Урай на проведение мероприятий посвященных 25-летию Думы города Урай</t>
  </si>
  <si>
    <t>устройство пешеходной дорожки вдоль ул.Узбекистанская в районе МБОУ Гимназия им.Яковлева</t>
  </si>
  <si>
    <t>перераспределение экономии средств в результате конкурсных процедур по организации содержания объектов внешнего благоустройства</t>
  </si>
  <si>
    <t>перераспределение экономии средств в результате конкурсных процедур по выполнению работ на объекте "Благоустройство территории в районе пересечения ул.Узбекистанская, ул.Космонавтов, граничащая с жилыми домами №71,72 мкр.1А, скульптурная композиция "Солнечная система "Планета звезд"</t>
  </si>
  <si>
    <t>перераспределение экономии средств в результате конкурсных процедур объект "Кладбище 2А,I этап", в рамках проведения рейтингового голосования</t>
  </si>
  <si>
    <t xml:space="preserve">монтаж наружных сетей теплоснабжения к кафе "Айсберг" г.Урай мкр-н2 от ТК 2/1а до здания кафе </t>
  </si>
  <si>
    <t>2020 год</t>
  </si>
  <si>
    <t>2021 год</t>
  </si>
  <si>
    <t>1.6.</t>
  </si>
  <si>
    <r>
      <t xml:space="preserve">уменьшение ассигнований в рамках государственной поддержки отрасли культуры "Федеральный проект "Культурная среда" </t>
    </r>
    <r>
      <rPr>
        <i/>
        <sz val="12"/>
        <rFont val="Times New Roman"/>
        <family val="1"/>
        <charset val="204"/>
      </rPr>
      <t>(укрепление МТБ учреждений культуры приобретение музыкальных инструментов)</t>
    </r>
  </si>
  <si>
    <t>увеличение ассигнований на поддержку отрасли культуры (ФБ)</t>
  </si>
  <si>
    <t xml:space="preserve">Корректировка расходов бюджета городского округа город Урай  на 2019 год и на плановый период 2020 и 2021 годов </t>
  </si>
  <si>
    <t xml:space="preserve">уменьшение ассигнований на организацию профессионального обучения и дополнительного профессионального образования лиц предпенсионного возраста в рамках регионального проекта "Старшее поколение", в том числе: </t>
  </si>
  <si>
    <t>доля софинансирования местного бюджета  в рамках организации и проведения призыва на военную службу (победители конкурса на лучшую подготовку граждан РФ в муниципальных образованиях ХМАО-Югры к военной службе, организации и проведении призыва на военную службу)</t>
  </si>
  <si>
    <t xml:space="preserve">реализация мер, направленных на информационную компанию, связанную с своевременной уплатой налогов населением города  </t>
  </si>
  <si>
    <t>На основании Уведомления №                                                                                                480/08/001/2/480090104/82660 от 22.08.2019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</si>
  <si>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 xml:space="preserve">На основании закона ХМАО-Югры от 11.09.2019 №45-оз "О внесении изменений в Закон Ханты-Мансийского автономного округа – Югры «О бюджете Ханты-Мансийского автономного округа – Югры на 2019 год и на плановый период 2020 и 2021 годов»
</t>
  </si>
  <si>
    <t>Субсидии на реализацию по обеспечению жильем молодых семей (федеральный бюджет)</t>
  </si>
  <si>
    <t xml:space="preserve"> 000 202 25497 04 0000 150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</si>
  <si>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(федеральный бюджет)</t>
  </si>
  <si>
    <t xml:space="preserve"> 000 2 02 25519 04 0000 150 </t>
  </si>
  <si>
    <t xml:space="preserve">На основании Уведомления №240/15/013/2/240090104/82520 от 13.09.2019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закона ХМАО-Югры от 11.09.2019 №45-о "О внесении изменений в Закон Ханты-Мансийского автономного округа – Югры «О бюджете Ханты-Мансийского автономного округа – Югры на 2019 год и на плановый период 2020 и 2021 годов»
</t>
  </si>
  <si>
    <t>Субсидии на развитие сферы культуры в муниципальных образованиях автономного округа (окружной бюджет)</t>
  </si>
  <si>
    <t>000 202 29999 04 0000  150</t>
  </si>
  <si>
    <r>
  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</t>
    </r>
    <r>
      <rPr>
        <u/>
        <sz val="12"/>
        <rFont val="Times New Roman"/>
        <family val="1"/>
        <charset val="204"/>
      </rPr>
      <t xml:space="preserve"> (</t>
    </r>
    <r>
      <rPr>
        <sz val="12"/>
        <rFont val="Times New Roman"/>
        <family val="1"/>
        <charset val="204"/>
      </rPr>
      <t>окружной бюджет)</t>
    </r>
  </si>
  <si>
    <t>Иные межбюджетные трансферты за счет средств резервного фонда Правительства Ханты-Мансийского автономного округа – ЮгрыМежбюджетные трансферты, передаваемые бюджетам городских округов на Содействие трудоустройству граждан с инвалидностью и их адаптация на рынке труда (окружной бюджет)</t>
  </si>
  <si>
    <t>Итого доходы с учетом корректировки в сентябре 2019 года</t>
  </si>
  <si>
    <t>Корректировка доходов бюджета городского округа город Урай на 2019 год и на плановый период 2020 и 2021 годов</t>
  </si>
  <si>
    <t>Увеличение плановых назначений связано с ожидаемым поступлением  налога в сумме  "+" 10 527,0 тыс.рублей в том числе исчисленного за 2017 год в сумме  "+"  2 313,5 тыс.рублей, за 2018 год в сумме  "+" 8 213,5 тыс.рублей. Основание: проект решения Думы города Урай по налогу на имущество физических лиц, обсужденный на координационном совете предпринимателей</t>
  </si>
  <si>
    <t xml:space="preserve">Ожидаемое поступление платы от АО "Водоканал" за пользование муниципальным имуществом (объекты водоснабжения и водоотведения)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</si>
  <si>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Поступление доходов в виде штрафных санкций (неустойки) от ПК "Будивельник" за неисполнение договорных обязательств по условиям контрактов объект "Реконструкция нежилого здания детской поликлиники под жилой дом в городе Урай"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</si>
  <si>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основании Уведомления №                                                                                                230/08/009/2/230090104/82620 от 27.08.2019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</si>
  <si>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                                                                                                480/09/003/2/480090104/82610 от 06.09.2019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</si>
  <si>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 xml:space="preserve">На основании Уведомления №                                                                                                480/09/001/2/480090205/R4970 от 03.09.2019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
</t>
  </si>
  <si>
    <t xml:space="preserve">На основании Уведомления №240/15/013/2/240090104/82520 от 13.09.2019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закона ХМАО-Югры от 11.09.2019 №45-о "О внесении изменений в Закон Ханты-Мансийского автономного округа – Югры «О бюджете Ханты-Мансийского автономного округа – Югры на 2019 год и на плановый период 2020 и 2021 годов»
</t>
  </si>
  <si>
    <t>На основании Уведомления №290/05/015/3/290090104/84310 от 28.05.2019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</si>
  <si>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№350/06/001/4/350090101/85060 от 10.06.2019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</si>
  <si>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Уведомлений №                                                                                                500/06/005/4/500090101/85150 от 25.06.2019, 500/07/001/4/500090101/85150 от 01.07.2019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</si>
  <si>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                                                                                               500/07/011/4/500090101/85160 от 23.07.2019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</si>
  <si>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Прочие дотации в целях стимулирования роста налогового потенциала и качества планирования доходов в городских округах и муниципальных районах ХМАО-Югры</t>
  </si>
  <si>
    <t>Прочие дотации на поощрение достижения высоких показателей качества организации бюджетного процесса в городских округах и муниципальных районах ХМАО-Югры</t>
  </si>
  <si>
    <t>На основании Уведомления № 500/08/002/1/500090101/81030 от 07.08.2019 о предоставлении межбюджетного трансферта, не имеющего целевое назначение на 2019 год и плановый период 2020 и 2021 годов от  Департамента финансов ХМАО-Югры</t>
  </si>
  <si>
    <t>На основании Уведомления № 500/08/003/1/500090101/81060 от 07.08.2019 о предоставлении межбюджетного трансферта, не имеющего целевое назначение на 2019 год и плановый период 2020 и 2021 годов от Департамента финансов ХМАО-Югры</t>
  </si>
  <si>
    <t>На основании Уведомления № 500/07/009/1/500090101/81050 от 15.07.2019 о предоставлении межбюджетного трансферта, не имеющего целевое назначение на 2019 год и плановый период 2020 и 2021 годов от Департамента финансов ХМАО-Югры (1 место)</t>
  </si>
  <si>
    <t>На основании Уведомления № 460/05/001/2/460090104/82600 от 21.05.2019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</si>
  <si>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                                                              460/08/001/2/460090205/55550 от 02.08.2019 о предоставлении субсидии, субвенции, иного межбюджетного трансферта, имеющего целевое назначение на 2019 год и плановый период 2020 и 2021 годов от  Департамента финансов ХМАО-Югры</t>
  </si>
  <si>
    <t xml:space="preserve"> оплата административных штрафов МКУ "УКС"</t>
  </si>
  <si>
    <t>Всего перераспределено расходов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</si>
</sst>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#,##0.0"/>
    <numFmt numFmtId="167" formatCode="000\.00\.000\.0"/>
    <numFmt numFmtId="168" formatCode="&quot;+&quot;\ #,##0.0;&quot;-&quot;\ #,##0.0;&quot;&quot;\ 0.0"/>
    <numFmt numFmtId="169" formatCode="000"/>
    <numFmt numFmtId="170" formatCode="_(* #,##0.0_);_(* \(#,##0.0\);_(* &quot;-&quot;??_);_(@_)"/>
  </numFmts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1">
      <alignment horizontal="left" vertical="top" wrapText="1"/>
    </xf>
  </cellStyleXfs>
  <cellXfs count="262">
    <xf numFmtId="0" fontId="0" fillId="0" borderId="0" xfId="0"/>
    <xf numFmtId="0" fontId="7" fillId="3" borderId="0" xfId="0" applyFont="1" applyFill="1"/>
    <xf numFmtId="0" fontId="12" fillId="3" borderId="2" xfId="0" applyFont="1" applyFill="1" applyBorder="1" applyAlignment="1">
      <alignment vertical="center" wrapText="1"/>
    </xf>
    <xf numFmtId="0" fontId="8" fillId="3" borderId="2" xfId="0" applyNumberFormat="1" applyFont="1" applyFill="1" applyBorder="1" applyAlignment="1">
      <alignment horizontal="left" wrapText="1"/>
    </xf>
    <xf numFmtId="167" fontId="8" fillId="3" borderId="4" xfId="3" applyNumberFormat="1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wrapText="1"/>
    </xf>
    <xf numFmtId="0" fontId="13" fillId="3" borderId="2" xfId="0" applyFont="1" applyFill="1" applyBorder="1" applyAlignment="1"/>
    <xf numFmtId="0" fontId="13" fillId="3" borderId="0" xfId="0" applyFont="1" applyFill="1"/>
    <xf numFmtId="166" fontId="13" fillId="3" borderId="2" xfId="0" applyNumberFormat="1" applyFont="1" applyFill="1" applyBorder="1" applyAlignment="1">
      <alignment horizontal="center" wrapText="1"/>
    </xf>
    <xf numFmtId="166" fontId="14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center" wrapText="1"/>
    </xf>
    <xf numFmtId="2" fontId="14" fillId="3" borderId="3" xfId="3" applyNumberFormat="1" applyFont="1" applyFill="1" applyBorder="1" applyAlignment="1" applyProtection="1">
      <alignment horizontal="center" wrapText="1"/>
      <protection hidden="1"/>
    </xf>
    <xf numFmtId="168" fontId="7" fillId="3" borderId="2" xfId="0" applyNumberFormat="1" applyFont="1" applyFill="1" applyBorder="1" applyAlignment="1">
      <alignment horizontal="center"/>
    </xf>
    <xf numFmtId="0" fontId="5" fillId="3" borderId="0" xfId="0" applyFont="1" applyFill="1"/>
    <xf numFmtId="0" fontId="18" fillId="3" borderId="0" xfId="0" applyFont="1" applyFill="1"/>
    <xf numFmtId="0" fontId="6" fillId="3" borderId="0" xfId="0" applyFont="1" applyFill="1"/>
    <xf numFmtId="0" fontId="19" fillId="3" borderId="0" xfId="0" applyFont="1" applyFill="1"/>
    <xf numFmtId="166" fontId="5" fillId="3" borderId="0" xfId="0" applyNumberFormat="1" applyFont="1" applyFill="1"/>
    <xf numFmtId="4" fontId="5" fillId="3" borderId="0" xfId="0" applyNumberFormat="1" applyFont="1" applyFill="1"/>
    <xf numFmtId="0" fontId="11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wrapText="1"/>
    </xf>
    <xf numFmtId="168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168" fontId="7" fillId="3" borderId="2" xfId="0" applyNumberFormat="1" applyFont="1" applyFill="1" applyBorder="1" applyAlignment="1">
      <alignment horizontal="center" wrapText="1"/>
    </xf>
    <xf numFmtId="168" fontId="13" fillId="3" borderId="2" xfId="3" applyNumberFormat="1" applyFont="1" applyFill="1" applyBorder="1" applyAlignment="1" applyProtection="1">
      <alignment horizontal="center" wrapText="1"/>
      <protection hidden="1"/>
    </xf>
    <xf numFmtId="168" fontId="14" fillId="3" borderId="2" xfId="0" applyNumberFormat="1" applyFont="1" applyFill="1" applyBorder="1" applyAlignment="1">
      <alignment horizontal="center" wrapText="1"/>
    </xf>
    <xf numFmtId="168" fontId="14" fillId="3" borderId="2" xfId="3" applyNumberFormat="1" applyFont="1" applyFill="1" applyBorder="1" applyAlignment="1" applyProtection="1">
      <alignment horizontal="center" wrapText="1"/>
      <protection hidden="1"/>
    </xf>
    <xf numFmtId="0" fontId="8" fillId="3" borderId="5" xfId="0" applyFont="1" applyFill="1" applyBorder="1" applyAlignment="1">
      <alignment horizontal="center" wrapText="1"/>
    </xf>
    <xf numFmtId="166" fontId="8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wrapText="1"/>
    </xf>
    <xf numFmtId="167" fontId="7" fillId="3" borderId="2" xfId="3" applyNumberFormat="1" applyFont="1" applyFill="1" applyBorder="1" applyAlignment="1" applyProtection="1">
      <alignment wrapText="1"/>
      <protection hidden="1"/>
    </xf>
    <xf numFmtId="169" fontId="8" fillId="0" borderId="2" xfId="1" applyNumberFormat="1" applyFont="1" applyFill="1" applyBorder="1" applyAlignment="1" applyProtection="1">
      <alignment wrapText="1"/>
      <protection hidden="1"/>
    </xf>
    <xf numFmtId="169" fontId="7" fillId="0" borderId="2" xfId="1" applyNumberFormat="1" applyFont="1" applyFill="1" applyBorder="1" applyAlignment="1" applyProtection="1">
      <alignment wrapText="1"/>
      <protection hidden="1"/>
    </xf>
    <xf numFmtId="0" fontId="7" fillId="3" borderId="2" xfId="0" applyFont="1" applyFill="1" applyBorder="1" applyAlignment="1">
      <alignment wrapText="1"/>
    </xf>
    <xf numFmtId="2" fontId="8" fillId="3" borderId="3" xfId="3" applyNumberFormat="1" applyFont="1" applyFill="1" applyBorder="1" applyAlignment="1" applyProtection="1">
      <alignment horizontal="center" wrapText="1"/>
      <protection hidden="1"/>
    </xf>
    <xf numFmtId="0" fontId="8" fillId="3" borderId="0" xfId="0" applyFont="1" applyFill="1"/>
    <xf numFmtId="0" fontId="7" fillId="3" borderId="7" xfId="0" applyNumberFormat="1" applyFont="1" applyFill="1" applyBorder="1" applyAlignment="1">
      <alignment vertical="center" wrapText="1"/>
    </xf>
    <xf numFmtId="0" fontId="14" fillId="3" borderId="0" xfId="0" applyFont="1" applyFill="1"/>
    <xf numFmtId="168" fontId="8" fillId="3" borderId="2" xfId="3" applyNumberFormat="1" applyFont="1" applyFill="1" applyBorder="1" applyAlignment="1" applyProtection="1">
      <alignment horizontal="center" wrapText="1"/>
      <protection hidden="1"/>
    </xf>
    <xf numFmtId="168" fontId="8" fillId="3" borderId="2" xfId="0" applyNumberFormat="1" applyFont="1" applyFill="1" applyBorder="1" applyAlignment="1">
      <alignment horizontal="center" wrapText="1"/>
    </xf>
    <xf numFmtId="0" fontId="7" fillId="3" borderId="2" xfId="0" applyNumberFormat="1" applyFont="1" applyFill="1" applyBorder="1" applyAlignment="1">
      <alignment vertical="center" wrapText="1"/>
    </xf>
    <xf numFmtId="168" fontId="13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vertical="center" wrapText="1"/>
    </xf>
    <xf numFmtId="168" fontId="8" fillId="4" borderId="2" xfId="0" applyNumberFormat="1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168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168" fontId="8" fillId="3" borderId="2" xfId="0" applyNumberFormat="1" applyFont="1" applyFill="1" applyBorder="1" applyAlignment="1">
      <alignment horizontal="center" vertical="top" wrapText="1"/>
    </xf>
    <xf numFmtId="168" fontId="13" fillId="3" borderId="2" xfId="0" applyNumberFormat="1" applyFont="1" applyFill="1" applyBorder="1" applyAlignment="1">
      <alignment horizontal="center" vertical="top" wrapText="1"/>
    </xf>
    <xf numFmtId="168" fontId="14" fillId="3" borderId="2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17" fillId="3" borderId="0" xfId="0" applyFont="1" applyFill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68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wrapText="1"/>
    </xf>
    <xf numFmtId="168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21" fillId="3" borderId="0" xfId="0" applyFont="1" applyFill="1"/>
    <xf numFmtId="168" fontId="8" fillId="3" borderId="5" xfId="0" applyNumberFormat="1" applyFont="1" applyFill="1" applyBorder="1" applyAlignment="1">
      <alignment horizontal="center" wrapText="1"/>
    </xf>
    <xf numFmtId="168" fontId="8" fillId="3" borderId="5" xfId="0" applyNumberFormat="1" applyFont="1" applyFill="1" applyBorder="1" applyAlignment="1">
      <alignment wrapText="1"/>
    </xf>
    <xf numFmtId="167" fontId="8" fillId="3" borderId="2" xfId="3" applyNumberFormat="1" applyFont="1" applyFill="1" applyBorder="1" applyAlignment="1" applyProtection="1">
      <alignment wrapText="1"/>
      <protection hidden="1"/>
    </xf>
    <xf numFmtId="168" fontId="8" fillId="3" borderId="0" xfId="0" applyNumberFormat="1" applyFont="1" applyFill="1"/>
    <xf numFmtId="0" fontId="8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8" fillId="3" borderId="6" xfId="0" applyNumberFormat="1" applyFont="1" applyFill="1" applyBorder="1" applyAlignment="1">
      <alignment horizontal="center" vertical="center"/>
    </xf>
    <xf numFmtId="167" fontId="8" fillId="3" borderId="2" xfId="1" applyNumberFormat="1" applyFont="1" applyFill="1" applyBorder="1" applyAlignment="1" applyProtection="1">
      <alignment horizontal="left" vertical="center" wrapText="1"/>
      <protection hidden="1"/>
    </xf>
    <xf numFmtId="0" fontId="7" fillId="3" borderId="3" xfId="0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8" fontId="7" fillId="3" borderId="0" xfId="0" applyNumberFormat="1" applyFont="1" applyFill="1"/>
    <xf numFmtId="0" fontId="7" fillId="3" borderId="2" xfId="0" applyNumberFormat="1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8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168" fontId="8" fillId="3" borderId="2" xfId="0" applyNumberFormat="1" applyFont="1" applyFill="1" applyBorder="1" applyAlignment="1">
      <alignment horizontal="center" vertical="center"/>
    </xf>
    <xf numFmtId="168" fontId="7" fillId="3" borderId="2" xfId="0" applyNumberFormat="1" applyFont="1" applyFill="1" applyBorder="1" applyAlignment="1">
      <alignment horizontal="center" vertical="top" wrapText="1"/>
    </xf>
    <xf numFmtId="0" fontId="8" fillId="3" borderId="5" xfId="0" applyNumberFormat="1" applyFont="1" applyFill="1" applyBorder="1" applyAlignment="1">
      <alignment horizontal="left" wrapText="1"/>
    </xf>
    <xf numFmtId="169" fontId="7" fillId="0" borderId="4" xfId="1" applyNumberFormat="1" applyFont="1" applyFill="1" applyBorder="1" applyAlignment="1" applyProtection="1">
      <alignment wrapText="1"/>
      <protection hidden="1"/>
    </xf>
    <xf numFmtId="0" fontId="7" fillId="3" borderId="0" xfId="0" applyFont="1" applyFill="1" applyBorder="1" applyAlignment="1">
      <alignment wrapText="1"/>
    </xf>
    <xf numFmtId="0" fontId="7" fillId="3" borderId="4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2" xfId="0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68" fontId="21" fillId="3" borderId="0" xfId="0" applyNumberFormat="1" applyFont="1" applyFill="1"/>
    <xf numFmtId="0" fontId="7" fillId="3" borderId="2" xfId="0" applyFont="1" applyFill="1" applyBorder="1"/>
    <xf numFmtId="0" fontId="8" fillId="3" borderId="2" xfId="0" applyFont="1" applyFill="1" applyBorder="1"/>
    <xf numFmtId="166" fontId="8" fillId="3" borderId="2" xfId="0" applyNumberFormat="1" applyFont="1" applyFill="1" applyBorder="1"/>
    <xf numFmtId="168" fontId="8" fillId="3" borderId="2" xfId="4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/>
    </xf>
    <xf numFmtId="168" fontId="7" fillId="3" borderId="5" xfId="0" applyNumberFormat="1" applyFont="1" applyFill="1" applyBorder="1" applyAlignment="1">
      <alignment wrapText="1"/>
    </xf>
    <xf numFmtId="0" fontId="7" fillId="3" borderId="3" xfId="0" applyFont="1" applyFill="1" applyBorder="1" applyAlignment="1">
      <alignment vertical="center" wrapText="1"/>
    </xf>
    <xf numFmtId="164" fontId="22" fillId="3" borderId="0" xfId="4" applyFont="1" applyFill="1" applyAlignment="1">
      <alignment vertical="center"/>
    </xf>
    <xf numFmtId="0" fontId="22" fillId="3" borderId="0" xfId="0" applyFont="1" applyFill="1"/>
    <xf numFmtId="0" fontId="8" fillId="3" borderId="2" xfId="0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wrapText="1"/>
    </xf>
    <xf numFmtId="169" fontId="14" fillId="0" borderId="4" xfId="1" applyNumberFormat="1" applyFont="1" applyFill="1" applyBorder="1" applyAlignment="1" applyProtection="1">
      <alignment wrapText="1"/>
      <protection hidden="1"/>
    </xf>
    <xf numFmtId="0" fontId="7" fillId="3" borderId="0" xfId="0" applyFont="1" applyFill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166" fontId="10" fillId="3" borderId="0" xfId="0" applyNumberFormat="1" applyFont="1" applyFill="1"/>
    <xf numFmtId="0" fontId="15" fillId="3" borderId="11" xfId="0" applyFont="1" applyFill="1" applyBorder="1" applyAlignment="1"/>
    <xf numFmtId="166" fontId="9" fillId="3" borderId="0" xfId="0" applyNumberFormat="1" applyFont="1" applyFill="1"/>
    <xf numFmtId="0" fontId="7" fillId="4" borderId="2" xfId="0" applyFon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center"/>
    </xf>
    <xf numFmtId="168" fontId="7" fillId="4" borderId="2" xfId="0" applyNumberFormat="1" applyFont="1" applyFill="1" applyBorder="1" applyAlignment="1">
      <alignment horizontal="center"/>
    </xf>
    <xf numFmtId="168" fontId="8" fillId="4" borderId="6" xfId="0" applyNumberFormat="1" applyFont="1" applyFill="1" applyBorder="1" applyAlignment="1">
      <alignment horizontal="center"/>
    </xf>
    <xf numFmtId="0" fontId="20" fillId="4" borderId="10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68" fontId="8" fillId="3" borderId="4" xfId="0" applyNumberFormat="1" applyFont="1" applyFill="1" applyBorder="1" applyAlignment="1">
      <alignment horizontal="center" wrapText="1"/>
    </xf>
    <xf numFmtId="168" fontId="7" fillId="3" borderId="4" xfId="0" applyNumberFormat="1" applyFont="1" applyFill="1" applyBorder="1" applyAlignment="1">
      <alignment horizontal="center" wrapText="1"/>
    </xf>
    <xf numFmtId="168" fontId="7" fillId="3" borderId="3" xfId="0" applyNumberFormat="1" applyFont="1" applyFill="1" applyBorder="1" applyAlignment="1">
      <alignment horizontal="center" wrapText="1"/>
    </xf>
    <xf numFmtId="168" fontId="14" fillId="3" borderId="4" xfId="0" applyNumberFormat="1" applyFont="1" applyFill="1" applyBorder="1" applyAlignment="1">
      <alignment horizontal="center" wrapText="1"/>
    </xf>
    <xf numFmtId="168" fontId="8" fillId="3" borderId="4" xfId="3" applyNumberFormat="1" applyFont="1" applyFill="1" applyBorder="1" applyAlignment="1" applyProtection="1">
      <alignment horizontal="center" wrapText="1"/>
      <protection hidden="1"/>
    </xf>
    <xf numFmtId="168" fontId="13" fillId="3" borderId="7" xfId="3" applyNumberFormat="1" applyFont="1" applyFill="1" applyBorder="1" applyAlignment="1" applyProtection="1">
      <alignment horizontal="center" wrapText="1"/>
      <protection hidden="1"/>
    </xf>
    <xf numFmtId="168" fontId="14" fillId="3" borderId="4" xfId="3" applyNumberFormat="1" applyFont="1" applyFill="1" applyBorder="1" applyAlignment="1" applyProtection="1">
      <alignment horizontal="center" wrapText="1"/>
      <protection hidden="1"/>
    </xf>
    <xf numFmtId="168" fontId="13" fillId="3" borderId="4" xfId="3" applyNumberFormat="1" applyFont="1" applyFill="1" applyBorder="1" applyAlignment="1" applyProtection="1">
      <alignment horizontal="center" wrapText="1"/>
      <protection hidden="1"/>
    </xf>
    <xf numFmtId="168" fontId="7" fillId="3" borderId="4" xfId="0" applyNumberFormat="1" applyFont="1" applyFill="1" applyBorder="1" applyAlignment="1">
      <alignment horizontal="center"/>
    </xf>
    <xf numFmtId="168" fontId="8" fillId="3" borderId="4" xfId="0" applyNumberFormat="1" applyFont="1" applyFill="1" applyBorder="1" applyAlignment="1">
      <alignment horizontal="center"/>
    </xf>
    <xf numFmtId="169" fontId="5" fillId="3" borderId="2" xfId="1" applyNumberFormat="1" applyFont="1" applyFill="1" applyBorder="1" applyAlignment="1" applyProtection="1">
      <alignment wrapText="1"/>
      <protection hidden="1"/>
    </xf>
    <xf numFmtId="169" fontId="5" fillId="0" borderId="2" xfId="1" applyNumberFormat="1" applyFont="1" applyFill="1" applyBorder="1" applyAlignment="1" applyProtection="1">
      <alignment wrapText="1"/>
      <protection hidden="1"/>
    </xf>
    <xf numFmtId="0" fontId="23" fillId="0" borderId="2" xfId="0" applyFont="1" applyBorder="1" applyAlignment="1">
      <alignment wrapText="1"/>
    </xf>
    <xf numFmtId="164" fontId="22" fillId="3" borderId="0" xfId="4" applyFont="1" applyFill="1"/>
    <xf numFmtId="164" fontId="18" fillId="3" borderId="0" xfId="4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166" fontId="6" fillId="3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166" fontId="6" fillId="3" borderId="2" xfId="4" applyNumberFormat="1" applyFont="1" applyFill="1" applyBorder="1" applyAlignment="1">
      <alignment horizontal="center" vertical="center" wrapText="1"/>
    </xf>
    <xf numFmtId="164" fontId="6" fillId="3" borderId="2" xfId="4" applyFont="1" applyFill="1" applyBorder="1" applyAlignment="1">
      <alignment horizontal="center" vertical="center" wrapText="1"/>
    </xf>
    <xf numFmtId="4" fontId="5" fillId="3" borderId="2" xfId="4" applyNumberFormat="1" applyFont="1" applyFill="1" applyBorder="1" applyAlignment="1">
      <alignment vertical="center" wrapText="1"/>
    </xf>
    <xf numFmtId="164" fontId="25" fillId="3" borderId="0" xfId="4" applyFont="1" applyFill="1"/>
    <xf numFmtId="0" fontId="25" fillId="3" borderId="0" xfId="0" applyFont="1" applyFill="1"/>
    <xf numFmtId="0" fontId="5" fillId="3" borderId="2" xfId="0" applyFont="1" applyFill="1" applyBorder="1" applyAlignment="1">
      <alignment horizontal="center" vertical="center"/>
    </xf>
    <xf numFmtId="166" fontId="5" fillId="3" borderId="2" xfId="4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164" fontId="22" fillId="3" borderId="0" xfId="4" applyFont="1" applyFill="1" applyAlignment="1">
      <alignment vertical="center" wrapText="1"/>
    </xf>
    <xf numFmtId="170" fontId="5" fillId="3" borderId="2" xfId="4" applyNumberFormat="1" applyFont="1" applyFill="1" applyBorder="1" applyAlignment="1">
      <alignment horizontal="left" vertical="center" wrapText="1"/>
    </xf>
    <xf numFmtId="166" fontId="6" fillId="3" borderId="2" xfId="4" applyNumberFormat="1" applyFont="1" applyFill="1" applyBorder="1" applyAlignment="1">
      <alignment horizontal="center" vertical="center"/>
    </xf>
    <xf numFmtId="166" fontId="5" fillId="3" borderId="2" xfId="4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166" fontId="5" fillId="3" borderId="0" xfId="4" applyNumberFormat="1" applyFont="1" applyFill="1" applyAlignment="1">
      <alignment horizontal="center" vertical="center"/>
    </xf>
    <xf numFmtId="0" fontId="22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70" fontId="6" fillId="3" borderId="2" xfId="4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" fontId="5" fillId="3" borderId="2" xfId="4" applyNumberFormat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170" fontId="6" fillId="3" borderId="2" xfId="4" applyNumberFormat="1" applyFont="1" applyFill="1" applyBorder="1" applyAlignment="1">
      <alignment vertical="center" wrapText="1"/>
    </xf>
    <xf numFmtId="0" fontId="27" fillId="3" borderId="2" xfId="0" applyFont="1" applyFill="1" applyBorder="1" applyAlignment="1">
      <alignment horizontal="center" vertical="center" wrapText="1"/>
    </xf>
    <xf numFmtId="1" fontId="27" fillId="3" borderId="2" xfId="0" applyNumberFormat="1" applyFont="1" applyFill="1" applyBorder="1" applyAlignment="1">
      <alignment horizontal="center" vertical="center" wrapText="1"/>
    </xf>
    <xf numFmtId="1" fontId="27" fillId="3" borderId="2" xfId="4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168" fontId="6" fillId="3" borderId="2" xfId="4" applyNumberFormat="1" applyFont="1" applyFill="1" applyBorder="1" applyAlignment="1">
      <alignment horizontal="center" vertical="center" wrapText="1"/>
    </xf>
    <xf numFmtId="168" fontId="5" fillId="3" borderId="2" xfId="4" applyNumberFormat="1" applyFont="1" applyFill="1" applyBorder="1" applyAlignment="1">
      <alignment horizontal="center" vertical="center" wrapText="1"/>
    </xf>
    <xf numFmtId="168" fontId="5" fillId="3" borderId="7" xfId="4" applyNumberFormat="1" applyFont="1" applyFill="1" applyBorder="1" applyAlignment="1">
      <alignment horizontal="center" vertical="center" wrapText="1"/>
    </xf>
    <xf numFmtId="168" fontId="6" fillId="3" borderId="2" xfId="4" applyNumberFormat="1" applyFont="1" applyFill="1" applyBorder="1" applyAlignment="1">
      <alignment horizontal="center" vertical="center"/>
    </xf>
    <xf numFmtId="168" fontId="5" fillId="3" borderId="2" xfId="4" applyNumberFormat="1" applyFont="1" applyFill="1" applyBorder="1" applyAlignment="1">
      <alignment horizontal="center" vertical="center"/>
    </xf>
    <xf numFmtId="168" fontId="5" fillId="3" borderId="2" xfId="0" applyNumberFormat="1" applyFont="1" applyFill="1" applyBorder="1" applyAlignment="1">
      <alignment horizontal="center" vertical="center"/>
    </xf>
    <xf numFmtId="168" fontId="6" fillId="3" borderId="2" xfId="0" applyNumberFormat="1" applyFont="1" applyFill="1" applyBorder="1" applyAlignment="1">
      <alignment horizontal="center" vertical="center"/>
    </xf>
    <xf numFmtId="166" fontId="5" fillId="3" borderId="3" xfId="4" applyNumberFormat="1" applyFont="1" applyFill="1" applyBorder="1" applyAlignment="1">
      <alignment horizontal="left" vertical="center" wrapText="1"/>
    </xf>
    <xf numFmtId="166" fontId="5" fillId="3" borderId="5" xfId="4" applyNumberFormat="1" applyFont="1" applyFill="1" applyBorder="1" applyAlignment="1">
      <alignment horizontal="left" vertical="center" wrapText="1"/>
    </xf>
    <xf numFmtId="170" fontId="5" fillId="3" borderId="3" xfId="4" applyNumberFormat="1" applyFont="1" applyFill="1" applyBorder="1" applyAlignment="1">
      <alignment horizontal="left" vertical="center" wrapText="1"/>
    </xf>
    <xf numFmtId="170" fontId="5" fillId="3" borderId="8" xfId="4" applyNumberFormat="1" applyFont="1" applyFill="1" applyBorder="1" applyAlignment="1">
      <alignment horizontal="left" vertical="center" wrapText="1"/>
    </xf>
    <xf numFmtId="170" fontId="5" fillId="3" borderId="5" xfId="4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right"/>
    </xf>
    <xf numFmtId="170" fontId="5" fillId="3" borderId="0" xfId="4" applyNumberFormat="1" applyFont="1" applyFill="1" applyAlignment="1">
      <alignment horizontal="right" vertical="center"/>
    </xf>
    <xf numFmtId="0" fontId="22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4" fontId="5" fillId="3" borderId="3" xfId="4" applyNumberFormat="1" applyFont="1" applyFill="1" applyBorder="1" applyAlignment="1">
      <alignment horizontal="left" vertical="center" wrapText="1"/>
    </xf>
    <xf numFmtId="4" fontId="5" fillId="3" borderId="8" xfId="4" applyNumberFormat="1" applyFont="1" applyFill="1" applyBorder="1" applyAlignment="1">
      <alignment horizontal="left" vertical="center" wrapText="1"/>
    </xf>
    <xf numFmtId="4" fontId="5" fillId="3" borderId="5" xfId="4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Alignment="1"/>
    <xf numFmtId="0" fontId="8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/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_tmp" xfId="3"/>
    <cellStyle name="Финансовый" xfId="4" builtinId="3"/>
    <cellStyle name="Финансовый 2" xfId="5"/>
    <cellStyle name="Финансовый 3" xfId="6"/>
    <cellStyle name="Элементы осей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opLeftCell="A46" zoomScale="80" zoomScaleNormal="80" workbookViewId="0">
      <selection activeCell="F56" sqref="F56"/>
    </sheetView>
  </sheetViews>
  <sheetFormatPr defaultRowHeight="48" customHeight="1"/>
  <cols>
    <col min="1" max="1" width="45.140625" style="182" customWidth="1"/>
    <col min="2" max="2" width="30.5703125" style="186" customWidth="1"/>
    <col min="3" max="3" width="15.140625" style="184" customWidth="1"/>
    <col min="4" max="4" width="15.7109375" style="184" customWidth="1"/>
    <col min="5" max="5" width="17" style="184" customWidth="1"/>
    <col min="6" max="6" width="54" style="185" customWidth="1"/>
    <col min="7" max="7" width="62.5703125" style="162" customWidth="1"/>
    <col min="8" max="253" width="9.140625" style="114"/>
    <col min="254" max="254" width="66.85546875" style="114" customWidth="1"/>
    <col min="255" max="255" width="30.28515625" style="114" customWidth="1"/>
    <col min="256" max="256" width="19.140625" style="114" customWidth="1"/>
    <col min="257" max="257" width="18.28515625" style="114" customWidth="1"/>
    <col min="258" max="258" width="18.85546875" style="114" customWidth="1"/>
    <col min="259" max="259" width="17.7109375" style="114" customWidth="1"/>
    <col min="260" max="260" width="20" style="114" customWidth="1"/>
    <col min="261" max="261" width="18.140625" style="114" customWidth="1"/>
    <col min="262" max="262" width="59.85546875" style="114" customWidth="1"/>
    <col min="263" max="263" width="62.5703125" style="114" customWidth="1"/>
    <col min="264" max="509" width="9.140625" style="114"/>
    <col min="510" max="510" width="66.85546875" style="114" customWidth="1"/>
    <col min="511" max="511" width="30.28515625" style="114" customWidth="1"/>
    <col min="512" max="512" width="19.140625" style="114" customWidth="1"/>
    <col min="513" max="513" width="18.28515625" style="114" customWidth="1"/>
    <col min="514" max="514" width="18.85546875" style="114" customWidth="1"/>
    <col min="515" max="515" width="17.7109375" style="114" customWidth="1"/>
    <col min="516" max="516" width="20" style="114" customWidth="1"/>
    <col min="517" max="517" width="18.140625" style="114" customWidth="1"/>
    <col min="518" max="518" width="59.85546875" style="114" customWidth="1"/>
    <col min="519" max="519" width="62.5703125" style="114" customWidth="1"/>
    <col min="520" max="765" width="9.140625" style="114"/>
    <col min="766" max="766" width="66.85546875" style="114" customWidth="1"/>
    <col min="767" max="767" width="30.28515625" style="114" customWidth="1"/>
    <col min="768" max="768" width="19.140625" style="114" customWidth="1"/>
    <col min="769" max="769" width="18.28515625" style="114" customWidth="1"/>
    <col min="770" max="770" width="18.85546875" style="114" customWidth="1"/>
    <col min="771" max="771" width="17.7109375" style="114" customWidth="1"/>
    <col min="772" max="772" width="20" style="114" customWidth="1"/>
    <col min="773" max="773" width="18.140625" style="114" customWidth="1"/>
    <col min="774" max="774" width="59.85546875" style="114" customWidth="1"/>
    <col min="775" max="775" width="62.5703125" style="114" customWidth="1"/>
    <col min="776" max="1021" width="9.140625" style="114"/>
    <col min="1022" max="1022" width="66.85546875" style="114" customWidth="1"/>
    <col min="1023" max="1023" width="30.28515625" style="114" customWidth="1"/>
    <col min="1024" max="1024" width="19.140625" style="114" customWidth="1"/>
    <col min="1025" max="1025" width="18.28515625" style="114" customWidth="1"/>
    <col min="1026" max="1026" width="18.85546875" style="114" customWidth="1"/>
    <col min="1027" max="1027" width="17.7109375" style="114" customWidth="1"/>
    <col min="1028" max="1028" width="20" style="114" customWidth="1"/>
    <col min="1029" max="1029" width="18.140625" style="114" customWidth="1"/>
    <col min="1030" max="1030" width="59.85546875" style="114" customWidth="1"/>
    <col min="1031" max="1031" width="62.5703125" style="114" customWidth="1"/>
    <col min="1032" max="1277" width="9.140625" style="114"/>
    <col min="1278" max="1278" width="66.85546875" style="114" customWidth="1"/>
    <col min="1279" max="1279" width="30.28515625" style="114" customWidth="1"/>
    <col min="1280" max="1280" width="19.140625" style="114" customWidth="1"/>
    <col min="1281" max="1281" width="18.28515625" style="114" customWidth="1"/>
    <col min="1282" max="1282" width="18.85546875" style="114" customWidth="1"/>
    <col min="1283" max="1283" width="17.7109375" style="114" customWidth="1"/>
    <col min="1284" max="1284" width="20" style="114" customWidth="1"/>
    <col min="1285" max="1285" width="18.140625" style="114" customWidth="1"/>
    <col min="1286" max="1286" width="59.85546875" style="114" customWidth="1"/>
    <col min="1287" max="1287" width="62.5703125" style="114" customWidth="1"/>
    <col min="1288" max="1533" width="9.140625" style="114"/>
    <col min="1534" max="1534" width="66.85546875" style="114" customWidth="1"/>
    <col min="1535" max="1535" width="30.28515625" style="114" customWidth="1"/>
    <col min="1536" max="1536" width="19.140625" style="114" customWidth="1"/>
    <col min="1537" max="1537" width="18.28515625" style="114" customWidth="1"/>
    <col min="1538" max="1538" width="18.85546875" style="114" customWidth="1"/>
    <col min="1539" max="1539" width="17.7109375" style="114" customWidth="1"/>
    <col min="1540" max="1540" width="20" style="114" customWidth="1"/>
    <col min="1541" max="1541" width="18.140625" style="114" customWidth="1"/>
    <col min="1542" max="1542" width="59.85546875" style="114" customWidth="1"/>
    <col min="1543" max="1543" width="62.5703125" style="114" customWidth="1"/>
    <col min="1544" max="1789" width="9.140625" style="114"/>
    <col min="1790" max="1790" width="66.85546875" style="114" customWidth="1"/>
    <col min="1791" max="1791" width="30.28515625" style="114" customWidth="1"/>
    <col min="1792" max="1792" width="19.140625" style="114" customWidth="1"/>
    <col min="1793" max="1793" width="18.28515625" style="114" customWidth="1"/>
    <col min="1794" max="1794" width="18.85546875" style="114" customWidth="1"/>
    <col min="1795" max="1795" width="17.7109375" style="114" customWidth="1"/>
    <col min="1796" max="1796" width="20" style="114" customWidth="1"/>
    <col min="1797" max="1797" width="18.140625" style="114" customWidth="1"/>
    <col min="1798" max="1798" width="59.85546875" style="114" customWidth="1"/>
    <col min="1799" max="1799" width="62.5703125" style="114" customWidth="1"/>
    <col min="1800" max="2045" width="9.140625" style="114"/>
    <col min="2046" max="2046" width="66.85546875" style="114" customWidth="1"/>
    <col min="2047" max="2047" width="30.28515625" style="114" customWidth="1"/>
    <col min="2048" max="2048" width="19.140625" style="114" customWidth="1"/>
    <col min="2049" max="2049" width="18.28515625" style="114" customWidth="1"/>
    <col min="2050" max="2050" width="18.85546875" style="114" customWidth="1"/>
    <col min="2051" max="2051" width="17.7109375" style="114" customWidth="1"/>
    <col min="2052" max="2052" width="20" style="114" customWidth="1"/>
    <col min="2053" max="2053" width="18.140625" style="114" customWidth="1"/>
    <col min="2054" max="2054" width="59.85546875" style="114" customWidth="1"/>
    <col min="2055" max="2055" width="62.5703125" style="114" customWidth="1"/>
    <col min="2056" max="2301" width="9.140625" style="114"/>
    <col min="2302" max="2302" width="66.85546875" style="114" customWidth="1"/>
    <col min="2303" max="2303" width="30.28515625" style="114" customWidth="1"/>
    <col min="2304" max="2304" width="19.140625" style="114" customWidth="1"/>
    <col min="2305" max="2305" width="18.28515625" style="114" customWidth="1"/>
    <col min="2306" max="2306" width="18.85546875" style="114" customWidth="1"/>
    <col min="2307" max="2307" width="17.7109375" style="114" customWidth="1"/>
    <col min="2308" max="2308" width="20" style="114" customWidth="1"/>
    <col min="2309" max="2309" width="18.140625" style="114" customWidth="1"/>
    <col min="2310" max="2310" width="59.85546875" style="114" customWidth="1"/>
    <col min="2311" max="2311" width="62.5703125" style="114" customWidth="1"/>
    <col min="2312" max="2557" width="9.140625" style="114"/>
    <col min="2558" max="2558" width="66.85546875" style="114" customWidth="1"/>
    <col min="2559" max="2559" width="30.28515625" style="114" customWidth="1"/>
    <col min="2560" max="2560" width="19.140625" style="114" customWidth="1"/>
    <col min="2561" max="2561" width="18.28515625" style="114" customWidth="1"/>
    <col min="2562" max="2562" width="18.85546875" style="114" customWidth="1"/>
    <col min="2563" max="2563" width="17.7109375" style="114" customWidth="1"/>
    <col min="2564" max="2564" width="20" style="114" customWidth="1"/>
    <col min="2565" max="2565" width="18.140625" style="114" customWidth="1"/>
    <col min="2566" max="2566" width="59.85546875" style="114" customWidth="1"/>
    <col min="2567" max="2567" width="62.5703125" style="114" customWidth="1"/>
    <col min="2568" max="2813" width="9.140625" style="114"/>
    <col min="2814" max="2814" width="66.85546875" style="114" customWidth="1"/>
    <col min="2815" max="2815" width="30.28515625" style="114" customWidth="1"/>
    <col min="2816" max="2816" width="19.140625" style="114" customWidth="1"/>
    <col min="2817" max="2817" width="18.28515625" style="114" customWidth="1"/>
    <col min="2818" max="2818" width="18.85546875" style="114" customWidth="1"/>
    <col min="2819" max="2819" width="17.7109375" style="114" customWidth="1"/>
    <col min="2820" max="2820" width="20" style="114" customWidth="1"/>
    <col min="2821" max="2821" width="18.140625" style="114" customWidth="1"/>
    <col min="2822" max="2822" width="59.85546875" style="114" customWidth="1"/>
    <col min="2823" max="2823" width="62.5703125" style="114" customWidth="1"/>
    <col min="2824" max="3069" width="9.140625" style="114"/>
    <col min="3070" max="3070" width="66.85546875" style="114" customWidth="1"/>
    <col min="3071" max="3071" width="30.28515625" style="114" customWidth="1"/>
    <col min="3072" max="3072" width="19.140625" style="114" customWidth="1"/>
    <col min="3073" max="3073" width="18.28515625" style="114" customWidth="1"/>
    <col min="3074" max="3074" width="18.85546875" style="114" customWidth="1"/>
    <col min="3075" max="3075" width="17.7109375" style="114" customWidth="1"/>
    <col min="3076" max="3076" width="20" style="114" customWidth="1"/>
    <col min="3077" max="3077" width="18.140625" style="114" customWidth="1"/>
    <col min="3078" max="3078" width="59.85546875" style="114" customWidth="1"/>
    <col min="3079" max="3079" width="62.5703125" style="114" customWidth="1"/>
    <col min="3080" max="3325" width="9.140625" style="114"/>
    <col min="3326" max="3326" width="66.85546875" style="114" customWidth="1"/>
    <col min="3327" max="3327" width="30.28515625" style="114" customWidth="1"/>
    <col min="3328" max="3328" width="19.140625" style="114" customWidth="1"/>
    <col min="3329" max="3329" width="18.28515625" style="114" customWidth="1"/>
    <col min="3330" max="3330" width="18.85546875" style="114" customWidth="1"/>
    <col min="3331" max="3331" width="17.7109375" style="114" customWidth="1"/>
    <col min="3332" max="3332" width="20" style="114" customWidth="1"/>
    <col min="3333" max="3333" width="18.140625" style="114" customWidth="1"/>
    <col min="3334" max="3334" width="59.85546875" style="114" customWidth="1"/>
    <col min="3335" max="3335" width="62.5703125" style="114" customWidth="1"/>
    <col min="3336" max="3581" width="9.140625" style="114"/>
    <col min="3582" max="3582" width="66.85546875" style="114" customWidth="1"/>
    <col min="3583" max="3583" width="30.28515625" style="114" customWidth="1"/>
    <col min="3584" max="3584" width="19.140625" style="114" customWidth="1"/>
    <col min="3585" max="3585" width="18.28515625" style="114" customWidth="1"/>
    <col min="3586" max="3586" width="18.85546875" style="114" customWidth="1"/>
    <col min="3587" max="3587" width="17.7109375" style="114" customWidth="1"/>
    <col min="3588" max="3588" width="20" style="114" customWidth="1"/>
    <col min="3589" max="3589" width="18.140625" style="114" customWidth="1"/>
    <col min="3590" max="3590" width="59.85546875" style="114" customWidth="1"/>
    <col min="3591" max="3591" width="62.5703125" style="114" customWidth="1"/>
    <col min="3592" max="3837" width="9.140625" style="114"/>
    <col min="3838" max="3838" width="66.85546875" style="114" customWidth="1"/>
    <col min="3839" max="3839" width="30.28515625" style="114" customWidth="1"/>
    <col min="3840" max="3840" width="19.140625" style="114" customWidth="1"/>
    <col min="3841" max="3841" width="18.28515625" style="114" customWidth="1"/>
    <col min="3842" max="3842" width="18.85546875" style="114" customWidth="1"/>
    <col min="3843" max="3843" width="17.7109375" style="114" customWidth="1"/>
    <col min="3844" max="3844" width="20" style="114" customWidth="1"/>
    <col min="3845" max="3845" width="18.140625" style="114" customWidth="1"/>
    <col min="3846" max="3846" width="59.85546875" style="114" customWidth="1"/>
    <col min="3847" max="3847" width="62.5703125" style="114" customWidth="1"/>
    <col min="3848" max="4093" width="9.140625" style="114"/>
    <col min="4094" max="4094" width="66.85546875" style="114" customWidth="1"/>
    <col min="4095" max="4095" width="30.28515625" style="114" customWidth="1"/>
    <col min="4096" max="4096" width="19.140625" style="114" customWidth="1"/>
    <col min="4097" max="4097" width="18.28515625" style="114" customWidth="1"/>
    <col min="4098" max="4098" width="18.85546875" style="114" customWidth="1"/>
    <col min="4099" max="4099" width="17.7109375" style="114" customWidth="1"/>
    <col min="4100" max="4100" width="20" style="114" customWidth="1"/>
    <col min="4101" max="4101" width="18.140625" style="114" customWidth="1"/>
    <col min="4102" max="4102" width="59.85546875" style="114" customWidth="1"/>
    <col min="4103" max="4103" width="62.5703125" style="114" customWidth="1"/>
    <col min="4104" max="4349" width="9.140625" style="114"/>
    <col min="4350" max="4350" width="66.85546875" style="114" customWidth="1"/>
    <col min="4351" max="4351" width="30.28515625" style="114" customWidth="1"/>
    <col min="4352" max="4352" width="19.140625" style="114" customWidth="1"/>
    <col min="4353" max="4353" width="18.28515625" style="114" customWidth="1"/>
    <col min="4354" max="4354" width="18.85546875" style="114" customWidth="1"/>
    <col min="4355" max="4355" width="17.7109375" style="114" customWidth="1"/>
    <col min="4356" max="4356" width="20" style="114" customWidth="1"/>
    <col min="4357" max="4357" width="18.140625" style="114" customWidth="1"/>
    <col min="4358" max="4358" width="59.85546875" style="114" customWidth="1"/>
    <col min="4359" max="4359" width="62.5703125" style="114" customWidth="1"/>
    <col min="4360" max="4605" width="9.140625" style="114"/>
    <col min="4606" max="4606" width="66.85546875" style="114" customWidth="1"/>
    <col min="4607" max="4607" width="30.28515625" style="114" customWidth="1"/>
    <col min="4608" max="4608" width="19.140625" style="114" customWidth="1"/>
    <col min="4609" max="4609" width="18.28515625" style="114" customWidth="1"/>
    <col min="4610" max="4610" width="18.85546875" style="114" customWidth="1"/>
    <col min="4611" max="4611" width="17.7109375" style="114" customWidth="1"/>
    <col min="4612" max="4612" width="20" style="114" customWidth="1"/>
    <col min="4613" max="4613" width="18.140625" style="114" customWidth="1"/>
    <col min="4614" max="4614" width="59.85546875" style="114" customWidth="1"/>
    <col min="4615" max="4615" width="62.5703125" style="114" customWidth="1"/>
    <col min="4616" max="4861" width="9.140625" style="114"/>
    <col min="4862" max="4862" width="66.85546875" style="114" customWidth="1"/>
    <col min="4863" max="4863" width="30.28515625" style="114" customWidth="1"/>
    <col min="4864" max="4864" width="19.140625" style="114" customWidth="1"/>
    <col min="4865" max="4865" width="18.28515625" style="114" customWidth="1"/>
    <col min="4866" max="4866" width="18.85546875" style="114" customWidth="1"/>
    <col min="4867" max="4867" width="17.7109375" style="114" customWidth="1"/>
    <col min="4868" max="4868" width="20" style="114" customWidth="1"/>
    <col min="4869" max="4869" width="18.140625" style="114" customWidth="1"/>
    <col min="4870" max="4870" width="59.85546875" style="114" customWidth="1"/>
    <col min="4871" max="4871" width="62.5703125" style="114" customWidth="1"/>
    <col min="4872" max="5117" width="9.140625" style="114"/>
    <col min="5118" max="5118" width="66.85546875" style="114" customWidth="1"/>
    <col min="5119" max="5119" width="30.28515625" style="114" customWidth="1"/>
    <col min="5120" max="5120" width="19.140625" style="114" customWidth="1"/>
    <col min="5121" max="5121" width="18.28515625" style="114" customWidth="1"/>
    <col min="5122" max="5122" width="18.85546875" style="114" customWidth="1"/>
    <col min="5123" max="5123" width="17.7109375" style="114" customWidth="1"/>
    <col min="5124" max="5124" width="20" style="114" customWidth="1"/>
    <col min="5125" max="5125" width="18.140625" style="114" customWidth="1"/>
    <col min="5126" max="5126" width="59.85546875" style="114" customWidth="1"/>
    <col min="5127" max="5127" width="62.5703125" style="114" customWidth="1"/>
    <col min="5128" max="5373" width="9.140625" style="114"/>
    <col min="5374" max="5374" width="66.85546875" style="114" customWidth="1"/>
    <col min="5375" max="5375" width="30.28515625" style="114" customWidth="1"/>
    <col min="5376" max="5376" width="19.140625" style="114" customWidth="1"/>
    <col min="5377" max="5377" width="18.28515625" style="114" customWidth="1"/>
    <col min="5378" max="5378" width="18.85546875" style="114" customWidth="1"/>
    <col min="5379" max="5379" width="17.7109375" style="114" customWidth="1"/>
    <col min="5380" max="5380" width="20" style="114" customWidth="1"/>
    <col min="5381" max="5381" width="18.140625" style="114" customWidth="1"/>
    <col min="5382" max="5382" width="59.85546875" style="114" customWidth="1"/>
    <col min="5383" max="5383" width="62.5703125" style="114" customWidth="1"/>
    <col min="5384" max="5629" width="9.140625" style="114"/>
    <col min="5630" max="5630" width="66.85546875" style="114" customWidth="1"/>
    <col min="5631" max="5631" width="30.28515625" style="114" customWidth="1"/>
    <col min="5632" max="5632" width="19.140625" style="114" customWidth="1"/>
    <col min="5633" max="5633" width="18.28515625" style="114" customWidth="1"/>
    <col min="5634" max="5634" width="18.85546875" style="114" customWidth="1"/>
    <col min="5635" max="5635" width="17.7109375" style="114" customWidth="1"/>
    <col min="5636" max="5636" width="20" style="114" customWidth="1"/>
    <col min="5637" max="5637" width="18.140625" style="114" customWidth="1"/>
    <col min="5638" max="5638" width="59.85546875" style="114" customWidth="1"/>
    <col min="5639" max="5639" width="62.5703125" style="114" customWidth="1"/>
    <col min="5640" max="5885" width="9.140625" style="114"/>
    <col min="5886" max="5886" width="66.85546875" style="114" customWidth="1"/>
    <col min="5887" max="5887" width="30.28515625" style="114" customWidth="1"/>
    <col min="5888" max="5888" width="19.140625" style="114" customWidth="1"/>
    <col min="5889" max="5889" width="18.28515625" style="114" customWidth="1"/>
    <col min="5890" max="5890" width="18.85546875" style="114" customWidth="1"/>
    <col min="5891" max="5891" width="17.7109375" style="114" customWidth="1"/>
    <col min="5892" max="5892" width="20" style="114" customWidth="1"/>
    <col min="5893" max="5893" width="18.140625" style="114" customWidth="1"/>
    <col min="5894" max="5894" width="59.85546875" style="114" customWidth="1"/>
    <col min="5895" max="5895" width="62.5703125" style="114" customWidth="1"/>
    <col min="5896" max="6141" width="9.140625" style="114"/>
    <col min="6142" max="6142" width="66.85546875" style="114" customWidth="1"/>
    <col min="6143" max="6143" width="30.28515625" style="114" customWidth="1"/>
    <col min="6144" max="6144" width="19.140625" style="114" customWidth="1"/>
    <col min="6145" max="6145" width="18.28515625" style="114" customWidth="1"/>
    <col min="6146" max="6146" width="18.85546875" style="114" customWidth="1"/>
    <col min="6147" max="6147" width="17.7109375" style="114" customWidth="1"/>
    <col min="6148" max="6148" width="20" style="114" customWidth="1"/>
    <col min="6149" max="6149" width="18.140625" style="114" customWidth="1"/>
    <col min="6150" max="6150" width="59.85546875" style="114" customWidth="1"/>
    <col min="6151" max="6151" width="62.5703125" style="114" customWidth="1"/>
    <col min="6152" max="6397" width="9.140625" style="114"/>
    <col min="6398" max="6398" width="66.85546875" style="114" customWidth="1"/>
    <col min="6399" max="6399" width="30.28515625" style="114" customWidth="1"/>
    <col min="6400" max="6400" width="19.140625" style="114" customWidth="1"/>
    <col min="6401" max="6401" width="18.28515625" style="114" customWidth="1"/>
    <col min="6402" max="6402" width="18.85546875" style="114" customWidth="1"/>
    <col min="6403" max="6403" width="17.7109375" style="114" customWidth="1"/>
    <col min="6404" max="6404" width="20" style="114" customWidth="1"/>
    <col min="6405" max="6405" width="18.140625" style="114" customWidth="1"/>
    <col min="6406" max="6406" width="59.85546875" style="114" customWidth="1"/>
    <col min="6407" max="6407" width="62.5703125" style="114" customWidth="1"/>
    <col min="6408" max="6653" width="9.140625" style="114"/>
    <col min="6654" max="6654" width="66.85546875" style="114" customWidth="1"/>
    <col min="6655" max="6655" width="30.28515625" style="114" customWidth="1"/>
    <col min="6656" max="6656" width="19.140625" style="114" customWidth="1"/>
    <col min="6657" max="6657" width="18.28515625" style="114" customWidth="1"/>
    <col min="6658" max="6658" width="18.85546875" style="114" customWidth="1"/>
    <col min="6659" max="6659" width="17.7109375" style="114" customWidth="1"/>
    <col min="6660" max="6660" width="20" style="114" customWidth="1"/>
    <col min="6661" max="6661" width="18.140625" style="114" customWidth="1"/>
    <col min="6662" max="6662" width="59.85546875" style="114" customWidth="1"/>
    <col min="6663" max="6663" width="62.5703125" style="114" customWidth="1"/>
    <col min="6664" max="6909" width="9.140625" style="114"/>
    <col min="6910" max="6910" width="66.85546875" style="114" customWidth="1"/>
    <col min="6911" max="6911" width="30.28515625" style="114" customWidth="1"/>
    <col min="6912" max="6912" width="19.140625" style="114" customWidth="1"/>
    <col min="6913" max="6913" width="18.28515625" style="114" customWidth="1"/>
    <col min="6914" max="6914" width="18.85546875" style="114" customWidth="1"/>
    <col min="6915" max="6915" width="17.7109375" style="114" customWidth="1"/>
    <col min="6916" max="6916" width="20" style="114" customWidth="1"/>
    <col min="6917" max="6917" width="18.140625" style="114" customWidth="1"/>
    <col min="6918" max="6918" width="59.85546875" style="114" customWidth="1"/>
    <col min="6919" max="6919" width="62.5703125" style="114" customWidth="1"/>
    <col min="6920" max="7165" width="9.140625" style="114"/>
    <col min="7166" max="7166" width="66.85546875" style="114" customWidth="1"/>
    <col min="7167" max="7167" width="30.28515625" style="114" customWidth="1"/>
    <col min="7168" max="7168" width="19.140625" style="114" customWidth="1"/>
    <col min="7169" max="7169" width="18.28515625" style="114" customWidth="1"/>
    <col min="7170" max="7170" width="18.85546875" style="114" customWidth="1"/>
    <col min="7171" max="7171" width="17.7109375" style="114" customWidth="1"/>
    <col min="7172" max="7172" width="20" style="114" customWidth="1"/>
    <col min="7173" max="7173" width="18.140625" style="114" customWidth="1"/>
    <col min="7174" max="7174" width="59.85546875" style="114" customWidth="1"/>
    <col min="7175" max="7175" width="62.5703125" style="114" customWidth="1"/>
    <col min="7176" max="7421" width="9.140625" style="114"/>
    <col min="7422" max="7422" width="66.85546875" style="114" customWidth="1"/>
    <col min="7423" max="7423" width="30.28515625" style="114" customWidth="1"/>
    <col min="7424" max="7424" width="19.140625" style="114" customWidth="1"/>
    <col min="7425" max="7425" width="18.28515625" style="114" customWidth="1"/>
    <col min="7426" max="7426" width="18.85546875" style="114" customWidth="1"/>
    <col min="7427" max="7427" width="17.7109375" style="114" customWidth="1"/>
    <col min="7428" max="7428" width="20" style="114" customWidth="1"/>
    <col min="7429" max="7429" width="18.140625" style="114" customWidth="1"/>
    <col min="7430" max="7430" width="59.85546875" style="114" customWidth="1"/>
    <col min="7431" max="7431" width="62.5703125" style="114" customWidth="1"/>
    <col min="7432" max="7677" width="9.140625" style="114"/>
    <col min="7678" max="7678" width="66.85546875" style="114" customWidth="1"/>
    <col min="7679" max="7679" width="30.28515625" style="114" customWidth="1"/>
    <col min="7680" max="7680" width="19.140625" style="114" customWidth="1"/>
    <col min="7681" max="7681" width="18.28515625" style="114" customWidth="1"/>
    <col min="7682" max="7682" width="18.85546875" style="114" customWidth="1"/>
    <col min="7683" max="7683" width="17.7109375" style="114" customWidth="1"/>
    <col min="7684" max="7684" width="20" style="114" customWidth="1"/>
    <col min="7685" max="7685" width="18.140625" style="114" customWidth="1"/>
    <col min="7686" max="7686" width="59.85546875" style="114" customWidth="1"/>
    <col min="7687" max="7687" width="62.5703125" style="114" customWidth="1"/>
    <col min="7688" max="7933" width="9.140625" style="114"/>
    <col min="7934" max="7934" width="66.85546875" style="114" customWidth="1"/>
    <col min="7935" max="7935" width="30.28515625" style="114" customWidth="1"/>
    <col min="7936" max="7936" width="19.140625" style="114" customWidth="1"/>
    <col min="7937" max="7937" width="18.28515625" style="114" customWidth="1"/>
    <col min="7938" max="7938" width="18.85546875" style="114" customWidth="1"/>
    <col min="7939" max="7939" width="17.7109375" style="114" customWidth="1"/>
    <col min="7940" max="7940" width="20" style="114" customWidth="1"/>
    <col min="7941" max="7941" width="18.140625" style="114" customWidth="1"/>
    <col min="7942" max="7942" width="59.85546875" style="114" customWidth="1"/>
    <col min="7943" max="7943" width="62.5703125" style="114" customWidth="1"/>
    <col min="7944" max="8189" width="9.140625" style="114"/>
    <col min="8190" max="8190" width="66.85546875" style="114" customWidth="1"/>
    <col min="8191" max="8191" width="30.28515625" style="114" customWidth="1"/>
    <col min="8192" max="8192" width="19.140625" style="114" customWidth="1"/>
    <col min="8193" max="8193" width="18.28515625" style="114" customWidth="1"/>
    <col min="8194" max="8194" width="18.85546875" style="114" customWidth="1"/>
    <col min="8195" max="8195" width="17.7109375" style="114" customWidth="1"/>
    <col min="8196" max="8196" width="20" style="114" customWidth="1"/>
    <col min="8197" max="8197" width="18.140625" style="114" customWidth="1"/>
    <col min="8198" max="8198" width="59.85546875" style="114" customWidth="1"/>
    <col min="8199" max="8199" width="62.5703125" style="114" customWidth="1"/>
    <col min="8200" max="8445" width="9.140625" style="114"/>
    <col min="8446" max="8446" width="66.85546875" style="114" customWidth="1"/>
    <col min="8447" max="8447" width="30.28515625" style="114" customWidth="1"/>
    <col min="8448" max="8448" width="19.140625" style="114" customWidth="1"/>
    <col min="8449" max="8449" width="18.28515625" style="114" customWidth="1"/>
    <col min="8450" max="8450" width="18.85546875" style="114" customWidth="1"/>
    <col min="8451" max="8451" width="17.7109375" style="114" customWidth="1"/>
    <col min="8452" max="8452" width="20" style="114" customWidth="1"/>
    <col min="8453" max="8453" width="18.140625" style="114" customWidth="1"/>
    <col min="8454" max="8454" width="59.85546875" style="114" customWidth="1"/>
    <col min="8455" max="8455" width="62.5703125" style="114" customWidth="1"/>
    <col min="8456" max="8701" width="9.140625" style="114"/>
    <col min="8702" max="8702" width="66.85546875" style="114" customWidth="1"/>
    <col min="8703" max="8703" width="30.28515625" style="114" customWidth="1"/>
    <col min="8704" max="8704" width="19.140625" style="114" customWidth="1"/>
    <col min="8705" max="8705" width="18.28515625" style="114" customWidth="1"/>
    <col min="8706" max="8706" width="18.85546875" style="114" customWidth="1"/>
    <col min="8707" max="8707" width="17.7109375" style="114" customWidth="1"/>
    <col min="8708" max="8708" width="20" style="114" customWidth="1"/>
    <col min="8709" max="8709" width="18.140625" style="114" customWidth="1"/>
    <col min="8710" max="8710" width="59.85546875" style="114" customWidth="1"/>
    <col min="8711" max="8711" width="62.5703125" style="114" customWidth="1"/>
    <col min="8712" max="8957" width="9.140625" style="114"/>
    <col min="8958" max="8958" width="66.85546875" style="114" customWidth="1"/>
    <col min="8959" max="8959" width="30.28515625" style="114" customWidth="1"/>
    <col min="8960" max="8960" width="19.140625" style="114" customWidth="1"/>
    <col min="8961" max="8961" width="18.28515625" style="114" customWidth="1"/>
    <col min="8962" max="8962" width="18.85546875" style="114" customWidth="1"/>
    <col min="8963" max="8963" width="17.7109375" style="114" customWidth="1"/>
    <col min="8964" max="8964" width="20" style="114" customWidth="1"/>
    <col min="8965" max="8965" width="18.140625" style="114" customWidth="1"/>
    <col min="8966" max="8966" width="59.85546875" style="114" customWidth="1"/>
    <col min="8967" max="8967" width="62.5703125" style="114" customWidth="1"/>
    <col min="8968" max="9213" width="9.140625" style="114"/>
    <col min="9214" max="9214" width="66.85546875" style="114" customWidth="1"/>
    <col min="9215" max="9215" width="30.28515625" style="114" customWidth="1"/>
    <col min="9216" max="9216" width="19.140625" style="114" customWidth="1"/>
    <col min="9217" max="9217" width="18.28515625" style="114" customWidth="1"/>
    <col min="9218" max="9218" width="18.85546875" style="114" customWidth="1"/>
    <col min="9219" max="9219" width="17.7109375" style="114" customWidth="1"/>
    <col min="9220" max="9220" width="20" style="114" customWidth="1"/>
    <col min="9221" max="9221" width="18.140625" style="114" customWidth="1"/>
    <col min="9222" max="9222" width="59.85546875" style="114" customWidth="1"/>
    <col min="9223" max="9223" width="62.5703125" style="114" customWidth="1"/>
    <col min="9224" max="9469" width="9.140625" style="114"/>
    <col min="9470" max="9470" width="66.85546875" style="114" customWidth="1"/>
    <col min="9471" max="9471" width="30.28515625" style="114" customWidth="1"/>
    <col min="9472" max="9472" width="19.140625" style="114" customWidth="1"/>
    <col min="9473" max="9473" width="18.28515625" style="114" customWidth="1"/>
    <col min="9474" max="9474" width="18.85546875" style="114" customWidth="1"/>
    <col min="9475" max="9475" width="17.7109375" style="114" customWidth="1"/>
    <col min="9476" max="9476" width="20" style="114" customWidth="1"/>
    <col min="9477" max="9477" width="18.140625" style="114" customWidth="1"/>
    <col min="9478" max="9478" width="59.85546875" style="114" customWidth="1"/>
    <col min="9479" max="9479" width="62.5703125" style="114" customWidth="1"/>
    <col min="9480" max="9725" width="9.140625" style="114"/>
    <col min="9726" max="9726" width="66.85546875" style="114" customWidth="1"/>
    <col min="9727" max="9727" width="30.28515625" style="114" customWidth="1"/>
    <col min="9728" max="9728" width="19.140625" style="114" customWidth="1"/>
    <col min="9729" max="9729" width="18.28515625" style="114" customWidth="1"/>
    <col min="9730" max="9730" width="18.85546875" style="114" customWidth="1"/>
    <col min="9731" max="9731" width="17.7109375" style="114" customWidth="1"/>
    <col min="9732" max="9732" width="20" style="114" customWidth="1"/>
    <col min="9733" max="9733" width="18.140625" style="114" customWidth="1"/>
    <col min="9734" max="9734" width="59.85546875" style="114" customWidth="1"/>
    <col min="9735" max="9735" width="62.5703125" style="114" customWidth="1"/>
    <col min="9736" max="9981" width="9.140625" style="114"/>
    <col min="9982" max="9982" width="66.85546875" style="114" customWidth="1"/>
    <col min="9983" max="9983" width="30.28515625" style="114" customWidth="1"/>
    <col min="9984" max="9984" width="19.140625" style="114" customWidth="1"/>
    <col min="9985" max="9985" width="18.28515625" style="114" customWidth="1"/>
    <col min="9986" max="9986" width="18.85546875" style="114" customWidth="1"/>
    <col min="9987" max="9987" width="17.7109375" style="114" customWidth="1"/>
    <col min="9988" max="9988" width="20" style="114" customWidth="1"/>
    <col min="9989" max="9989" width="18.140625" style="114" customWidth="1"/>
    <col min="9990" max="9990" width="59.85546875" style="114" customWidth="1"/>
    <col min="9991" max="9991" width="62.5703125" style="114" customWidth="1"/>
    <col min="9992" max="10237" width="9.140625" style="114"/>
    <col min="10238" max="10238" width="66.85546875" style="114" customWidth="1"/>
    <col min="10239" max="10239" width="30.28515625" style="114" customWidth="1"/>
    <col min="10240" max="10240" width="19.140625" style="114" customWidth="1"/>
    <col min="10241" max="10241" width="18.28515625" style="114" customWidth="1"/>
    <col min="10242" max="10242" width="18.85546875" style="114" customWidth="1"/>
    <col min="10243" max="10243" width="17.7109375" style="114" customWidth="1"/>
    <col min="10244" max="10244" width="20" style="114" customWidth="1"/>
    <col min="10245" max="10245" width="18.140625" style="114" customWidth="1"/>
    <col min="10246" max="10246" width="59.85546875" style="114" customWidth="1"/>
    <col min="10247" max="10247" width="62.5703125" style="114" customWidth="1"/>
    <col min="10248" max="10493" width="9.140625" style="114"/>
    <col min="10494" max="10494" width="66.85546875" style="114" customWidth="1"/>
    <col min="10495" max="10495" width="30.28515625" style="114" customWidth="1"/>
    <col min="10496" max="10496" width="19.140625" style="114" customWidth="1"/>
    <col min="10497" max="10497" width="18.28515625" style="114" customWidth="1"/>
    <col min="10498" max="10498" width="18.85546875" style="114" customWidth="1"/>
    <col min="10499" max="10499" width="17.7109375" style="114" customWidth="1"/>
    <col min="10500" max="10500" width="20" style="114" customWidth="1"/>
    <col min="10501" max="10501" width="18.140625" style="114" customWidth="1"/>
    <col min="10502" max="10502" width="59.85546875" style="114" customWidth="1"/>
    <col min="10503" max="10503" width="62.5703125" style="114" customWidth="1"/>
    <col min="10504" max="10749" width="9.140625" style="114"/>
    <col min="10750" max="10750" width="66.85546875" style="114" customWidth="1"/>
    <col min="10751" max="10751" width="30.28515625" style="114" customWidth="1"/>
    <col min="10752" max="10752" width="19.140625" style="114" customWidth="1"/>
    <col min="10753" max="10753" width="18.28515625" style="114" customWidth="1"/>
    <col min="10754" max="10754" width="18.85546875" style="114" customWidth="1"/>
    <col min="10755" max="10755" width="17.7109375" style="114" customWidth="1"/>
    <col min="10756" max="10756" width="20" style="114" customWidth="1"/>
    <col min="10757" max="10757" width="18.140625" style="114" customWidth="1"/>
    <col min="10758" max="10758" width="59.85546875" style="114" customWidth="1"/>
    <col min="10759" max="10759" width="62.5703125" style="114" customWidth="1"/>
    <col min="10760" max="11005" width="9.140625" style="114"/>
    <col min="11006" max="11006" width="66.85546875" style="114" customWidth="1"/>
    <col min="11007" max="11007" width="30.28515625" style="114" customWidth="1"/>
    <col min="11008" max="11008" width="19.140625" style="114" customWidth="1"/>
    <col min="11009" max="11009" width="18.28515625" style="114" customWidth="1"/>
    <col min="11010" max="11010" width="18.85546875" style="114" customWidth="1"/>
    <col min="11011" max="11011" width="17.7109375" style="114" customWidth="1"/>
    <col min="11012" max="11012" width="20" style="114" customWidth="1"/>
    <col min="11013" max="11013" width="18.140625" style="114" customWidth="1"/>
    <col min="11014" max="11014" width="59.85546875" style="114" customWidth="1"/>
    <col min="11015" max="11015" width="62.5703125" style="114" customWidth="1"/>
    <col min="11016" max="11261" width="9.140625" style="114"/>
    <col min="11262" max="11262" width="66.85546875" style="114" customWidth="1"/>
    <col min="11263" max="11263" width="30.28515625" style="114" customWidth="1"/>
    <col min="11264" max="11264" width="19.140625" style="114" customWidth="1"/>
    <col min="11265" max="11265" width="18.28515625" style="114" customWidth="1"/>
    <col min="11266" max="11266" width="18.85546875" style="114" customWidth="1"/>
    <col min="11267" max="11267" width="17.7109375" style="114" customWidth="1"/>
    <col min="11268" max="11268" width="20" style="114" customWidth="1"/>
    <col min="11269" max="11269" width="18.140625" style="114" customWidth="1"/>
    <col min="11270" max="11270" width="59.85546875" style="114" customWidth="1"/>
    <col min="11271" max="11271" width="62.5703125" style="114" customWidth="1"/>
    <col min="11272" max="11517" width="9.140625" style="114"/>
    <col min="11518" max="11518" width="66.85546875" style="114" customWidth="1"/>
    <col min="11519" max="11519" width="30.28515625" style="114" customWidth="1"/>
    <col min="11520" max="11520" width="19.140625" style="114" customWidth="1"/>
    <col min="11521" max="11521" width="18.28515625" style="114" customWidth="1"/>
    <col min="11522" max="11522" width="18.85546875" style="114" customWidth="1"/>
    <col min="11523" max="11523" width="17.7109375" style="114" customWidth="1"/>
    <col min="11524" max="11524" width="20" style="114" customWidth="1"/>
    <col min="11525" max="11525" width="18.140625" style="114" customWidth="1"/>
    <col min="11526" max="11526" width="59.85546875" style="114" customWidth="1"/>
    <col min="11527" max="11527" width="62.5703125" style="114" customWidth="1"/>
    <col min="11528" max="11773" width="9.140625" style="114"/>
    <col min="11774" max="11774" width="66.85546875" style="114" customWidth="1"/>
    <col min="11775" max="11775" width="30.28515625" style="114" customWidth="1"/>
    <col min="11776" max="11776" width="19.140625" style="114" customWidth="1"/>
    <col min="11777" max="11777" width="18.28515625" style="114" customWidth="1"/>
    <col min="11778" max="11778" width="18.85546875" style="114" customWidth="1"/>
    <col min="11779" max="11779" width="17.7109375" style="114" customWidth="1"/>
    <col min="11780" max="11780" width="20" style="114" customWidth="1"/>
    <col min="11781" max="11781" width="18.140625" style="114" customWidth="1"/>
    <col min="11782" max="11782" width="59.85546875" style="114" customWidth="1"/>
    <col min="11783" max="11783" width="62.5703125" style="114" customWidth="1"/>
    <col min="11784" max="12029" width="9.140625" style="114"/>
    <col min="12030" max="12030" width="66.85546875" style="114" customWidth="1"/>
    <col min="12031" max="12031" width="30.28515625" style="114" customWidth="1"/>
    <col min="12032" max="12032" width="19.140625" style="114" customWidth="1"/>
    <col min="12033" max="12033" width="18.28515625" style="114" customWidth="1"/>
    <col min="12034" max="12034" width="18.85546875" style="114" customWidth="1"/>
    <col min="12035" max="12035" width="17.7109375" style="114" customWidth="1"/>
    <col min="12036" max="12036" width="20" style="114" customWidth="1"/>
    <col min="12037" max="12037" width="18.140625" style="114" customWidth="1"/>
    <col min="12038" max="12038" width="59.85546875" style="114" customWidth="1"/>
    <col min="12039" max="12039" width="62.5703125" style="114" customWidth="1"/>
    <col min="12040" max="12285" width="9.140625" style="114"/>
    <col min="12286" max="12286" width="66.85546875" style="114" customWidth="1"/>
    <col min="12287" max="12287" width="30.28515625" style="114" customWidth="1"/>
    <col min="12288" max="12288" width="19.140625" style="114" customWidth="1"/>
    <col min="12289" max="12289" width="18.28515625" style="114" customWidth="1"/>
    <col min="12290" max="12290" width="18.85546875" style="114" customWidth="1"/>
    <col min="12291" max="12291" width="17.7109375" style="114" customWidth="1"/>
    <col min="12292" max="12292" width="20" style="114" customWidth="1"/>
    <col min="12293" max="12293" width="18.140625" style="114" customWidth="1"/>
    <col min="12294" max="12294" width="59.85546875" style="114" customWidth="1"/>
    <col min="12295" max="12295" width="62.5703125" style="114" customWidth="1"/>
    <col min="12296" max="12541" width="9.140625" style="114"/>
    <col min="12542" max="12542" width="66.85546875" style="114" customWidth="1"/>
    <col min="12543" max="12543" width="30.28515625" style="114" customWidth="1"/>
    <col min="12544" max="12544" width="19.140625" style="114" customWidth="1"/>
    <col min="12545" max="12545" width="18.28515625" style="114" customWidth="1"/>
    <col min="12546" max="12546" width="18.85546875" style="114" customWidth="1"/>
    <col min="12547" max="12547" width="17.7109375" style="114" customWidth="1"/>
    <col min="12548" max="12548" width="20" style="114" customWidth="1"/>
    <col min="12549" max="12549" width="18.140625" style="114" customWidth="1"/>
    <col min="12550" max="12550" width="59.85546875" style="114" customWidth="1"/>
    <col min="12551" max="12551" width="62.5703125" style="114" customWidth="1"/>
    <col min="12552" max="12797" width="9.140625" style="114"/>
    <col min="12798" max="12798" width="66.85546875" style="114" customWidth="1"/>
    <col min="12799" max="12799" width="30.28515625" style="114" customWidth="1"/>
    <col min="12800" max="12800" width="19.140625" style="114" customWidth="1"/>
    <col min="12801" max="12801" width="18.28515625" style="114" customWidth="1"/>
    <col min="12802" max="12802" width="18.85546875" style="114" customWidth="1"/>
    <col min="12803" max="12803" width="17.7109375" style="114" customWidth="1"/>
    <col min="12804" max="12804" width="20" style="114" customWidth="1"/>
    <col min="12805" max="12805" width="18.140625" style="114" customWidth="1"/>
    <col min="12806" max="12806" width="59.85546875" style="114" customWidth="1"/>
    <col min="12807" max="12807" width="62.5703125" style="114" customWidth="1"/>
    <col min="12808" max="13053" width="9.140625" style="114"/>
    <col min="13054" max="13054" width="66.85546875" style="114" customWidth="1"/>
    <col min="13055" max="13055" width="30.28515625" style="114" customWidth="1"/>
    <col min="13056" max="13056" width="19.140625" style="114" customWidth="1"/>
    <col min="13057" max="13057" width="18.28515625" style="114" customWidth="1"/>
    <col min="13058" max="13058" width="18.85546875" style="114" customWidth="1"/>
    <col min="13059" max="13059" width="17.7109375" style="114" customWidth="1"/>
    <col min="13060" max="13060" width="20" style="114" customWidth="1"/>
    <col min="13061" max="13061" width="18.140625" style="114" customWidth="1"/>
    <col min="13062" max="13062" width="59.85546875" style="114" customWidth="1"/>
    <col min="13063" max="13063" width="62.5703125" style="114" customWidth="1"/>
    <col min="13064" max="13309" width="9.140625" style="114"/>
    <col min="13310" max="13310" width="66.85546875" style="114" customWidth="1"/>
    <col min="13311" max="13311" width="30.28515625" style="114" customWidth="1"/>
    <col min="13312" max="13312" width="19.140625" style="114" customWidth="1"/>
    <col min="13313" max="13313" width="18.28515625" style="114" customWidth="1"/>
    <col min="13314" max="13314" width="18.85546875" style="114" customWidth="1"/>
    <col min="13315" max="13315" width="17.7109375" style="114" customWidth="1"/>
    <col min="13316" max="13316" width="20" style="114" customWidth="1"/>
    <col min="13317" max="13317" width="18.140625" style="114" customWidth="1"/>
    <col min="13318" max="13318" width="59.85546875" style="114" customWidth="1"/>
    <col min="13319" max="13319" width="62.5703125" style="114" customWidth="1"/>
    <col min="13320" max="13565" width="9.140625" style="114"/>
    <col min="13566" max="13566" width="66.85546875" style="114" customWidth="1"/>
    <col min="13567" max="13567" width="30.28515625" style="114" customWidth="1"/>
    <col min="13568" max="13568" width="19.140625" style="114" customWidth="1"/>
    <col min="13569" max="13569" width="18.28515625" style="114" customWidth="1"/>
    <col min="13570" max="13570" width="18.85546875" style="114" customWidth="1"/>
    <col min="13571" max="13571" width="17.7109375" style="114" customWidth="1"/>
    <col min="13572" max="13572" width="20" style="114" customWidth="1"/>
    <col min="13573" max="13573" width="18.140625" style="114" customWidth="1"/>
    <col min="13574" max="13574" width="59.85546875" style="114" customWidth="1"/>
    <col min="13575" max="13575" width="62.5703125" style="114" customWidth="1"/>
    <col min="13576" max="13821" width="9.140625" style="114"/>
    <col min="13822" max="13822" width="66.85546875" style="114" customWidth="1"/>
    <col min="13823" max="13823" width="30.28515625" style="114" customWidth="1"/>
    <col min="13824" max="13824" width="19.140625" style="114" customWidth="1"/>
    <col min="13825" max="13825" width="18.28515625" style="114" customWidth="1"/>
    <col min="13826" max="13826" width="18.85546875" style="114" customWidth="1"/>
    <col min="13827" max="13827" width="17.7109375" style="114" customWidth="1"/>
    <col min="13828" max="13828" width="20" style="114" customWidth="1"/>
    <col min="13829" max="13829" width="18.140625" style="114" customWidth="1"/>
    <col min="13830" max="13830" width="59.85546875" style="114" customWidth="1"/>
    <col min="13831" max="13831" width="62.5703125" style="114" customWidth="1"/>
    <col min="13832" max="14077" width="9.140625" style="114"/>
    <col min="14078" max="14078" width="66.85546875" style="114" customWidth="1"/>
    <col min="14079" max="14079" width="30.28515625" style="114" customWidth="1"/>
    <col min="14080" max="14080" width="19.140625" style="114" customWidth="1"/>
    <col min="14081" max="14081" width="18.28515625" style="114" customWidth="1"/>
    <col min="14082" max="14082" width="18.85546875" style="114" customWidth="1"/>
    <col min="14083" max="14083" width="17.7109375" style="114" customWidth="1"/>
    <col min="14084" max="14084" width="20" style="114" customWidth="1"/>
    <col min="14085" max="14085" width="18.140625" style="114" customWidth="1"/>
    <col min="14086" max="14086" width="59.85546875" style="114" customWidth="1"/>
    <col min="14087" max="14087" width="62.5703125" style="114" customWidth="1"/>
    <col min="14088" max="14333" width="9.140625" style="114"/>
    <col min="14334" max="14334" width="66.85546875" style="114" customWidth="1"/>
    <col min="14335" max="14335" width="30.28515625" style="114" customWidth="1"/>
    <col min="14336" max="14336" width="19.140625" style="114" customWidth="1"/>
    <col min="14337" max="14337" width="18.28515625" style="114" customWidth="1"/>
    <col min="14338" max="14338" width="18.85546875" style="114" customWidth="1"/>
    <col min="14339" max="14339" width="17.7109375" style="114" customWidth="1"/>
    <col min="14340" max="14340" width="20" style="114" customWidth="1"/>
    <col min="14341" max="14341" width="18.140625" style="114" customWidth="1"/>
    <col min="14342" max="14342" width="59.85546875" style="114" customWidth="1"/>
    <col min="14343" max="14343" width="62.5703125" style="114" customWidth="1"/>
    <col min="14344" max="14589" width="9.140625" style="114"/>
    <col min="14590" max="14590" width="66.85546875" style="114" customWidth="1"/>
    <col min="14591" max="14591" width="30.28515625" style="114" customWidth="1"/>
    <col min="14592" max="14592" width="19.140625" style="114" customWidth="1"/>
    <col min="14593" max="14593" width="18.28515625" style="114" customWidth="1"/>
    <col min="14594" max="14594" width="18.85546875" style="114" customWidth="1"/>
    <col min="14595" max="14595" width="17.7109375" style="114" customWidth="1"/>
    <col min="14596" max="14596" width="20" style="114" customWidth="1"/>
    <col min="14597" max="14597" width="18.140625" style="114" customWidth="1"/>
    <col min="14598" max="14598" width="59.85546875" style="114" customWidth="1"/>
    <col min="14599" max="14599" width="62.5703125" style="114" customWidth="1"/>
    <col min="14600" max="14845" width="9.140625" style="114"/>
    <col min="14846" max="14846" width="66.85546875" style="114" customWidth="1"/>
    <col min="14847" max="14847" width="30.28515625" style="114" customWidth="1"/>
    <col min="14848" max="14848" width="19.140625" style="114" customWidth="1"/>
    <col min="14849" max="14849" width="18.28515625" style="114" customWidth="1"/>
    <col min="14850" max="14850" width="18.85546875" style="114" customWidth="1"/>
    <col min="14851" max="14851" width="17.7109375" style="114" customWidth="1"/>
    <col min="14852" max="14852" width="20" style="114" customWidth="1"/>
    <col min="14853" max="14853" width="18.140625" style="114" customWidth="1"/>
    <col min="14854" max="14854" width="59.85546875" style="114" customWidth="1"/>
    <col min="14855" max="14855" width="62.5703125" style="114" customWidth="1"/>
    <col min="14856" max="15101" width="9.140625" style="114"/>
    <col min="15102" max="15102" width="66.85546875" style="114" customWidth="1"/>
    <col min="15103" max="15103" width="30.28515625" style="114" customWidth="1"/>
    <col min="15104" max="15104" width="19.140625" style="114" customWidth="1"/>
    <col min="15105" max="15105" width="18.28515625" style="114" customWidth="1"/>
    <col min="15106" max="15106" width="18.85546875" style="114" customWidth="1"/>
    <col min="15107" max="15107" width="17.7109375" style="114" customWidth="1"/>
    <col min="15108" max="15108" width="20" style="114" customWidth="1"/>
    <col min="15109" max="15109" width="18.140625" style="114" customWidth="1"/>
    <col min="15110" max="15110" width="59.85546875" style="114" customWidth="1"/>
    <col min="15111" max="15111" width="62.5703125" style="114" customWidth="1"/>
    <col min="15112" max="15357" width="9.140625" style="114"/>
    <col min="15358" max="15358" width="66.85546875" style="114" customWidth="1"/>
    <col min="15359" max="15359" width="30.28515625" style="114" customWidth="1"/>
    <col min="15360" max="15360" width="19.140625" style="114" customWidth="1"/>
    <col min="15361" max="15361" width="18.28515625" style="114" customWidth="1"/>
    <col min="15362" max="15362" width="18.85546875" style="114" customWidth="1"/>
    <col min="15363" max="15363" width="17.7109375" style="114" customWidth="1"/>
    <col min="15364" max="15364" width="20" style="114" customWidth="1"/>
    <col min="15365" max="15365" width="18.140625" style="114" customWidth="1"/>
    <col min="15366" max="15366" width="59.85546875" style="114" customWidth="1"/>
    <col min="15367" max="15367" width="62.5703125" style="114" customWidth="1"/>
    <col min="15368" max="15613" width="9.140625" style="114"/>
    <col min="15614" max="15614" width="66.85546875" style="114" customWidth="1"/>
    <col min="15615" max="15615" width="30.28515625" style="114" customWidth="1"/>
    <col min="15616" max="15616" width="19.140625" style="114" customWidth="1"/>
    <col min="15617" max="15617" width="18.28515625" style="114" customWidth="1"/>
    <col min="15618" max="15618" width="18.85546875" style="114" customWidth="1"/>
    <col min="15619" max="15619" width="17.7109375" style="114" customWidth="1"/>
    <col min="15620" max="15620" width="20" style="114" customWidth="1"/>
    <col min="15621" max="15621" width="18.140625" style="114" customWidth="1"/>
    <col min="15622" max="15622" width="59.85546875" style="114" customWidth="1"/>
    <col min="15623" max="15623" width="62.5703125" style="114" customWidth="1"/>
    <col min="15624" max="15869" width="9.140625" style="114"/>
    <col min="15870" max="15870" width="66.85546875" style="114" customWidth="1"/>
    <col min="15871" max="15871" width="30.28515625" style="114" customWidth="1"/>
    <col min="15872" max="15872" width="19.140625" style="114" customWidth="1"/>
    <col min="15873" max="15873" width="18.28515625" style="114" customWidth="1"/>
    <col min="15874" max="15874" width="18.85546875" style="114" customWidth="1"/>
    <col min="15875" max="15875" width="17.7109375" style="114" customWidth="1"/>
    <col min="15876" max="15876" width="20" style="114" customWidth="1"/>
    <col min="15877" max="15877" width="18.140625" style="114" customWidth="1"/>
    <col min="15878" max="15878" width="59.85546875" style="114" customWidth="1"/>
    <col min="15879" max="15879" width="62.5703125" style="114" customWidth="1"/>
    <col min="15880" max="16125" width="9.140625" style="114"/>
    <col min="16126" max="16126" width="66.85546875" style="114" customWidth="1"/>
    <col min="16127" max="16127" width="30.28515625" style="114" customWidth="1"/>
    <col min="16128" max="16128" width="19.140625" style="114" customWidth="1"/>
    <col min="16129" max="16129" width="18.28515625" style="114" customWidth="1"/>
    <col min="16130" max="16130" width="18.85546875" style="114" customWidth="1"/>
    <col min="16131" max="16131" width="17.7109375" style="114" customWidth="1"/>
    <col min="16132" max="16132" width="20" style="114" customWidth="1"/>
    <col min="16133" max="16133" width="18.140625" style="114" customWidth="1"/>
    <col min="16134" max="16134" width="59.85546875" style="114" customWidth="1"/>
    <col min="16135" max="16135" width="62.5703125" style="114" customWidth="1"/>
    <col min="16136" max="16384" width="9.140625" style="114"/>
  </cols>
  <sheetData>
    <row r="1" spans="1:7" ht="19.5" customHeight="1">
      <c r="A1" s="217" t="s">
        <v>160</v>
      </c>
      <c r="B1" s="217"/>
      <c r="C1" s="218"/>
      <c r="D1" s="218"/>
      <c r="E1" s="218"/>
      <c r="F1" s="219"/>
    </row>
    <row r="2" spans="1:7" s="164" customFormat="1" ht="25.5" customHeight="1">
      <c r="A2" s="220" t="s">
        <v>234</v>
      </c>
      <c r="B2" s="220"/>
      <c r="C2" s="220"/>
      <c r="D2" s="220"/>
      <c r="E2" s="220"/>
      <c r="F2" s="221"/>
      <c r="G2" s="163"/>
    </row>
    <row r="3" spans="1:7" s="164" customFormat="1" ht="25.5" customHeight="1">
      <c r="A3" s="165"/>
      <c r="B3" s="165"/>
      <c r="C3" s="166"/>
      <c r="D3" s="166"/>
      <c r="E3" s="166"/>
      <c r="F3" s="167"/>
      <c r="G3" s="163"/>
    </row>
    <row r="4" spans="1:7" s="164" customFormat="1" ht="25.5" customHeight="1">
      <c r="A4" s="165"/>
      <c r="B4" s="165"/>
      <c r="C4" s="166"/>
      <c r="D4" s="166"/>
      <c r="E4" s="166"/>
      <c r="F4" s="204" t="s">
        <v>29</v>
      </c>
      <c r="G4" s="163"/>
    </row>
    <row r="5" spans="1:7" ht="31.5">
      <c r="A5" s="191" t="s">
        <v>92</v>
      </c>
      <c r="B5" s="191" t="s">
        <v>93</v>
      </c>
      <c r="C5" s="168" t="s">
        <v>15</v>
      </c>
      <c r="D5" s="168" t="s">
        <v>213</v>
      </c>
      <c r="E5" s="168" t="s">
        <v>214</v>
      </c>
      <c r="F5" s="169" t="s">
        <v>94</v>
      </c>
    </row>
    <row r="6" spans="1:7" ht="12.75" customHeight="1">
      <c r="A6" s="201">
        <v>1</v>
      </c>
      <c r="B6" s="202">
        <v>2</v>
      </c>
      <c r="C6" s="203">
        <v>3</v>
      </c>
      <c r="D6" s="203">
        <v>4</v>
      </c>
      <c r="E6" s="203">
        <v>5</v>
      </c>
      <c r="F6" s="203">
        <v>6</v>
      </c>
    </row>
    <row r="7" spans="1:7" ht="21" customHeight="1">
      <c r="A7" s="180" t="s">
        <v>95</v>
      </c>
      <c r="B7" s="187" t="s">
        <v>96</v>
      </c>
      <c r="C7" s="205">
        <f t="shared" ref="C7:E7" si="0">C8+C11+C13</f>
        <v>26289</v>
      </c>
      <c r="D7" s="205">
        <f t="shared" si="0"/>
        <v>0</v>
      </c>
      <c r="E7" s="205">
        <f t="shared" si="0"/>
        <v>0</v>
      </c>
      <c r="F7" s="170"/>
    </row>
    <row r="8" spans="1:7" ht="21" customHeight="1">
      <c r="A8" s="188" t="s">
        <v>97</v>
      </c>
      <c r="B8" s="187" t="s">
        <v>98</v>
      </c>
      <c r="C8" s="205">
        <f t="shared" ref="C8:E9" si="1">C9</f>
        <v>10527</v>
      </c>
      <c r="D8" s="205">
        <f t="shared" si="1"/>
        <v>0</v>
      </c>
      <c r="E8" s="205">
        <f t="shared" si="1"/>
        <v>0</v>
      </c>
      <c r="F8" s="222" t="s">
        <v>235</v>
      </c>
    </row>
    <row r="9" spans="1:7" ht="21" customHeight="1">
      <c r="A9" s="188" t="s">
        <v>99</v>
      </c>
      <c r="B9" s="187" t="s">
        <v>100</v>
      </c>
      <c r="C9" s="205">
        <f t="shared" si="1"/>
        <v>10527</v>
      </c>
      <c r="D9" s="205">
        <f t="shared" si="1"/>
        <v>0</v>
      </c>
      <c r="E9" s="205">
        <f t="shared" si="1"/>
        <v>0</v>
      </c>
      <c r="F9" s="223"/>
    </row>
    <row r="10" spans="1:7" ht="108" customHeight="1">
      <c r="A10" s="175" t="s">
        <v>101</v>
      </c>
      <c r="B10" s="173" t="s">
        <v>102</v>
      </c>
      <c r="C10" s="206">
        <v>10527</v>
      </c>
      <c r="D10" s="206"/>
      <c r="E10" s="206"/>
      <c r="F10" s="224"/>
    </row>
    <row r="11" spans="1:7" s="172" customFormat="1" ht="68.25" customHeight="1">
      <c r="A11" s="188" t="s">
        <v>103</v>
      </c>
      <c r="B11" s="187" t="s">
        <v>104</v>
      </c>
      <c r="C11" s="205">
        <f t="shared" ref="C11:E11" si="2">C12</f>
        <v>14735</v>
      </c>
      <c r="D11" s="205">
        <f t="shared" si="2"/>
        <v>0</v>
      </c>
      <c r="E11" s="205">
        <f t="shared" si="2"/>
        <v>0</v>
      </c>
      <c r="F11" s="222" t="s">
        <v>236</v>
      </c>
      <c r="G11" s="171"/>
    </row>
    <row r="12" spans="1:7" ht="134.25" customHeight="1">
      <c r="A12" s="175" t="s">
        <v>105</v>
      </c>
      <c r="B12" s="173" t="s">
        <v>106</v>
      </c>
      <c r="C12" s="207">
        <v>14735</v>
      </c>
      <c r="D12" s="207">
        <v>0</v>
      </c>
      <c r="E12" s="207">
        <v>0</v>
      </c>
      <c r="F12" s="224"/>
    </row>
    <row r="13" spans="1:7" ht="31.5">
      <c r="A13" s="188" t="s">
        <v>107</v>
      </c>
      <c r="B13" s="187" t="s">
        <v>108</v>
      </c>
      <c r="C13" s="205">
        <f>C14</f>
        <v>1027</v>
      </c>
      <c r="D13" s="205">
        <f t="shared" ref="C13:E14" si="3">D14</f>
        <v>0</v>
      </c>
      <c r="E13" s="205">
        <f t="shared" si="3"/>
        <v>0</v>
      </c>
      <c r="F13" s="222" t="s">
        <v>237</v>
      </c>
    </row>
    <row r="14" spans="1:7" ht="54.75" customHeight="1">
      <c r="A14" s="175" t="s">
        <v>109</v>
      </c>
      <c r="B14" s="173" t="s">
        <v>110</v>
      </c>
      <c r="C14" s="206">
        <f t="shared" si="3"/>
        <v>1027</v>
      </c>
      <c r="D14" s="206">
        <f t="shared" si="3"/>
        <v>0</v>
      </c>
      <c r="E14" s="206">
        <f t="shared" si="3"/>
        <v>0</v>
      </c>
      <c r="F14" s="223"/>
    </row>
    <row r="15" spans="1:7" ht="68.25" customHeight="1">
      <c r="A15" s="189" t="s">
        <v>111</v>
      </c>
      <c r="B15" s="190" t="s">
        <v>112</v>
      </c>
      <c r="C15" s="207">
        <v>1027</v>
      </c>
      <c r="D15" s="207">
        <v>0</v>
      </c>
      <c r="E15" s="207">
        <v>0</v>
      </c>
      <c r="F15" s="224"/>
    </row>
    <row r="16" spans="1:7" ht="15.75">
      <c r="A16" s="188" t="s">
        <v>113</v>
      </c>
      <c r="B16" s="191" t="s">
        <v>114</v>
      </c>
      <c r="C16" s="208">
        <f t="shared" ref="C16:E16" si="4">C17+C50</f>
        <v>109717.09999999999</v>
      </c>
      <c r="D16" s="208">
        <f t="shared" si="4"/>
        <v>-951.8</v>
      </c>
      <c r="E16" s="208">
        <f t="shared" si="4"/>
        <v>16.100000000000001</v>
      </c>
      <c r="F16" s="192"/>
    </row>
    <row r="17" spans="1:7" ht="48" customHeight="1">
      <c r="A17" s="188" t="s">
        <v>115</v>
      </c>
      <c r="B17" s="187" t="s">
        <v>116</v>
      </c>
      <c r="C17" s="208">
        <f t="shared" ref="C17:E17" si="5">C18+C22+C35+C42</f>
        <v>109629.7</v>
      </c>
      <c r="D17" s="208">
        <f t="shared" si="5"/>
        <v>-951.8</v>
      </c>
      <c r="E17" s="208">
        <f t="shared" si="5"/>
        <v>16.100000000000001</v>
      </c>
      <c r="F17" s="192"/>
      <c r="G17" s="113"/>
    </row>
    <row r="18" spans="1:7" ht="37.5" customHeight="1">
      <c r="A18" s="188" t="s">
        <v>117</v>
      </c>
      <c r="B18" s="187" t="s">
        <v>118</v>
      </c>
      <c r="C18" s="208">
        <f t="shared" ref="C18:E18" si="6">C19+C20+C21</f>
        <v>53785.2</v>
      </c>
      <c r="D18" s="208">
        <f t="shared" si="6"/>
        <v>0</v>
      </c>
      <c r="E18" s="208">
        <f t="shared" si="6"/>
        <v>0</v>
      </c>
      <c r="F18" s="192"/>
      <c r="G18" s="113"/>
    </row>
    <row r="19" spans="1:7" ht="99.75" customHeight="1">
      <c r="A19" s="175" t="s">
        <v>119</v>
      </c>
      <c r="B19" s="173" t="s">
        <v>120</v>
      </c>
      <c r="C19" s="209">
        <v>33353.199999999997</v>
      </c>
      <c r="D19" s="209">
        <v>0</v>
      </c>
      <c r="E19" s="209">
        <v>0</v>
      </c>
      <c r="F19" s="177" t="s">
        <v>248</v>
      </c>
      <c r="G19" s="113"/>
    </row>
    <row r="20" spans="1:7" ht="103.5" customHeight="1">
      <c r="A20" s="175" t="s">
        <v>246</v>
      </c>
      <c r="B20" s="193" t="s">
        <v>121</v>
      </c>
      <c r="C20" s="209">
        <v>5025</v>
      </c>
      <c r="D20" s="209">
        <v>0</v>
      </c>
      <c r="E20" s="209">
        <v>0</v>
      </c>
      <c r="F20" s="177" t="s">
        <v>249</v>
      </c>
      <c r="G20" s="113"/>
    </row>
    <row r="21" spans="1:7" ht="103.5" customHeight="1">
      <c r="A21" s="194" t="s">
        <v>247</v>
      </c>
      <c r="B21" s="193" t="s">
        <v>121</v>
      </c>
      <c r="C21" s="209">
        <v>15407</v>
      </c>
      <c r="D21" s="209">
        <v>0</v>
      </c>
      <c r="E21" s="209">
        <v>0</v>
      </c>
      <c r="F21" s="177" t="s">
        <v>250</v>
      </c>
      <c r="G21" s="113"/>
    </row>
    <row r="22" spans="1:7" ht="48" customHeight="1">
      <c r="A22" s="188" t="s">
        <v>122</v>
      </c>
      <c r="B22" s="187" t="s">
        <v>123</v>
      </c>
      <c r="C22" s="208">
        <f t="shared" ref="C22:E22" si="7">SUM(C23:C34)</f>
        <v>35696</v>
      </c>
      <c r="D22" s="208">
        <f t="shared" si="7"/>
        <v>-951.8</v>
      </c>
      <c r="E22" s="208">
        <f t="shared" si="7"/>
        <v>16.100000000000001</v>
      </c>
      <c r="F22" s="192"/>
      <c r="G22" s="113"/>
    </row>
    <row r="23" spans="1:7" ht="108.75" customHeight="1">
      <c r="A23" s="194" t="s">
        <v>124</v>
      </c>
      <c r="B23" s="173" t="s">
        <v>125</v>
      </c>
      <c r="C23" s="209">
        <v>3657.8</v>
      </c>
      <c r="D23" s="209">
        <v>0</v>
      </c>
      <c r="E23" s="209">
        <v>0</v>
      </c>
      <c r="F23" s="174" t="s">
        <v>251</v>
      </c>
      <c r="G23" s="113"/>
    </row>
    <row r="24" spans="1:7" ht="52.5" customHeight="1">
      <c r="A24" s="175" t="s">
        <v>126</v>
      </c>
      <c r="B24" s="195" t="s">
        <v>127</v>
      </c>
      <c r="C24" s="209">
        <v>1370.8</v>
      </c>
      <c r="D24" s="209">
        <v>0</v>
      </c>
      <c r="E24" s="209">
        <v>0</v>
      </c>
      <c r="F24" s="212" t="s">
        <v>252</v>
      </c>
      <c r="G24" s="113"/>
    </row>
    <row r="25" spans="1:7" ht="53.25" customHeight="1">
      <c r="A25" s="175" t="s">
        <v>128</v>
      </c>
      <c r="B25" s="173" t="s">
        <v>127</v>
      </c>
      <c r="C25" s="209">
        <v>876.4</v>
      </c>
      <c r="D25" s="209">
        <v>0</v>
      </c>
      <c r="E25" s="209">
        <v>0</v>
      </c>
      <c r="F25" s="213"/>
      <c r="G25" s="113"/>
    </row>
    <row r="26" spans="1:7" ht="101.25" customHeight="1">
      <c r="A26" s="175" t="s">
        <v>129</v>
      </c>
      <c r="B26" s="196" t="s">
        <v>125</v>
      </c>
      <c r="C26" s="209">
        <v>-28903.4</v>
      </c>
      <c r="D26" s="209">
        <v>0</v>
      </c>
      <c r="E26" s="209">
        <v>0</v>
      </c>
      <c r="F26" s="197" t="s">
        <v>222</v>
      </c>
      <c r="G26" s="113"/>
    </row>
    <row r="27" spans="1:7" ht="99.75" customHeight="1">
      <c r="A27" s="175" t="s">
        <v>129</v>
      </c>
      <c r="B27" s="196" t="s">
        <v>125</v>
      </c>
      <c r="C27" s="209">
        <v>50000</v>
      </c>
      <c r="D27" s="209">
        <v>0</v>
      </c>
      <c r="E27" s="209">
        <v>0</v>
      </c>
      <c r="F27" s="197" t="s">
        <v>223</v>
      </c>
      <c r="G27" s="176"/>
    </row>
    <row r="28" spans="1:7" ht="99" customHeight="1">
      <c r="A28" s="175" t="s">
        <v>130</v>
      </c>
      <c r="B28" s="196" t="s">
        <v>131</v>
      </c>
      <c r="C28" s="209">
        <v>6717.1</v>
      </c>
      <c r="D28" s="209">
        <v>0</v>
      </c>
      <c r="E28" s="209">
        <v>0</v>
      </c>
      <c r="F28" s="197" t="s">
        <v>223</v>
      </c>
      <c r="G28" s="113"/>
    </row>
    <row r="29" spans="1:7" ht="105.75" customHeight="1">
      <c r="A29" s="175" t="s">
        <v>132</v>
      </c>
      <c r="B29" s="196" t="s">
        <v>125</v>
      </c>
      <c r="C29" s="209">
        <v>1614.3</v>
      </c>
      <c r="D29" s="209">
        <v>0</v>
      </c>
      <c r="E29" s="209">
        <v>0</v>
      </c>
      <c r="F29" s="197" t="s">
        <v>223</v>
      </c>
      <c r="G29" s="113"/>
    </row>
    <row r="30" spans="1:7" ht="106.5" customHeight="1">
      <c r="A30" s="175" t="s">
        <v>133</v>
      </c>
      <c r="B30" s="196" t="s">
        <v>125</v>
      </c>
      <c r="C30" s="209">
        <v>250</v>
      </c>
      <c r="D30" s="209">
        <v>0</v>
      </c>
      <c r="E30" s="209">
        <v>0</v>
      </c>
      <c r="F30" s="197" t="s">
        <v>238</v>
      </c>
      <c r="G30" s="113"/>
    </row>
    <row r="31" spans="1:7" ht="106.5" customHeight="1">
      <c r="A31" s="194" t="s">
        <v>175</v>
      </c>
      <c r="B31" s="196" t="s">
        <v>125</v>
      </c>
      <c r="C31" s="209">
        <v>113</v>
      </c>
      <c r="D31" s="209">
        <v>0</v>
      </c>
      <c r="E31" s="209">
        <v>0</v>
      </c>
      <c r="F31" s="197" t="s">
        <v>239</v>
      </c>
      <c r="G31" s="113"/>
    </row>
    <row r="32" spans="1:7" ht="106.5" customHeight="1">
      <c r="A32" s="194" t="s">
        <v>224</v>
      </c>
      <c r="B32" s="198" t="s">
        <v>225</v>
      </c>
      <c r="C32" s="209">
        <v>0</v>
      </c>
      <c r="D32" s="210">
        <v>0</v>
      </c>
      <c r="E32" s="210">
        <v>0</v>
      </c>
      <c r="F32" s="197" t="s">
        <v>240</v>
      </c>
      <c r="G32" s="113"/>
    </row>
    <row r="33" spans="1:7" ht="181.5" customHeight="1">
      <c r="A33" s="194" t="s">
        <v>226</v>
      </c>
      <c r="B33" s="199" t="s">
        <v>227</v>
      </c>
      <c r="C33" s="209">
        <v>0</v>
      </c>
      <c r="D33" s="210">
        <v>16.100000000000001</v>
      </c>
      <c r="E33" s="210">
        <v>16.100000000000001</v>
      </c>
      <c r="F33" s="197" t="s">
        <v>228</v>
      </c>
      <c r="G33" s="113"/>
    </row>
    <row r="34" spans="1:7" ht="178.5" customHeight="1">
      <c r="A34" s="194" t="s">
        <v>229</v>
      </c>
      <c r="B34" s="199" t="s">
        <v>230</v>
      </c>
      <c r="C34" s="209">
        <v>0</v>
      </c>
      <c r="D34" s="210">
        <v>-967.9</v>
      </c>
      <c r="E34" s="210">
        <v>0</v>
      </c>
      <c r="F34" s="197" t="s">
        <v>241</v>
      </c>
      <c r="G34" s="113"/>
    </row>
    <row r="35" spans="1:7" ht="74.25" customHeight="1">
      <c r="A35" s="188" t="s">
        <v>134</v>
      </c>
      <c r="B35" s="187" t="s">
        <v>135</v>
      </c>
      <c r="C35" s="211">
        <f t="shared" ref="C35:E35" si="8">SUM(C36:C41)</f>
        <v>13279.499999999998</v>
      </c>
      <c r="D35" s="211">
        <f t="shared" si="8"/>
        <v>0</v>
      </c>
      <c r="E35" s="211">
        <f t="shared" si="8"/>
        <v>0</v>
      </c>
      <c r="F35" s="177"/>
    </row>
    <row r="36" spans="1:7" ht="111.75" customHeight="1">
      <c r="A36" s="194" t="s">
        <v>136</v>
      </c>
      <c r="B36" s="199" t="s">
        <v>137</v>
      </c>
      <c r="C36" s="209">
        <v>1858.2</v>
      </c>
      <c r="D36" s="210">
        <v>0</v>
      </c>
      <c r="E36" s="210">
        <v>0</v>
      </c>
      <c r="F36" s="177" t="s">
        <v>242</v>
      </c>
    </row>
    <row r="37" spans="1:7" ht="189.75" customHeight="1">
      <c r="A37" s="194" t="s">
        <v>138</v>
      </c>
      <c r="B37" s="199" t="s">
        <v>139</v>
      </c>
      <c r="C37" s="209">
        <v>-2275.9</v>
      </c>
      <c r="D37" s="210">
        <v>0</v>
      </c>
      <c r="E37" s="210">
        <v>0</v>
      </c>
      <c r="F37" s="197" t="s">
        <v>223</v>
      </c>
    </row>
    <row r="38" spans="1:7" ht="105" customHeight="1">
      <c r="A38" s="194" t="s">
        <v>140</v>
      </c>
      <c r="B38" s="199" t="s">
        <v>141</v>
      </c>
      <c r="C38" s="209">
        <v>6393</v>
      </c>
      <c r="D38" s="210">
        <v>0</v>
      </c>
      <c r="E38" s="210">
        <v>0</v>
      </c>
      <c r="F38" s="197" t="s">
        <v>223</v>
      </c>
    </row>
    <row r="39" spans="1:7" ht="111.75" customHeight="1">
      <c r="A39" s="194" t="s">
        <v>231</v>
      </c>
      <c r="B39" s="199" t="s">
        <v>139</v>
      </c>
      <c r="C39" s="209">
        <v>10350.799999999999</v>
      </c>
      <c r="D39" s="210">
        <v>0</v>
      </c>
      <c r="E39" s="210">
        <v>0</v>
      </c>
      <c r="F39" s="197" t="s">
        <v>223</v>
      </c>
    </row>
    <row r="40" spans="1:7" ht="111.75" customHeight="1">
      <c r="A40" s="194" t="s">
        <v>142</v>
      </c>
      <c r="B40" s="199" t="s">
        <v>139</v>
      </c>
      <c r="C40" s="209">
        <v>-5200</v>
      </c>
      <c r="D40" s="210">
        <v>0</v>
      </c>
      <c r="E40" s="210">
        <v>0</v>
      </c>
      <c r="F40" s="197" t="s">
        <v>223</v>
      </c>
    </row>
    <row r="41" spans="1:7" ht="104.25" customHeight="1">
      <c r="A41" s="194" t="s">
        <v>143</v>
      </c>
      <c r="B41" s="199" t="s">
        <v>139</v>
      </c>
      <c r="C41" s="209">
        <v>2153.4</v>
      </c>
      <c r="D41" s="210">
        <v>0</v>
      </c>
      <c r="E41" s="210">
        <v>0</v>
      </c>
      <c r="F41" s="197" t="s">
        <v>223</v>
      </c>
    </row>
    <row r="42" spans="1:7" ht="31.5">
      <c r="A42" s="188" t="s">
        <v>10</v>
      </c>
      <c r="B42" s="191" t="s">
        <v>144</v>
      </c>
      <c r="C42" s="208">
        <f>SUM(C43:C49)</f>
        <v>6869</v>
      </c>
      <c r="D42" s="208">
        <f>SUM(D43:D47)</f>
        <v>0</v>
      </c>
      <c r="E42" s="208">
        <f>SUM(E43:E47)</f>
        <v>0</v>
      </c>
      <c r="F42" s="177"/>
    </row>
    <row r="43" spans="1:7" ht="84" customHeight="1">
      <c r="A43" s="175" t="s">
        <v>145</v>
      </c>
      <c r="B43" s="199" t="s">
        <v>146</v>
      </c>
      <c r="C43" s="209">
        <v>33.700000000000003</v>
      </c>
      <c r="D43" s="209">
        <v>0</v>
      </c>
      <c r="E43" s="209">
        <v>0</v>
      </c>
      <c r="F43" s="214" t="s">
        <v>243</v>
      </c>
    </row>
    <row r="44" spans="1:7" ht="135.75" customHeight="1">
      <c r="A44" s="175" t="s">
        <v>232</v>
      </c>
      <c r="B44" s="199" t="s">
        <v>146</v>
      </c>
      <c r="C44" s="209">
        <v>145.4</v>
      </c>
      <c r="D44" s="209">
        <v>0</v>
      </c>
      <c r="E44" s="209">
        <v>0</v>
      </c>
      <c r="F44" s="215"/>
    </row>
    <row r="45" spans="1:7" ht="102.75" customHeight="1">
      <c r="A45" s="175" t="s">
        <v>147</v>
      </c>
      <c r="B45" s="199" t="s">
        <v>146</v>
      </c>
      <c r="C45" s="209">
        <v>-238.6</v>
      </c>
      <c r="D45" s="209">
        <v>0</v>
      </c>
      <c r="E45" s="209">
        <v>0</v>
      </c>
      <c r="F45" s="216"/>
    </row>
    <row r="46" spans="1:7" ht="112.5" customHeight="1">
      <c r="A46" s="175" t="s">
        <v>148</v>
      </c>
      <c r="B46" s="199" t="s">
        <v>146</v>
      </c>
      <c r="C46" s="209">
        <f>1550+3624</f>
        <v>5174</v>
      </c>
      <c r="D46" s="209">
        <v>0</v>
      </c>
      <c r="E46" s="209">
        <v>0</v>
      </c>
      <c r="F46" s="197" t="s">
        <v>244</v>
      </c>
    </row>
    <row r="47" spans="1:7" ht="105" customHeight="1">
      <c r="A47" s="175" t="s">
        <v>149</v>
      </c>
      <c r="B47" s="199" t="s">
        <v>146</v>
      </c>
      <c r="C47" s="209">
        <f>106.5+596.5+190+820+300</f>
        <v>2013</v>
      </c>
      <c r="D47" s="209">
        <v>0</v>
      </c>
      <c r="E47" s="209">
        <v>0</v>
      </c>
      <c r="F47" s="197" t="s">
        <v>245</v>
      </c>
    </row>
    <row r="48" spans="1:7" ht="95.25" customHeight="1">
      <c r="A48" s="175" t="s">
        <v>150</v>
      </c>
      <c r="B48" s="199" t="s">
        <v>151</v>
      </c>
      <c r="C48" s="209">
        <v>-245.6</v>
      </c>
      <c r="D48" s="209">
        <v>0</v>
      </c>
      <c r="E48" s="209">
        <v>0</v>
      </c>
      <c r="F48" s="197" t="s">
        <v>223</v>
      </c>
    </row>
    <row r="49" spans="1:6" ht="99" customHeight="1">
      <c r="A49" s="175" t="s">
        <v>152</v>
      </c>
      <c r="B49" s="199" t="s">
        <v>151</v>
      </c>
      <c r="C49" s="209">
        <v>-12.9</v>
      </c>
      <c r="D49" s="209">
        <v>0</v>
      </c>
      <c r="E49" s="209">
        <v>0</v>
      </c>
      <c r="F49" s="197" t="s">
        <v>223</v>
      </c>
    </row>
    <row r="50" spans="1:6" ht="31.5">
      <c r="A50" s="188" t="s">
        <v>153</v>
      </c>
      <c r="B50" s="187" t="s">
        <v>154</v>
      </c>
      <c r="C50" s="208">
        <f t="shared" ref="C50:E50" si="9">C51</f>
        <v>87.4</v>
      </c>
      <c r="D50" s="208">
        <f t="shared" si="9"/>
        <v>0</v>
      </c>
      <c r="E50" s="208">
        <f t="shared" si="9"/>
        <v>0</v>
      </c>
      <c r="F50" s="179"/>
    </row>
    <row r="51" spans="1:6" ht="84" customHeight="1">
      <c r="A51" s="175" t="s">
        <v>155</v>
      </c>
      <c r="B51" s="173" t="s">
        <v>156</v>
      </c>
      <c r="C51" s="208">
        <v>87.4</v>
      </c>
      <c r="D51" s="209">
        <v>0</v>
      </c>
      <c r="E51" s="209">
        <v>0</v>
      </c>
      <c r="F51" s="179" t="s">
        <v>157</v>
      </c>
    </row>
    <row r="52" spans="1:6" ht="15.75">
      <c r="A52" s="180" t="s">
        <v>158</v>
      </c>
      <c r="B52" s="191"/>
      <c r="C52" s="208">
        <f t="shared" ref="C52:E52" si="10">C16+C7</f>
        <v>136006.09999999998</v>
      </c>
      <c r="D52" s="208">
        <f t="shared" si="10"/>
        <v>-951.8</v>
      </c>
      <c r="E52" s="208">
        <f t="shared" si="10"/>
        <v>16.100000000000001</v>
      </c>
      <c r="F52" s="200"/>
    </row>
    <row r="53" spans="1:6" ht="15.75">
      <c r="A53" s="180" t="s">
        <v>159</v>
      </c>
      <c r="B53" s="180"/>
      <c r="C53" s="168">
        <v>3204249</v>
      </c>
      <c r="D53" s="168">
        <v>2810248.1</v>
      </c>
      <c r="E53" s="178">
        <v>2833601.2</v>
      </c>
      <c r="F53" s="181"/>
    </row>
    <row r="54" spans="1:6" ht="31.5">
      <c r="A54" s="180" t="s">
        <v>233</v>
      </c>
      <c r="B54" s="180"/>
      <c r="C54" s="178">
        <f t="shared" ref="C54:E54" si="11">C53+C52</f>
        <v>3340255.1</v>
      </c>
      <c r="D54" s="178">
        <f t="shared" si="11"/>
        <v>2809296.3000000003</v>
      </c>
      <c r="E54" s="178">
        <f t="shared" si="11"/>
        <v>2833617.3000000003</v>
      </c>
      <c r="F54" s="181"/>
    </row>
    <row r="55" spans="1:6" ht="48" customHeight="1">
      <c r="B55" s="183"/>
    </row>
    <row r="56" spans="1:6" ht="48" customHeight="1">
      <c r="B56" s="183"/>
    </row>
    <row r="57" spans="1:6" ht="48" customHeight="1">
      <c r="B57" s="183"/>
    </row>
    <row r="58" spans="1:6" ht="48" customHeight="1">
      <c r="B58" s="183"/>
    </row>
    <row r="59" spans="1:6" ht="48" customHeight="1">
      <c r="B59" s="183"/>
    </row>
    <row r="60" spans="1:6" ht="48" customHeight="1">
      <c r="B60" s="183"/>
    </row>
    <row r="61" spans="1:6" ht="48" customHeight="1">
      <c r="B61" s="183"/>
    </row>
    <row r="62" spans="1:6" ht="48" customHeight="1">
      <c r="B62" s="183"/>
    </row>
    <row r="63" spans="1:6" ht="48" customHeight="1">
      <c r="B63" s="183"/>
    </row>
    <row r="64" spans="1:6" ht="48" customHeight="1">
      <c r="B64" s="183"/>
    </row>
  </sheetData>
  <mergeCells count="7">
    <mergeCell ref="F24:F25"/>
    <mergeCell ref="F43:F45"/>
    <mergeCell ref="A1:F1"/>
    <mergeCell ref="A2:F2"/>
    <mergeCell ref="F8:F10"/>
    <mergeCell ref="F11:F12"/>
    <mergeCell ref="F13:F15"/>
  </mergeCells>
  <pageMargins left="0.11811023622047245" right="0.11811023622047245" top="0.35433070866141736" bottom="0.35433070866141736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70" zoomScaleNormal="7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E47" sqref="E47"/>
    </sheetView>
  </sheetViews>
  <sheetFormatPr defaultRowHeight="15.75"/>
  <cols>
    <col min="1" max="1" width="5.5703125" style="17" customWidth="1"/>
    <col min="2" max="2" width="16.42578125" style="17" customWidth="1"/>
    <col min="3" max="3" width="15.5703125" style="17" customWidth="1"/>
    <col min="4" max="4" width="16.28515625" style="17" customWidth="1"/>
    <col min="5" max="5" width="81.42578125" style="18" customWidth="1"/>
    <col min="6" max="6" width="18.5703125" style="17" customWidth="1"/>
    <col min="7" max="7" width="17.42578125" style="17" customWidth="1"/>
    <col min="8" max="8" width="18.28515625" style="18" customWidth="1"/>
    <col min="9" max="9" width="39.28515625" style="18" customWidth="1"/>
    <col min="10" max="16384" width="9.140625" style="18"/>
  </cols>
  <sheetData>
    <row r="1" spans="1:9" s="74" customFormat="1" ht="26.25" customHeight="1">
      <c r="A1" s="1"/>
      <c r="B1" s="1"/>
      <c r="C1" s="1"/>
      <c r="D1" s="1"/>
      <c r="E1" s="79"/>
      <c r="F1" s="1"/>
      <c r="G1" s="80" t="s">
        <v>19</v>
      </c>
    </row>
    <row r="2" spans="1:9" s="74" customFormat="1">
      <c r="A2" s="1"/>
      <c r="B2" s="1"/>
      <c r="C2" s="1"/>
      <c r="D2" s="1"/>
      <c r="E2" s="79"/>
      <c r="F2" s="1"/>
      <c r="G2" s="1"/>
    </row>
    <row r="3" spans="1:9" s="74" customFormat="1" ht="18.75" customHeight="1">
      <c r="A3" s="227" t="s">
        <v>218</v>
      </c>
      <c r="B3" s="227"/>
      <c r="C3" s="227"/>
      <c r="D3" s="227"/>
      <c r="E3" s="228"/>
      <c r="F3" s="228"/>
      <c r="G3" s="228"/>
    </row>
    <row r="4" spans="1:9" s="74" customFormat="1">
      <c r="A4" s="1"/>
      <c r="B4" s="1"/>
      <c r="C4" s="1"/>
      <c r="D4" s="1"/>
      <c r="E4" s="81"/>
      <c r="F4" s="1"/>
      <c r="G4" s="80" t="s">
        <v>29</v>
      </c>
    </row>
    <row r="5" spans="1:9" s="74" customFormat="1" ht="15.75" customHeight="1">
      <c r="A5" s="229" t="s">
        <v>0</v>
      </c>
      <c r="B5" s="233" t="s">
        <v>16</v>
      </c>
      <c r="C5" s="234"/>
      <c r="D5" s="235"/>
      <c r="E5" s="231" t="s">
        <v>1</v>
      </c>
      <c r="F5" s="225" t="s">
        <v>13</v>
      </c>
      <c r="G5" s="226"/>
    </row>
    <row r="6" spans="1:9" s="74" customFormat="1" ht="96" customHeight="1">
      <c r="A6" s="230"/>
      <c r="B6" s="68" t="s">
        <v>15</v>
      </c>
      <c r="C6" s="68" t="s">
        <v>213</v>
      </c>
      <c r="D6" s="68" t="s">
        <v>214</v>
      </c>
      <c r="E6" s="232"/>
      <c r="F6" s="69" t="s">
        <v>2</v>
      </c>
      <c r="G6" s="69" t="s">
        <v>28</v>
      </c>
    </row>
    <row r="7" spans="1:9" s="74" customFormat="1">
      <c r="A7" s="75" t="s">
        <v>3</v>
      </c>
      <c r="B7" s="45">
        <f>B8+B12+B14+B16+B21+B23</f>
        <v>35696</v>
      </c>
      <c r="C7" s="45">
        <f t="shared" ref="C7:D7" si="0">C8+C12+C14+C16+C21+C23</f>
        <v>-951.8</v>
      </c>
      <c r="D7" s="45">
        <f t="shared" si="0"/>
        <v>16.100000000000001</v>
      </c>
      <c r="E7" s="73" t="s">
        <v>24</v>
      </c>
      <c r="F7" s="72">
        <f>F8+F12+F14+F16+F21</f>
        <v>35446</v>
      </c>
      <c r="G7" s="72">
        <f>G8+G12+G14+G16+G21</f>
        <v>250</v>
      </c>
    </row>
    <row r="8" spans="1:9" s="1" customFormat="1" ht="30" customHeight="1">
      <c r="A8" s="76" t="s">
        <v>12</v>
      </c>
      <c r="B8" s="45">
        <f>SUM(B9:B11)</f>
        <v>21209.599999999999</v>
      </c>
      <c r="C8" s="45"/>
      <c r="D8" s="45"/>
      <c r="E8" s="34" t="s">
        <v>22</v>
      </c>
      <c r="F8" s="72">
        <f>SUM(F9:F11)</f>
        <v>21209.599999999999</v>
      </c>
      <c r="G8" s="58"/>
    </row>
    <row r="9" spans="1:9" s="1" customFormat="1" ht="30" customHeight="1">
      <c r="A9" s="111"/>
      <c r="B9" s="28">
        <f>F9+G9</f>
        <v>-28903.4</v>
      </c>
      <c r="C9" s="150"/>
      <c r="D9" s="150"/>
      <c r="E9" s="99" t="s">
        <v>173</v>
      </c>
      <c r="F9" s="26">
        <f>-28903.4</f>
        <v>-28903.4</v>
      </c>
      <c r="G9" s="95"/>
    </row>
    <row r="10" spans="1:9" s="17" customFormat="1" ht="72" customHeight="1">
      <c r="A10" s="7"/>
      <c r="B10" s="28">
        <f>F10</f>
        <v>50000</v>
      </c>
      <c r="C10" s="150"/>
      <c r="D10" s="150"/>
      <c r="E10" s="5" t="s">
        <v>71</v>
      </c>
      <c r="F10" s="28">
        <v>50000</v>
      </c>
      <c r="G10" s="69"/>
      <c r="H10" s="21"/>
    </row>
    <row r="11" spans="1:9" s="17" customFormat="1" ht="91.5" customHeight="1">
      <c r="A11" s="7"/>
      <c r="B11" s="28">
        <f>F11</f>
        <v>113</v>
      </c>
      <c r="C11" s="151"/>
      <c r="D11" s="151"/>
      <c r="E11" s="112" t="s">
        <v>174</v>
      </c>
      <c r="F11" s="28">
        <v>113</v>
      </c>
      <c r="G11" s="69"/>
      <c r="H11" s="21"/>
    </row>
    <row r="12" spans="1:9" s="17" customFormat="1" ht="37.5" customHeight="1">
      <c r="A12" s="6" t="s">
        <v>81</v>
      </c>
      <c r="B12" s="45">
        <f>B13</f>
        <v>1614.3</v>
      </c>
      <c r="C12" s="45"/>
      <c r="D12" s="45"/>
      <c r="E12" s="37" t="s">
        <v>33</v>
      </c>
      <c r="F12" s="45">
        <f>F13</f>
        <v>1614.3</v>
      </c>
      <c r="G12" s="69"/>
    </row>
    <row r="13" spans="1:9" s="11" customFormat="1" ht="48" customHeight="1">
      <c r="A13" s="9"/>
      <c r="B13" s="28">
        <f>F13+G13</f>
        <v>1614.3</v>
      </c>
      <c r="C13" s="28"/>
      <c r="D13" s="28"/>
      <c r="E13" s="39" t="s">
        <v>163</v>
      </c>
      <c r="F13" s="26">
        <v>1614.3</v>
      </c>
      <c r="G13" s="70"/>
      <c r="I13" s="11" t="s">
        <v>179</v>
      </c>
    </row>
    <row r="14" spans="1:9" s="11" customFormat="1" ht="31.5">
      <c r="A14" s="6" t="s">
        <v>30</v>
      </c>
      <c r="B14" s="45">
        <f>B15</f>
        <v>6717.1</v>
      </c>
      <c r="C14" s="45"/>
      <c r="D14" s="45"/>
      <c r="E14" s="71" t="s">
        <v>23</v>
      </c>
      <c r="F14" s="72">
        <f>F15</f>
        <v>6717.1</v>
      </c>
      <c r="G14" s="69"/>
    </row>
    <row r="15" spans="1:9" s="11" customFormat="1" ht="31.5" customHeight="1">
      <c r="A15" s="9"/>
      <c r="B15" s="28">
        <f>F15+G15</f>
        <v>6717.1</v>
      </c>
      <c r="C15" s="28"/>
      <c r="D15" s="28"/>
      <c r="E15" s="39" t="s">
        <v>72</v>
      </c>
      <c r="F15" s="26">
        <v>6717.1</v>
      </c>
      <c r="G15" s="69"/>
    </row>
    <row r="16" spans="1:9" s="1" customFormat="1" ht="31.5">
      <c r="A16" s="6" t="s">
        <v>82</v>
      </c>
      <c r="B16" s="45">
        <f>B17</f>
        <v>5905</v>
      </c>
      <c r="C16" s="45"/>
      <c r="D16" s="45"/>
      <c r="E16" s="3" t="s">
        <v>18</v>
      </c>
      <c r="F16" s="45">
        <f>SUM(F17)</f>
        <v>5905</v>
      </c>
      <c r="G16" s="58"/>
    </row>
    <row r="17" spans="1:8" s="1" customFormat="1" ht="108" customHeight="1">
      <c r="A17" s="7"/>
      <c r="B17" s="28">
        <f>B18+B19+B20</f>
        <v>5905</v>
      </c>
      <c r="C17" s="150"/>
      <c r="D17" s="150"/>
      <c r="E17" s="5" t="s">
        <v>180</v>
      </c>
      <c r="F17" s="28">
        <f>SUM(F18:F20)</f>
        <v>5905</v>
      </c>
      <c r="G17" s="58"/>
    </row>
    <row r="18" spans="1:8" s="11" customFormat="1">
      <c r="A18" s="9"/>
      <c r="B18" s="47">
        <f>F18+G18</f>
        <v>3657.8</v>
      </c>
      <c r="C18" s="47"/>
      <c r="D18" s="47"/>
      <c r="E18" s="10" t="s">
        <v>55</v>
      </c>
      <c r="F18" s="59">
        <v>3657.8</v>
      </c>
      <c r="G18" s="60"/>
    </row>
    <row r="19" spans="1:8" s="11" customFormat="1">
      <c r="A19" s="9"/>
      <c r="B19" s="47">
        <f t="shared" ref="B19:B20" si="1">F19+G19</f>
        <v>876.4</v>
      </c>
      <c r="C19" s="47"/>
      <c r="D19" s="47"/>
      <c r="E19" s="10" t="s">
        <v>25</v>
      </c>
      <c r="F19" s="59">
        <v>876.4</v>
      </c>
      <c r="G19" s="60"/>
    </row>
    <row r="20" spans="1:8" s="11" customFormat="1">
      <c r="A20" s="9"/>
      <c r="B20" s="47">
        <f t="shared" si="1"/>
        <v>1370.8</v>
      </c>
      <c r="C20" s="47"/>
      <c r="D20" s="47"/>
      <c r="E20" s="10" t="s">
        <v>26</v>
      </c>
      <c r="F20" s="59">
        <v>1370.8</v>
      </c>
      <c r="G20" s="60"/>
    </row>
    <row r="21" spans="1:8" s="43" customFormat="1" ht="31.5">
      <c r="A21" s="6" t="s">
        <v>83</v>
      </c>
      <c r="B21" s="45">
        <f>B22</f>
        <v>250</v>
      </c>
      <c r="C21" s="149"/>
      <c r="D21" s="149"/>
      <c r="E21" s="4" t="s">
        <v>21</v>
      </c>
      <c r="F21" s="72">
        <f>F22</f>
        <v>0</v>
      </c>
      <c r="G21" s="72">
        <f>G22</f>
        <v>250</v>
      </c>
    </row>
    <row r="22" spans="1:8" s="1" customFormat="1" ht="63">
      <c r="A22" s="7"/>
      <c r="B22" s="28">
        <f>F22+G22</f>
        <v>250</v>
      </c>
      <c r="C22" s="28"/>
      <c r="D22" s="28"/>
      <c r="E22" s="39" t="s">
        <v>164</v>
      </c>
      <c r="F22" s="95"/>
      <c r="G22" s="26">
        <v>250</v>
      </c>
    </row>
    <row r="23" spans="1:8" s="1" customFormat="1">
      <c r="A23" s="6" t="s">
        <v>215</v>
      </c>
      <c r="B23" s="45">
        <f>B24</f>
        <v>0</v>
      </c>
      <c r="C23" s="45">
        <f>C24+C25</f>
        <v>-951.8</v>
      </c>
      <c r="D23" s="45">
        <f>D24+D25</f>
        <v>16.100000000000001</v>
      </c>
      <c r="E23" s="4" t="s">
        <v>43</v>
      </c>
      <c r="F23" s="58">
        <f>F24+F25</f>
        <v>-951.8</v>
      </c>
      <c r="G23" s="58">
        <f>G24+G25</f>
        <v>0</v>
      </c>
    </row>
    <row r="24" spans="1:8" s="1" customFormat="1" ht="47.25">
      <c r="A24" s="7"/>
      <c r="B24" s="28"/>
      <c r="C24" s="28">
        <f>F24</f>
        <v>-967.9</v>
      </c>
      <c r="D24" s="28"/>
      <c r="E24" s="159" t="s">
        <v>216</v>
      </c>
      <c r="F24" s="26">
        <f>-967.9</f>
        <v>-967.9</v>
      </c>
      <c r="G24" s="26"/>
    </row>
    <row r="25" spans="1:8" s="1" customFormat="1">
      <c r="A25" s="7"/>
      <c r="B25" s="28"/>
      <c r="C25" s="28">
        <f>F25</f>
        <v>16.100000000000001</v>
      </c>
      <c r="D25" s="28">
        <f>F25</f>
        <v>16.100000000000001</v>
      </c>
      <c r="E25" s="160" t="s">
        <v>217</v>
      </c>
      <c r="F25" s="26">
        <v>16.100000000000001</v>
      </c>
      <c r="G25" s="26"/>
    </row>
    <row r="26" spans="1:8" s="17" customFormat="1">
      <c r="A26" s="6" t="s">
        <v>4</v>
      </c>
      <c r="B26" s="45">
        <f>B27+B31+B33+B35</f>
        <v>13279.5</v>
      </c>
      <c r="C26" s="45">
        <f t="shared" ref="C26:D26" si="2">C27+C31+C33+C35</f>
        <v>0</v>
      </c>
      <c r="D26" s="45">
        <f t="shared" si="2"/>
        <v>0</v>
      </c>
      <c r="E26" s="101" t="s">
        <v>181</v>
      </c>
      <c r="F26" s="33">
        <f>F27+F31+F33+F35</f>
        <v>1735.7</v>
      </c>
      <c r="G26" s="33">
        <f>G27+G31+G33+G35</f>
        <v>11543.8</v>
      </c>
    </row>
    <row r="27" spans="1:8" s="1" customFormat="1" ht="31.5">
      <c r="A27" s="6" t="s">
        <v>17</v>
      </c>
      <c r="B27" s="45">
        <f>B28+B29+B30</f>
        <v>11543.8</v>
      </c>
      <c r="C27" s="149"/>
      <c r="D27" s="149"/>
      <c r="E27" s="4" t="s">
        <v>21</v>
      </c>
      <c r="F27" s="45">
        <f>F28+F29+F30</f>
        <v>0</v>
      </c>
      <c r="G27" s="45">
        <f>G28+G29+G30</f>
        <v>11543.8</v>
      </c>
      <c r="H27" s="98"/>
    </row>
    <row r="28" spans="1:8" s="1" customFormat="1" ht="117" customHeight="1">
      <c r="A28" s="7"/>
      <c r="B28" s="28">
        <f>F28+G28</f>
        <v>10350.799999999999</v>
      </c>
      <c r="C28" s="150"/>
      <c r="D28" s="150"/>
      <c r="E28" s="99" t="s">
        <v>182</v>
      </c>
      <c r="F28" s="28"/>
      <c r="G28" s="28">
        <v>10350.799999999999</v>
      </c>
      <c r="H28" s="98"/>
    </row>
    <row r="29" spans="1:8" s="1" customFormat="1" ht="117" customHeight="1">
      <c r="A29" s="7"/>
      <c r="B29" s="28">
        <f>F29+G29</f>
        <v>-5200</v>
      </c>
      <c r="C29" s="150"/>
      <c r="D29" s="150"/>
      <c r="E29" s="99" t="s">
        <v>165</v>
      </c>
      <c r="F29" s="28"/>
      <c r="G29" s="28">
        <f>-5200</f>
        <v>-5200</v>
      </c>
      <c r="H29" s="98"/>
    </row>
    <row r="30" spans="1:8" s="1" customFormat="1" ht="71.25" customHeight="1">
      <c r="A30" s="7"/>
      <c r="B30" s="28">
        <f>F30+G30</f>
        <v>6393</v>
      </c>
      <c r="C30" s="150"/>
      <c r="D30" s="150"/>
      <c r="E30" s="99" t="s">
        <v>85</v>
      </c>
      <c r="F30" s="28"/>
      <c r="G30" s="28">
        <v>6393</v>
      </c>
      <c r="H30" s="98"/>
    </row>
    <row r="31" spans="1:8" s="1" customFormat="1" ht="47.25">
      <c r="A31" s="6" t="s">
        <v>31</v>
      </c>
      <c r="B31" s="45">
        <f>B32</f>
        <v>2153.4</v>
      </c>
      <c r="C31" s="149"/>
      <c r="D31" s="149"/>
      <c r="E31" s="100" t="s">
        <v>86</v>
      </c>
      <c r="F31" s="45">
        <f>F32</f>
        <v>2153.4</v>
      </c>
      <c r="G31" s="45"/>
      <c r="H31" s="98"/>
    </row>
    <row r="32" spans="1:8" s="1" customFormat="1" ht="31.5">
      <c r="A32" s="7"/>
      <c r="B32" s="28">
        <f>F32+G32</f>
        <v>2153.4</v>
      </c>
      <c r="C32" s="150"/>
      <c r="D32" s="150"/>
      <c r="E32" s="99" t="s">
        <v>87</v>
      </c>
      <c r="F32" s="28">
        <v>2153.4</v>
      </c>
      <c r="G32" s="28"/>
      <c r="H32" s="98"/>
    </row>
    <row r="33" spans="1:8" s="1" customFormat="1" ht="51.75" customHeight="1">
      <c r="A33" s="6" t="s">
        <v>32</v>
      </c>
      <c r="B33" s="45">
        <f>B34</f>
        <v>-2275.9</v>
      </c>
      <c r="C33" s="45"/>
      <c r="D33" s="45"/>
      <c r="E33" s="34" t="s">
        <v>20</v>
      </c>
      <c r="F33" s="45">
        <f>F34</f>
        <v>-2275.9</v>
      </c>
      <c r="G33" s="45"/>
      <c r="H33" s="98"/>
    </row>
    <row r="34" spans="1:8" s="1" customFormat="1" ht="128.25" customHeight="1">
      <c r="A34" s="7"/>
      <c r="B34" s="28">
        <f>F34+G34</f>
        <v>-2275.9</v>
      </c>
      <c r="C34" s="28"/>
      <c r="D34" s="28"/>
      <c r="E34" s="14" t="s">
        <v>88</v>
      </c>
      <c r="F34" s="28">
        <f>-2275.9</f>
        <v>-2275.9</v>
      </c>
      <c r="G34" s="28"/>
      <c r="H34" s="98"/>
    </row>
    <row r="35" spans="1:8" s="1" customFormat="1" ht="47.25">
      <c r="A35" s="76" t="s">
        <v>91</v>
      </c>
      <c r="B35" s="45">
        <f>B36</f>
        <v>1858.2</v>
      </c>
      <c r="C35" s="45"/>
      <c r="D35" s="45"/>
      <c r="E35" s="34" t="s">
        <v>22</v>
      </c>
      <c r="F35" s="72">
        <f>F36</f>
        <v>1858.2</v>
      </c>
      <c r="G35" s="58"/>
    </row>
    <row r="36" spans="1:8" s="17" customFormat="1" ht="94.5">
      <c r="A36" s="7"/>
      <c r="B36" s="28">
        <f>F36</f>
        <v>1858.2</v>
      </c>
      <c r="C36" s="28"/>
      <c r="D36" s="28"/>
      <c r="E36" s="25" t="s">
        <v>183</v>
      </c>
      <c r="F36" s="26">
        <v>1858.2</v>
      </c>
      <c r="G36" s="27"/>
    </row>
    <row r="37" spans="1:8" s="41" customFormat="1">
      <c r="A37" s="32" t="s">
        <v>8</v>
      </c>
      <c r="B37" s="45">
        <f>B38+B41+B46+B48+B50</f>
        <v>6869</v>
      </c>
      <c r="C37" s="45">
        <f t="shared" ref="C37:D37" si="3">C38+C41+C46+C48+C50</f>
        <v>0</v>
      </c>
      <c r="D37" s="45">
        <f t="shared" si="3"/>
        <v>0</v>
      </c>
      <c r="E37" s="77" t="s">
        <v>10</v>
      </c>
      <c r="F37" s="45">
        <f>F38+F41+F46+F48+F50</f>
        <v>6127.1</v>
      </c>
      <c r="G37" s="45">
        <f>G38+G41+G46+G48+G50</f>
        <v>741.9</v>
      </c>
    </row>
    <row r="38" spans="1:8" s="19" customFormat="1" ht="51" customHeight="1">
      <c r="A38" s="32" t="s">
        <v>14</v>
      </c>
      <c r="B38" s="45">
        <f>B39+B40</f>
        <v>5174</v>
      </c>
      <c r="C38" s="45"/>
      <c r="D38" s="45"/>
      <c r="E38" s="34" t="s">
        <v>20</v>
      </c>
      <c r="F38" s="45">
        <f>F39+F40</f>
        <v>5174</v>
      </c>
      <c r="G38" s="45"/>
    </row>
    <row r="39" spans="1:8" s="17" customFormat="1" ht="31.5">
      <c r="A39" s="35"/>
      <c r="B39" s="28">
        <f>F39+G39</f>
        <v>1550</v>
      </c>
      <c r="C39" s="28"/>
      <c r="D39" s="28"/>
      <c r="E39" s="36" t="s">
        <v>60</v>
      </c>
      <c r="F39" s="28">
        <v>1550</v>
      </c>
      <c r="G39" s="28"/>
    </row>
    <row r="40" spans="1:8" s="17" customFormat="1">
      <c r="A40" s="35"/>
      <c r="B40" s="28">
        <f>F40+G40</f>
        <v>3624</v>
      </c>
      <c r="C40" s="28"/>
      <c r="D40" s="28"/>
      <c r="E40" s="36" t="s">
        <v>62</v>
      </c>
      <c r="F40" s="28">
        <v>3624</v>
      </c>
      <c r="G40" s="28"/>
    </row>
    <row r="41" spans="1:8" s="19" customFormat="1" ht="36" customHeight="1">
      <c r="A41" s="32" t="s">
        <v>45</v>
      </c>
      <c r="B41" s="45">
        <f>B42+B43</f>
        <v>-318</v>
      </c>
      <c r="C41" s="45"/>
      <c r="D41" s="45"/>
      <c r="E41" s="37" t="s">
        <v>33</v>
      </c>
      <c r="F41" s="45">
        <f>F42+F43</f>
        <v>-463.4</v>
      </c>
      <c r="G41" s="45">
        <f>G42+G43</f>
        <v>145.4</v>
      </c>
    </row>
    <row r="42" spans="1:8" s="17" customFormat="1" ht="63">
      <c r="A42" s="35"/>
      <c r="B42" s="28">
        <f>F42+G42</f>
        <v>-59.499999999999972</v>
      </c>
      <c r="C42" s="28"/>
      <c r="D42" s="28"/>
      <c r="E42" s="38" t="s">
        <v>61</v>
      </c>
      <c r="F42" s="28">
        <f>-238.6+33.7</f>
        <v>-204.89999999999998</v>
      </c>
      <c r="G42" s="28">
        <v>145.4</v>
      </c>
    </row>
    <row r="43" spans="1:8" s="17" customFormat="1" ht="69" customHeight="1">
      <c r="A43" s="116"/>
      <c r="B43" s="30">
        <f>B44+B45</f>
        <v>-258.5</v>
      </c>
      <c r="C43" s="152"/>
      <c r="D43" s="152"/>
      <c r="E43" s="117" t="s">
        <v>219</v>
      </c>
      <c r="F43" s="30">
        <f>F44+F45</f>
        <v>-258.5</v>
      </c>
      <c r="G43" s="30"/>
    </row>
    <row r="44" spans="1:8" s="17" customFormat="1">
      <c r="A44" s="8"/>
      <c r="B44" s="28">
        <f>F44+G44</f>
        <v>-245.6</v>
      </c>
      <c r="C44" s="150"/>
      <c r="D44" s="150"/>
      <c r="E44" s="97" t="s">
        <v>25</v>
      </c>
      <c r="F44" s="28">
        <v>-245.6</v>
      </c>
      <c r="G44" s="28"/>
    </row>
    <row r="45" spans="1:8" s="17" customFormat="1">
      <c r="A45" s="8"/>
      <c r="B45" s="28">
        <f>F45+G45</f>
        <v>-12.9</v>
      </c>
      <c r="C45" s="150"/>
      <c r="D45" s="150"/>
      <c r="E45" s="97" t="s">
        <v>26</v>
      </c>
      <c r="F45" s="28">
        <f>-12.9</f>
        <v>-12.9</v>
      </c>
      <c r="G45" s="28"/>
    </row>
    <row r="46" spans="1:8" s="41" customFormat="1" ht="31.5">
      <c r="A46" s="40" t="s">
        <v>46</v>
      </c>
      <c r="B46" s="44">
        <f>F46+G46</f>
        <v>596.5</v>
      </c>
      <c r="C46" s="153"/>
      <c r="D46" s="153"/>
      <c r="E46" s="4" t="s">
        <v>21</v>
      </c>
      <c r="F46" s="45">
        <f>F47</f>
        <v>0</v>
      </c>
      <c r="G46" s="45">
        <f>G47</f>
        <v>596.5</v>
      </c>
    </row>
    <row r="47" spans="1:8" s="43" customFormat="1" ht="123" customHeight="1">
      <c r="A47" s="15"/>
      <c r="B47" s="29">
        <f>F47+G47</f>
        <v>596.5</v>
      </c>
      <c r="C47" s="29"/>
      <c r="D47" s="29"/>
      <c r="E47" s="46" t="s">
        <v>162</v>
      </c>
      <c r="F47" s="47"/>
      <c r="G47" s="47">
        <f>106.5+190+300</f>
        <v>596.5</v>
      </c>
    </row>
    <row r="48" spans="1:8" s="41" customFormat="1">
      <c r="A48" s="40" t="s">
        <v>47</v>
      </c>
      <c r="B48" s="44">
        <f>B49</f>
        <v>996.5</v>
      </c>
      <c r="C48" s="153"/>
      <c r="D48" s="153"/>
      <c r="E48" s="4" t="s">
        <v>43</v>
      </c>
      <c r="F48" s="45">
        <f>F49</f>
        <v>996.5</v>
      </c>
      <c r="G48" s="45"/>
    </row>
    <row r="49" spans="1:8" s="43" customFormat="1" ht="94.5" customHeight="1">
      <c r="A49" s="15"/>
      <c r="B49" s="29">
        <f>F49+G49</f>
        <v>996.5</v>
      </c>
      <c r="C49" s="29"/>
      <c r="D49" s="29"/>
      <c r="E49" s="46" t="s">
        <v>63</v>
      </c>
      <c r="F49" s="47">
        <f>500+400+96.5</f>
        <v>996.5</v>
      </c>
      <c r="G49" s="30"/>
    </row>
    <row r="50" spans="1:8" s="41" customFormat="1" ht="31.5">
      <c r="A50" s="40" t="s">
        <v>79</v>
      </c>
      <c r="B50" s="44">
        <f>B51</f>
        <v>420</v>
      </c>
      <c r="C50" s="44"/>
      <c r="D50" s="44"/>
      <c r="E50" s="77" t="s">
        <v>44</v>
      </c>
      <c r="F50" s="45">
        <f>F51</f>
        <v>420</v>
      </c>
      <c r="G50" s="45"/>
    </row>
    <row r="51" spans="1:8" s="43" customFormat="1" ht="123" customHeight="1">
      <c r="A51" s="15"/>
      <c r="B51" s="29">
        <f>F51+G51</f>
        <v>420</v>
      </c>
      <c r="C51" s="154"/>
      <c r="D51" s="154"/>
      <c r="E51" s="42" t="s">
        <v>200</v>
      </c>
      <c r="F51" s="47">
        <f>320+100</f>
        <v>420</v>
      </c>
      <c r="G51" s="30"/>
    </row>
    <row r="52" spans="1:8" s="19" customFormat="1">
      <c r="A52" s="40" t="s">
        <v>11</v>
      </c>
      <c r="B52" s="44">
        <f>B53</f>
        <v>87.4</v>
      </c>
      <c r="C52" s="44">
        <f t="shared" ref="C52:D52" si="4">C53</f>
        <v>0</v>
      </c>
      <c r="D52" s="44">
        <f t="shared" si="4"/>
        <v>0</v>
      </c>
      <c r="E52" s="34" t="s">
        <v>58</v>
      </c>
      <c r="F52" s="33"/>
      <c r="G52" s="33"/>
    </row>
    <row r="53" spans="1:8" s="20" customFormat="1" ht="31.5">
      <c r="A53" s="40" t="s">
        <v>80</v>
      </c>
      <c r="B53" s="31">
        <f>B54</f>
        <v>87.4</v>
      </c>
      <c r="C53" s="155"/>
      <c r="D53" s="155"/>
      <c r="E53" s="4" t="s">
        <v>21</v>
      </c>
      <c r="F53" s="13"/>
      <c r="G53" s="30">
        <f>G54</f>
        <v>87.4</v>
      </c>
    </row>
    <row r="54" spans="1:8" s="20" customFormat="1">
      <c r="A54" s="15"/>
      <c r="B54" s="29">
        <f>F54+G54</f>
        <v>87.4</v>
      </c>
      <c r="C54" s="156"/>
      <c r="D54" s="156"/>
      <c r="E54" s="5" t="s">
        <v>59</v>
      </c>
      <c r="F54" s="12"/>
      <c r="G54" s="47">
        <v>87.4</v>
      </c>
    </row>
    <row r="55" spans="1:8" s="1" customFormat="1">
      <c r="A55" s="88" t="s">
        <v>34</v>
      </c>
      <c r="B55" s="90">
        <f>B56+B59+B61+B63+B66+B70+B74+B77+B79</f>
        <v>33905.699999999997</v>
      </c>
      <c r="C55" s="90">
        <f>C56+C59+C61+C63+C66+C70+C74+C77+C79</f>
        <v>0</v>
      </c>
      <c r="D55" s="90">
        <f>D56+D59+D61+D63+D66+D70+D74+D77+D79</f>
        <v>0</v>
      </c>
      <c r="E55" s="96" t="s">
        <v>198</v>
      </c>
      <c r="F55" s="90">
        <f>F56+F59+F61+F63+F66+F70+F74+F77+F79</f>
        <v>30017.199999999997</v>
      </c>
      <c r="G55" s="90">
        <f>G56+G59+G61+G63+G66+G70+G79</f>
        <v>3888.5</v>
      </c>
      <c r="H55" s="86"/>
    </row>
    <row r="56" spans="1:8" s="1" customFormat="1" ht="59.25" customHeight="1">
      <c r="A56" s="88" t="s">
        <v>35</v>
      </c>
      <c r="B56" s="90">
        <f>SUM(B57:B58)</f>
        <v>3164.1</v>
      </c>
      <c r="C56" s="90"/>
      <c r="D56" s="90"/>
      <c r="E56" s="34" t="s">
        <v>20</v>
      </c>
      <c r="F56" s="90">
        <f>SUM(F57:F58)</f>
        <v>3164.1</v>
      </c>
      <c r="G56" s="90">
        <f>SUM(G57:G57)</f>
        <v>0</v>
      </c>
      <c r="H56" s="86"/>
    </row>
    <row r="57" spans="1:8" s="1" customFormat="1">
      <c r="A57" s="83"/>
      <c r="B57" s="16">
        <f t="shared" ref="B57:B58" si="5">F57+G57</f>
        <v>299.39999999999998</v>
      </c>
      <c r="C57" s="16"/>
      <c r="D57" s="16"/>
      <c r="E57" s="48" t="s">
        <v>77</v>
      </c>
      <c r="F57" s="16">
        <v>299.39999999999998</v>
      </c>
      <c r="G57" s="16"/>
      <c r="H57" s="86"/>
    </row>
    <row r="58" spans="1:8" s="1" customFormat="1" ht="47.25" customHeight="1">
      <c r="A58" s="83"/>
      <c r="B58" s="16">
        <f t="shared" si="5"/>
        <v>2864.7</v>
      </c>
      <c r="C58" s="16"/>
      <c r="D58" s="16"/>
      <c r="E58" s="14" t="s">
        <v>184</v>
      </c>
      <c r="F58" s="16">
        <f>560.1+2304.6</f>
        <v>2864.7</v>
      </c>
      <c r="G58" s="16"/>
      <c r="H58" s="86"/>
    </row>
    <row r="59" spans="1:8" s="41" customFormat="1" ht="46.5" customHeight="1">
      <c r="A59" s="88" t="s">
        <v>36</v>
      </c>
      <c r="B59" s="90">
        <f>B60</f>
        <v>620.6</v>
      </c>
      <c r="C59" s="90"/>
      <c r="D59" s="90"/>
      <c r="E59" s="91" t="s">
        <v>78</v>
      </c>
      <c r="F59" s="90">
        <f>F60</f>
        <v>620.6</v>
      </c>
      <c r="G59" s="90"/>
      <c r="H59" s="78"/>
    </row>
    <row r="60" spans="1:8" s="1" customFormat="1" ht="44.25" customHeight="1">
      <c r="A60" s="83"/>
      <c r="B60" s="16">
        <f>F60+G60</f>
        <v>620.6</v>
      </c>
      <c r="C60" s="16"/>
      <c r="D60" s="16"/>
      <c r="E60" s="14" t="s">
        <v>212</v>
      </c>
      <c r="F60" s="16">
        <v>620.6</v>
      </c>
      <c r="G60" s="16"/>
      <c r="H60" s="86"/>
    </row>
    <row r="61" spans="1:8" s="1" customFormat="1" ht="31.5">
      <c r="A61" s="88" t="s">
        <v>37</v>
      </c>
      <c r="B61" s="90">
        <f>B62</f>
        <v>69.5</v>
      </c>
      <c r="C61" s="90"/>
      <c r="D61" s="90"/>
      <c r="E61" s="91" t="s">
        <v>76</v>
      </c>
      <c r="F61" s="90">
        <f>F62</f>
        <v>69.5</v>
      </c>
      <c r="G61" s="90"/>
      <c r="H61" s="86"/>
    </row>
    <row r="62" spans="1:8" s="1" customFormat="1" ht="39.75" customHeight="1">
      <c r="A62" s="83"/>
      <c r="B62" s="16">
        <f>F62+G62</f>
        <v>69.5</v>
      </c>
      <c r="C62" s="16"/>
      <c r="D62" s="16"/>
      <c r="E62" s="14" t="s">
        <v>185</v>
      </c>
      <c r="F62" s="16">
        <v>69.5</v>
      </c>
      <c r="G62" s="16"/>
      <c r="H62" s="86"/>
    </row>
    <row r="63" spans="1:8" s="1" customFormat="1" ht="54.75" customHeight="1">
      <c r="A63" s="88" t="s">
        <v>38</v>
      </c>
      <c r="B63" s="90">
        <f>SUM(B64:B65)</f>
        <v>205.89999999999998</v>
      </c>
      <c r="C63" s="90"/>
      <c r="D63" s="90"/>
      <c r="E63" s="109" t="s">
        <v>161</v>
      </c>
      <c r="F63" s="90">
        <f>SUM(F64:F65)</f>
        <v>205.89999999999998</v>
      </c>
      <c r="G63" s="90"/>
      <c r="H63" s="86"/>
    </row>
    <row r="64" spans="1:8" s="1" customFormat="1" ht="39.75" customHeight="1">
      <c r="A64" s="83"/>
      <c r="B64" s="16">
        <f>F64+G64</f>
        <v>135.6</v>
      </c>
      <c r="C64" s="16"/>
      <c r="D64" s="16"/>
      <c r="E64" s="14" t="s">
        <v>166</v>
      </c>
      <c r="F64" s="16">
        <v>135.6</v>
      </c>
      <c r="G64" s="16"/>
      <c r="H64" s="86"/>
    </row>
    <row r="65" spans="1:8" s="1" customFormat="1" ht="39.75" customHeight="1">
      <c r="A65" s="83"/>
      <c r="B65" s="16">
        <f>F65</f>
        <v>70.3</v>
      </c>
      <c r="C65" s="16"/>
      <c r="D65" s="16"/>
      <c r="E65" s="14" t="s">
        <v>186</v>
      </c>
      <c r="F65" s="16">
        <v>70.3</v>
      </c>
      <c r="G65" s="16"/>
      <c r="H65" s="86"/>
    </row>
    <row r="66" spans="1:8" s="41" customFormat="1" ht="57" customHeight="1">
      <c r="A66" s="88" t="s">
        <v>39</v>
      </c>
      <c r="B66" s="90">
        <f>SUM(B67:B69)</f>
        <v>31657.800000000003</v>
      </c>
      <c r="C66" s="90"/>
      <c r="D66" s="90"/>
      <c r="E66" s="34" t="s">
        <v>22</v>
      </c>
      <c r="F66" s="90">
        <f>SUM(F67:F69)</f>
        <v>31657.800000000003</v>
      </c>
      <c r="G66" s="90"/>
      <c r="H66" s="78"/>
    </row>
    <row r="67" spans="1:8" s="1" customFormat="1" ht="87.75" customHeight="1">
      <c r="A67" s="83"/>
      <c r="B67" s="16">
        <f>F67+G67</f>
        <v>15534.1</v>
      </c>
      <c r="C67" s="157"/>
      <c r="D67" s="157"/>
      <c r="E67" s="5" t="s">
        <v>75</v>
      </c>
      <c r="F67" s="16">
        <v>15534.1</v>
      </c>
      <c r="G67" s="16"/>
      <c r="H67" s="86"/>
    </row>
    <row r="68" spans="1:8" s="1" customFormat="1">
      <c r="A68" s="83"/>
      <c r="B68" s="16">
        <f>F68+G68</f>
        <v>15096.7</v>
      </c>
      <c r="C68" s="16"/>
      <c r="D68" s="16"/>
      <c r="E68" s="92" t="s">
        <v>187</v>
      </c>
      <c r="F68" s="16">
        <v>15096.7</v>
      </c>
      <c r="G68" s="16"/>
      <c r="H68" s="86"/>
    </row>
    <row r="69" spans="1:8" s="1" customFormat="1" ht="40.5" customHeight="1">
      <c r="A69" s="83"/>
      <c r="B69" s="16">
        <f>F69+G69</f>
        <v>1027</v>
      </c>
      <c r="C69" s="16"/>
      <c r="D69" s="16"/>
      <c r="E69" s="87" t="s">
        <v>193</v>
      </c>
      <c r="F69" s="16">
        <v>1027</v>
      </c>
      <c r="G69" s="16"/>
      <c r="H69" s="86"/>
    </row>
    <row r="70" spans="1:8" s="1" customFormat="1" ht="31.5">
      <c r="A70" s="88" t="s">
        <v>40</v>
      </c>
      <c r="B70" s="90">
        <f>SUM(B71:B73)</f>
        <v>4187.7</v>
      </c>
      <c r="C70" s="158"/>
      <c r="D70" s="158"/>
      <c r="E70" s="4" t="s">
        <v>21</v>
      </c>
      <c r="F70" s="94">
        <f>SUM(F71:F73)</f>
        <v>299.2</v>
      </c>
      <c r="G70" s="94">
        <f>SUM(G71:G73)</f>
        <v>3888.5</v>
      </c>
      <c r="H70" s="86"/>
    </row>
    <row r="71" spans="1:8" s="1" customFormat="1" ht="47.25">
      <c r="A71" s="83"/>
      <c r="B71" s="16">
        <f>F71+G71</f>
        <v>3852</v>
      </c>
      <c r="C71" s="16"/>
      <c r="D71" s="16"/>
      <c r="E71" s="87" t="s">
        <v>74</v>
      </c>
      <c r="F71" s="66"/>
      <c r="G71" s="66">
        <f>3852</f>
        <v>3852</v>
      </c>
      <c r="H71" s="86"/>
    </row>
    <row r="72" spans="1:8" s="1" customFormat="1" ht="63">
      <c r="A72" s="83"/>
      <c r="B72" s="16">
        <f>F72+G72</f>
        <v>36.5</v>
      </c>
      <c r="C72" s="16"/>
      <c r="D72" s="16"/>
      <c r="E72" s="87" t="s">
        <v>220</v>
      </c>
      <c r="F72" s="66"/>
      <c r="G72" s="66">
        <v>36.5</v>
      </c>
      <c r="H72" s="86"/>
    </row>
    <row r="73" spans="1:8" s="1" customFormat="1" ht="31.5">
      <c r="A73" s="83"/>
      <c r="B73" s="16">
        <f>F73+G73</f>
        <v>299.2</v>
      </c>
      <c r="C73" s="16"/>
      <c r="D73" s="16"/>
      <c r="E73" s="93" t="s">
        <v>176</v>
      </c>
      <c r="F73" s="66">
        <v>299.2</v>
      </c>
      <c r="G73" s="66"/>
      <c r="H73" s="86"/>
    </row>
    <row r="74" spans="1:8" s="1" customFormat="1" ht="31.5">
      <c r="A74" s="88" t="s">
        <v>41</v>
      </c>
      <c r="B74" s="90">
        <f>B75+B76</f>
        <v>-6296.7000000000007</v>
      </c>
      <c r="C74" s="90"/>
      <c r="D74" s="90"/>
      <c r="E74" s="71" t="s">
        <v>23</v>
      </c>
      <c r="F74" s="94">
        <f>F75+F76</f>
        <v>-6296.7000000000007</v>
      </c>
      <c r="G74" s="94"/>
      <c r="H74" s="86"/>
    </row>
    <row r="75" spans="1:8" s="1" customFormat="1" ht="49.5" customHeight="1">
      <c r="A75" s="83"/>
      <c r="B75" s="16">
        <f>F75</f>
        <v>-6717.1</v>
      </c>
      <c r="C75" s="16"/>
      <c r="D75" s="16"/>
      <c r="E75" s="14" t="s">
        <v>188</v>
      </c>
      <c r="F75" s="66">
        <f>-6717.1</f>
        <v>-6717.1</v>
      </c>
      <c r="G75" s="66"/>
      <c r="H75" s="86"/>
    </row>
    <row r="76" spans="1:8" s="1" customFormat="1" ht="46.5" customHeight="1">
      <c r="A76" s="148"/>
      <c r="B76" s="16">
        <f t="shared" ref="B76" si="6">F76+G76</f>
        <v>420.4</v>
      </c>
      <c r="C76" s="16"/>
      <c r="D76" s="16"/>
      <c r="E76" s="48" t="s">
        <v>208</v>
      </c>
      <c r="F76" s="16">
        <v>420.4</v>
      </c>
      <c r="G76" s="16"/>
      <c r="H76" s="86"/>
    </row>
    <row r="77" spans="1:8" s="41" customFormat="1" ht="78.75">
      <c r="A77" s="88" t="s">
        <v>172</v>
      </c>
      <c r="B77" s="90">
        <f>B78</f>
        <v>31.8</v>
      </c>
      <c r="C77" s="90"/>
      <c r="D77" s="90"/>
      <c r="E77" s="115" t="s">
        <v>177</v>
      </c>
      <c r="F77" s="94">
        <f>F78</f>
        <v>31.8</v>
      </c>
      <c r="G77" s="94"/>
      <c r="H77" s="78"/>
    </row>
    <row r="78" spans="1:8" s="1" customFormat="1" ht="33" customHeight="1">
      <c r="A78" s="83"/>
      <c r="B78" s="16">
        <f>F78</f>
        <v>31.8</v>
      </c>
      <c r="C78" s="16"/>
      <c r="D78" s="16"/>
      <c r="E78" s="161" t="s">
        <v>221</v>
      </c>
      <c r="F78" s="66">
        <v>31.8</v>
      </c>
      <c r="G78" s="66"/>
      <c r="H78" s="86"/>
    </row>
    <row r="79" spans="1:8" s="41" customFormat="1">
      <c r="A79" s="88" t="s">
        <v>178</v>
      </c>
      <c r="B79" s="90">
        <f>B80</f>
        <v>265</v>
      </c>
      <c r="C79" s="90"/>
      <c r="D79" s="90"/>
      <c r="E79" s="82" t="s">
        <v>73</v>
      </c>
      <c r="F79" s="94">
        <f>F80</f>
        <v>265</v>
      </c>
      <c r="G79" s="94"/>
      <c r="H79" s="78"/>
    </row>
    <row r="80" spans="1:8" s="1" customFormat="1" ht="86.25" customHeight="1">
      <c r="A80" s="83"/>
      <c r="B80" s="16">
        <f>F80</f>
        <v>265</v>
      </c>
      <c r="C80" s="16"/>
      <c r="D80" s="16"/>
      <c r="E80" s="14" t="s">
        <v>194</v>
      </c>
      <c r="F80" s="16">
        <v>265</v>
      </c>
      <c r="G80" s="66"/>
      <c r="H80" s="86"/>
    </row>
    <row r="81" spans="1:8" s="74" customFormat="1" ht="21" customHeight="1">
      <c r="A81" s="102"/>
      <c r="B81" s="108">
        <f>B7+B26+B37+B52+B55</f>
        <v>89837.6</v>
      </c>
      <c r="C81" s="108">
        <f t="shared" ref="C81:D81" si="7">C7+C26+C37+C52+C55</f>
        <v>-951.8</v>
      </c>
      <c r="D81" s="108">
        <f t="shared" si="7"/>
        <v>16.100000000000001</v>
      </c>
      <c r="E81" s="103" t="s">
        <v>9</v>
      </c>
      <c r="F81" s="85"/>
      <c r="G81" s="85"/>
      <c r="H81" s="104"/>
    </row>
    <row r="82" spans="1:8" s="74" customFormat="1">
      <c r="A82" s="105"/>
      <c r="B82" s="89">
        <v>3408397.4</v>
      </c>
      <c r="C82" s="89">
        <v>2886419.5</v>
      </c>
      <c r="D82" s="89">
        <v>2908354.5</v>
      </c>
      <c r="E82" s="101" t="s">
        <v>89</v>
      </c>
      <c r="F82" s="84"/>
      <c r="G82" s="84"/>
      <c r="H82" s="104"/>
    </row>
    <row r="83" spans="1:8" s="41" customFormat="1">
      <c r="A83" s="106"/>
      <c r="B83" s="89">
        <f>B81+'таблица 3'!D58+'таблица 2'!B82</f>
        <v>3498235</v>
      </c>
      <c r="C83" s="89">
        <f>C81+'таблица 3'!E58+'таблица 2'!C82</f>
        <v>2885467.7</v>
      </c>
      <c r="D83" s="89">
        <f>D81+'таблица 3'!F58+'таблица 2'!D82</f>
        <v>2908370.6</v>
      </c>
      <c r="E83" s="34" t="s">
        <v>90</v>
      </c>
      <c r="F83" s="107"/>
      <c r="G83" s="107"/>
      <c r="H83" s="78"/>
    </row>
    <row r="84" spans="1:8">
      <c r="B84" s="21"/>
      <c r="C84" s="21"/>
      <c r="D84" s="21"/>
    </row>
    <row r="85" spans="1:8">
      <c r="B85" s="21"/>
      <c r="C85" s="21"/>
      <c r="D85" s="21"/>
      <c r="F85" s="21"/>
      <c r="G85" s="21"/>
    </row>
    <row r="86" spans="1:8">
      <c r="B86" s="21"/>
      <c r="C86" s="21"/>
      <c r="D86" s="21"/>
      <c r="F86" s="21"/>
      <c r="G86" s="21"/>
    </row>
    <row r="87" spans="1:8">
      <c r="B87" s="21"/>
      <c r="C87" s="21"/>
      <c r="D87" s="21"/>
      <c r="F87" s="21"/>
      <c r="G87" s="21"/>
    </row>
    <row r="88" spans="1:8">
      <c r="B88" s="21"/>
      <c r="C88" s="21"/>
      <c r="D88" s="21"/>
      <c r="F88" s="21"/>
      <c r="G88" s="21"/>
    </row>
    <row r="89" spans="1:8">
      <c r="B89" s="21"/>
      <c r="C89" s="21"/>
      <c r="D89" s="21"/>
    </row>
    <row r="90" spans="1:8">
      <c r="B90" s="22"/>
      <c r="C90" s="22"/>
      <c r="D90" s="22"/>
    </row>
    <row r="91" spans="1:8">
      <c r="B91" s="21"/>
      <c r="C91" s="21"/>
      <c r="D91" s="21"/>
    </row>
    <row r="92" spans="1:8">
      <c r="B92" s="21"/>
      <c r="C92" s="21"/>
      <c r="D92" s="21"/>
    </row>
    <row r="94" spans="1:8">
      <c r="F94" s="21"/>
      <c r="G94" s="21"/>
    </row>
  </sheetData>
  <mergeCells count="5">
    <mergeCell ref="F5:G5"/>
    <mergeCell ref="A3:G3"/>
    <mergeCell ref="A5:A6"/>
    <mergeCell ref="E5:E6"/>
    <mergeCell ref="B5:D5"/>
  </mergeCells>
  <pageMargins left="0.11811023622047245" right="0.11811023622047245" top="0.19685039370078741" bottom="0.15748031496062992" header="0.31496062992125984" footer="0.31496062992125984"/>
  <pageSetup paperSize="9" scale="60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80" zoomScaleNormal="100" zoomScaleSheetLayoutView="80" workbookViewId="0">
      <pane xSplit="2" ySplit="7" topLeftCell="C29" activePane="bottomRight" state="frozen"/>
      <selection pane="topRight" activeCell="B1" sqref="B1"/>
      <selection pane="bottomLeft" activeCell="A7" sqref="A7"/>
      <selection pane="bottomRight" activeCell="C33" sqref="C33"/>
    </sheetView>
  </sheetViews>
  <sheetFormatPr defaultRowHeight="15.75"/>
  <cols>
    <col min="1" max="1" width="7.140625" style="133" customWidth="1"/>
    <col min="2" max="2" width="23.7109375" style="133" customWidth="1"/>
    <col min="3" max="3" width="14.42578125" style="133" customWidth="1"/>
    <col min="4" max="4" width="13.5703125" style="133" customWidth="1"/>
    <col min="5" max="5" width="82.7109375" style="133" customWidth="1"/>
    <col min="6" max="6" width="26.7109375" style="133" customWidth="1"/>
    <col min="7" max="16384" width="9.140625" style="133"/>
  </cols>
  <sheetData>
    <row r="1" spans="1:5" s="1" customFormat="1" ht="23.25" customHeight="1">
      <c r="E1" s="118" t="s">
        <v>42</v>
      </c>
    </row>
    <row r="2" spans="1:5" s="1" customFormat="1" ht="8.25" customHeight="1">
      <c r="E2" s="79"/>
    </row>
    <row r="3" spans="1:5" s="1" customFormat="1" ht="57" customHeight="1">
      <c r="A3" s="236" t="s">
        <v>189</v>
      </c>
      <c r="B3" s="236"/>
      <c r="C3" s="236"/>
      <c r="D3" s="236"/>
      <c r="E3" s="236"/>
    </row>
    <row r="4" spans="1:5" s="1" customFormat="1">
      <c r="B4" s="120"/>
      <c r="C4" s="120"/>
      <c r="D4" s="120"/>
      <c r="E4" s="121" t="s">
        <v>29</v>
      </c>
    </row>
    <row r="5" spans="1:5" s="122" customFormat="1">
      <c r="A5" s="256" t="s">
        <v>50</v>
      </c>
      <c r="B5" s="260" t="s">
        <v>5</v>
      </c>
      <c r="C5" s="233" t="s">
        <v>15</v>
      </c>
      <c r="D5" s="235"/>
      <c r="E5" s="260" t="s">
        <v>1</v>
      </c>
    </row>
    <row r="6" spans="1:5" s="122" customFormat="1" ht="61.5" customHeight="1">
      <c r="A6" s="257"/>
      <c r="B6" s="261"/>
      <c r="C6" s="123" t="s">
        <v>6</v>
      </c>
      <c r="D6" s="123" t="s">
        <v>7</v>
      </c>
      <c r="E6" s="261"/>
    </row>
    <row r="7" spans="1:5" s="125" customFormat="1" ht="16.5" customHeight="1">
      <c r="A7" s="124">
        <v>1</v>
      </c>
      <c r="B7" s="124">
        <v>2</v>
      </c>
      <c r="C7" s="124">
        <v>3</v>
      </c>
      <c r="D7" s="124">
        <v>4</v>
      </c>
      <c r="E7" s="124">
        <v>5</v>
      </c>
    </row>
    <row r="8" spans="1:5" s="125" customFormat="1" ht="16.5" customHeight="1">
      <c r="A8" s="245" t="s">
        <v>21</v>
      </c>
      <c r="B8" s="246"/>
      <c r="C8" s="246"/>
      <c r="D8" s="246"/>
      <c r="E8" s="247"/>
    </row>
    <row r="9" spans="1:5" s="110" customFormat="1" ht="47.25">
      <c r="A9" s="258"/>
      <c r="B9" s="240" t="s">
        <v>2</v>
      </c>
      <c r="C9" s="126">
        <f>-1600</f>
        <v>-1600</v>
      </c>
      <c r="D9" s="16"/>
      <c r="E9" s="48" t="s">
        <v>201</v>
      </c>
    </row>
    <row r="10" spans="1:5" s="110" customFormat="1" ht="47.25">
      <c r="A10" s="259"/>
      <c r="B10" s="242"/>
      <c r="C10" s="126"/>
      <c r="D10" s="16">
        <v>1600</v>
      </c>
      <c r="E10" s="48" t="s">
        <v>202</v>
      </c>
    </row>
    <row r="11" spans="1:5" s="110" customFormat="1" ht="16.5" customHeight="1">
      <c r="A11" s="138" t="s">
        <v>3</v>
      </c>
      <c r="B11" s="50" t="s">
        <v>27</v>
      </c>
      <c r="C11" s="139">
        <f>SUM(C9:C10)</f>
        <v>-1600</v>
      </c>
      <c r="D11" s="140">
        <f>SUM(D9:D10)</f>
        <v>1600</v>
      </c>
      <c r="E11" s="138"/>
    </row>
    <row r="12" spans="1:5" s="127" customFormat="1">
      <c r="A12" s="245" t="s">
        <v>49</v>
      </c>
      <c r="B12" s="246"/>
      <c r="C12" s="246"/>
      <c r="D12" s="246"/>
      <c r="E12" s="247"/>
    </row>
    <row r="13" spans="1:5" s="23" customFormat="1" ht="57" customHeight="1">
      <c r="A13" s="128"/>
      <c r="B13" s="112" t="s">
        <v>2</v>
      </c>
      <c r="C13" s="129">
        <f>-50-100-215.2-100</f>
        <v>-465.2</v>
      </c>
      <c r="D13" s="129"/>
      <c r="E13" s="54" t="s">
        <v>65</v>
      </c>
    </row>
    <row r="14" spans="1:5" s="64" customFormat="1">
      <c r="A14" s="55" t="s">
        <v>4</v>
      </c>
      <c r="B14" s="50" t="s">
        <v>27</v>
      </c>
      <c r="C14" s="56">
        <f>C13</f>
        <v>-465.2</v>
      </c>
      <c r="D14" s="56"/>
      <c r="E14" s="57"/>
    </row>
    <row r="15" spans="1:5" s="64" customFormat="1" ht="15.75" customHeight="1">
      <c r="A15" s="225" t="s">
        <v>69</v>
      </c>
      <c r="B15" s="243"/>
      <c r="C15" s="243"/>
      <c r="D15" s="243"/>
      <c r="E15" s="226"/>
    </row>
    <row r="16" spans="1:5" s="64" customFormat="1" ht="63">
      <c r="A16" s="65"/>
      <c r="B16" s="112" t="s">
        <v>2</v>
      </c>
      <c r="C16" s="66">
        <f>-99.9</f>
        <v>-99.9</v>
      </c>
      <c r="D16" s="66"/>
      <c r="E16" s="67" t="s">
        <v>70</v>
      </c>
    </row>
    <row r="17" spans="1:5" s="64" customFormat="1">
      <c r="A17" s="55" t="s">
        <v>8</v>
      </c>
      <c r="B17" s="50"/>
      <c r="C17" s="56">
        <f>C16</f>
        <v>-99.9</v>
      </c>
      <c r="D17" s="56">
        <f>D16</f>
        <v>0</v>
      </c>
      <c r="E17" s="57"/>
    </row>
    <row r="18" spans="1:5" s="23" customFormat="1" ht="45.75" customHeight="1">
      <c r="A18" s="233" t="s">
        <v>56</v>
      </c>
      <c r="B18" s="234"/>
      <c r="C18" s="234"/>
      <c r="D18" s="234"/>
      <c r="E18" s="235"/>
    </row>
    <row r="19" spans="1:5" s="23" customFormat="1" ht="37.5" customHeight="1">
      <c r="A19" s="251"/>
      <c r="B19" s="252" t="s">
        <v>2</v>
      </c>
      <c r="C19" s="130">
        <f>-100</f>
        <v>-100</v>
      </c>
      <c r="D19" s="123"/>
      <c r="E19" s="67" t="s">
        <v>209</v>
      </c>
    </row>
    <row r="20" spans="1:5" s="23" customFormat="1" ht="49.5" customHeight="1">
      <c r="A20" s="251"/>
      <c r="B20" s="252"/>
      <c r="C20" s="16"/>
      <c r="D20" s="16">
        <f>396.1</f>
        <v>396.1</v>
      </c>
      <c r="E20" s="2" t="s">
        <v>167</v>
      </c>
    </row>
    <row r="21" spans="1:5" s="23" customFormat="1" ht="63">
      <c r="A21" s="251"/>
      <c r="B21" s="252"/>
      <c r="C21" s="16"/>
      <c r="D21" s="16">
        <v>99.9</v>
      </c>
      <c r="E21" s="67" t="s">
        <v>70</v>
      </c>
    </row>
    <row r="22" spans="1:5" s="23" customFormat="1" ht="16.5" customHeight="1">
      <c r="A22" s="251"/>
      <c r="B22" s="252"/>
      <c r="C22" s="16"/>
      <c r="D22" s="16">
        <v>262</v>
      </c>
      <c r="E22" s="48" t="s">
        <v>66</v>
      </c>
    </row>
    <row r="23" spans="1:5" s="23" customFormat="1">
      <c r="A23" s="251"/>
      <c r="B23" s="252"/>
      <c r="C23" s="16"/>
      <c r="D23" s="16">
        <v>299.5</v>
      </c>
      <c r="E23" s="48" t="s">
        <v>67</v>
      </c>
    </row>
    <row r="24" spans="1:5" s="23" customFormat="1" ht="31.5">
      <c r="A24" s="251"/>
      <c r="B24" s="252"/>
      <c r="C24" s="16"/>
      <c r="D24" s="16">
        <v>714.8</v>
      </c>
      <c r="E24" s="67" t="s">
        <v>170</v>
      </c>
    </row>
    <row r="25" spans="1:5" s="23" customFormat="1">
      <c r="A25" s="251"/>
      <c r="B25" s="252"/>
      <c r="C25" s="16"/>
      <c r="D25" s="16">
        <v>266.2</v>
      </c>
      <c r="E25" s="67" t="s">
        <v>169</v>
      </c>
    </row>
    <row r="26" spans="1:5" s="64" customFormat="1" ht="31.5">
      <c r="A26" s="251"/>
      <c r="B26" s="252"/>
      <c r="C26" s="66"/>
      <c r="D26" s="66">
        <v>2459.4</v>
      </c>
      <c r="E26" s="67" t="s">
        <v>168</v>
      </c>
    </row>
    <row r="27" spans="1:5" s="23" customFormat="1" ht="47.25">
      <c r="A27" s="251"/>
      <c r="B27" s="252"/>
      <c r="C27" s="16"/>
      <c r="D27" s="16">
        <v>1412.2</v>
      </c>
      <c r="E27" s="67" t="s">
        <v>171</v>
      </c>
    </row>
    <row r="28" spans="1:5" s="23" customFormat="1">
      <c r="A28" s="49" t="s">
        <v>11</v>
      </c>
      <c r="B28" s="50" t="s">
        <v>27</v>
      </c>
      <c r="C28" s="51">
        <f>SUM(C19:C27)</f>
        <v>-100</v>
      </c>
      <c r="D28" s="51">
        <f>SUM(D19:D27)</f>
        <v>5910.0999999999995</v>
      </c>
      <c r="E28" s="62"/>
    </row>
    <row r="29" spans="1:5" s="23" customFormat="1" ht="15.75" customHeight="1">
      <c r="A29" s="245" t="s">
        <v>76</v>
      </c>
      <c r="B29" s="246"/>
      <c r="C29" s="246"/>
      <c r="D29" s="246"/>
      <c r="E29" s="247"/>
    </row>
    <row r="30" spans="1:5" s="23" customFormat="1" ht="31.5">
      <c r="A30" s="24"/>
      <c r="B30" s="14" t="s">
        <v>2</v>
      </c>
      <c r="C30" s="16"/>
      <c r="D30" s="16">
        <f>100+100</f>
        <v>200</v>
      </c>
      <c r="E30" s="2" t="s">
        <v>57</v>
      </c>
    </row>
    <row r="31" spans="1:5" s="23" customFormat="1">
      <c r="A31" s="49" t="s">
        <v>34</v>
      </c>
      <c r="B31" s="50" t="s">
        <v>27</v>
      </c>
      <c r="C31" s="141">
        <f>SUM(C30)</f>
        <v>0</v>
      </c>
      <c r="D31" s="141">
        <f>SUM(D30)</f>
        <v>200</v>
      </c>
      <c r="E31" s="142"/>
    </row>
    <row r="32" spans="1:5" s="131" customFormat="1" ht="15.75" customHeight="1">
      <c r="A32" s="244" t="s">
        <v>51</v>
      </c>
      <c r="B32" s="244"/>
      <c r="C32" s="244"/>
      <c r="D32" s="244"/>
      <c r="E32" s="244"/>
    </row>
    <row r="33" spans="1:5" s="23" customFormat="1" ht="63">
      <c r="A33" s="253"/>
      <c r="B33" s="240" t="s">
        <v>2</v>
      </c>
      <c r="C33" s="16">
        <f>-1647.7-1220.1-66.2-3528.2-3200</f>
        <v>-9662.2000000000007</v>
      </c>
      <c r="D33" s="16"/>
      <c r="E33" s="48" t="s">
        <v>210</v>
      </c>
    </row>
    <row r="34" spans="1:5" s="23" customFormat="1" ht="31.5">
      <c r="A34" s="254"/>
      <c r="B34" s="242"/>
      <c r="C34" s="16">
        <f>-76.4-561.5-4852.6</f>
        <v>-5490.5</v>
      </c>
      <c r="D34" s="16"/>
      <c r="E34" s="48" t="s">
        <v>211</v>
      </c>
    </row>
    <row r="35" spans="1:5" s="23" customFormat="1" ht="47.25">
      <c r="A35" s="255"/>
      <c r="B35" s="241"/>
      <c r="C35" s="16"/>
      <c r="D35" s="16">
        <f>291.6</f>
        <v>291.60000000000002</v>
      </c>
      <c r="E35" s="48" t="s">
        <v>203</v>
      </c>
    </row>
    <row r="36" spans="1:5" s="23" customFormat="1">
      <c r="A36" s="49" t="s">
        <v>52</v>
      </c>
      <c r="B36" s="50" t="s">
        <v>27</v>
      </c>
      <c r="C36" s="51">
        <f>SUM(C33:C35)</f>
        <v>-15152.7</v>
      </c>
      <c r="D36" s="51">
        <f>SUM(D33:D35)</f>
        <v>291.60000000000002</v>
      </c>
      <c r="E36" s="143"/>
    </row>
    <row r="37" spans="1:5" s="23" customFormat="1" ht="30.75" customHeight="1">
      <c r="A37" s="237" t="s">
        <v>22</v>
      </c>
      <c r="B37" s="238"/>
      <c r="C37" s="238"/>
      <c r="D37" s="238"/>
      <c r="E37" s="239"/>
    </row>
    <row r="38" spans="1:5" s="23" customFormat="1" ht="31.5">
      <c r="A38" s="24"/>
      <c r="B38" s="14" t="s">
        <v>2</v>
      </c>
      <c r="C38" s="16"/>
      <c r="D38" s="16">
        <f>6462.2+3200</f>
        <v>9662.2000000000007</v>
      </c>
      <c r="E38" s="48" t="s">
        <v>64</v>
      </c>
    </row>
    <row r="39" spans="1:5" s="23" customFormat="1">
      <c r="A39" s="52" t="s">
        <v>53</v>
      </c>
      <c r="B39" s="50" t="s">
        <v>27</v>
      </c>
      <c r="C39" s="51">
        <f>C38</f>
        <v>0</v>
      </c>
      <c r="D39" s="51">
        <f t="shared" ref="D39" si="0">D38</f>
        <v>9662.2000000000007</v>
      </c>
      <c r="E39" s="53"/>
    </row>
    <row r="40" spans="1:5" s="23" customFormat="1" ht="50.25" customHeight="1">
      <c r="A40" s="237" t="s">
        <v>177</v>
      </c>
      <c r="B40" s="238"/>
      <c r="C40" s="238"/>
      <c r="D40" s="238"/>
      <c r="E40" s="239"/>
    </row>
    <row r="41" spans="1:5" s="23" customFormat="1" ht="47.25">
      <c r="A41" s="253"/>
      <c r="B41" s="240" t="s">
        <v>48</v>
      </c>
      <c r="C41" s="132">
        <f>-100.3-200-396.1-962.8-200</f>
        <v>-1859.2</v>
      </c>
      <c r="D41" s="132"/>
      <c r="E41" s="39" t="s">
        <v>204</v>
      </c>
    </row>
    <row r="42" spans="1:5" s="23" customFormat="1">
      <c r="A42" s="255"/>
      <c r="B42" s="241"/>
      <c r="C42" s="16"/>
      <c r="D42" s="16">
        <v>728.6</v>
      </c>
      <c r="E42" s="39" t="s">
        <v>68</v>
      </c>
    </row>
    <row r="43" spans="1:5" s="23" customFormat="1">
      <c r="A43" s="49" t="s">
        <v>54</v>
      </c>
      <c r="B43" s="144" t="s">
        <v>27</v>
      </c>
      <c r="C43" s="51">
        <f>SUM(C41:C42)</f>
        <v>-1859.2</v>
      </c>
      <c r="D43" s="51">
        <f>SUM(D41:D42)</f>
        <v>728.6</v>
      </c>
      <c r="E43" s="61"/>
    </row>
    <row r="44" spans="1:5" s="23" customFormat="1" ht="37.5" customHeight="1">
      <c r="A44" s="248" t="s">
        <v>86</v>
      </c>
      <c r="B44" s="249"/>
      <c r="C44" s="249"/>
      <c r="D44" s="249"/>
      <c r="E44" s="250"/>
    </row>
    <row r="45" spans="1:5" s="23" customFormat="1" ht="48" customHeight="1">
      <c r="A45" s="8"/>
      <c r="B45" s="8" t="s">
        <v>2</v>
      </c>
      <c r="C45" s="28"/>
      <c r="D45" s="28">
        <v>962.8</v>
      </c>
      <c r="E45" s="48" t="s">
        <v>190</v>
      </c>
    </row>
    <row r="46" spans="1:5" s="23" customFormat="1" ht="15.75" customHeight="1">
      <c r="A46" s="145" t="s">
        <v>84</v>
      </c>
      <c r="B46" s="144" t="s">
        <v>27</v>
      </c>
      <c r="C46" s="51">
        <f>C45</f>
        <v>0</v>
      </c>
      <c r="D46" s="51">
        <f>D45</f>
        <v>962.8</v>
      </c>
      <c r="E46" s="145"/>
    </row>
    <row r="47" spans="1:5" s="23" customFormat="1" ht="15.75" customHeight="1">
      <c r="A47" s="245" t="s">
        <v>192</v>
      </c>
      <c r="B47" s="246"/>
      <c r="C47" s="246"/>
      <c r="D47" s="246"/>
      <c r="E47" s="247"/>
    </row>
    <row r="48" spans="1:5" s="23" customFormat="1" ht="31.5">
      <c r="A48" s="119"/>
      <c r="B48" s="8" t="s">
        <v>2</v>
      </c>
      <c r="C48" s="16"/>
      <c r="D48" s="16">
        <v>314.7</v>
      </c>
      <c r="E48" s="39" t="s">
        <v>197</v>
      </c>
    </row>
    <row r="49" spans="1:5" s="23" customFormat="1" ht="15.75" customHeight="1">
      <c r="A49" s="145" t="s">
        <v>195</v>
      </c>
      <c r="B49" s="145"/>
      <c r="C49" s="51">
        <f>C48</f>
        <v>0</v>
      </c>
      <c r="D49" s="51">
        <f>D48</f>
        <v>314.7</v>
      </c>
      <c r="E49" s="145"/>
    </row>
    <row r="50" spans="1:5" s="23" customFormat="1" ht="15.75" customHeight="1">
      <c r="A50" s="245" t="s">
        <v>191</v>
      </c>
      <c r="B50" s="246"/>
      <c r="C50" s="246"/>
      <c r="D50" s="246"/>
      <c r="E50" s="247"/>
    </row>
    <row r="51" spans="1:5" s="23" customFormat="1" ht="47.25">
      <c r="A51" s="253"/>
      <c r="B51" s="240" t="s">
        <v>2</v>
      </c>
      <c r="C51" s="16"/>
      <c r="D51" s="16">
        <f>(200+200)+100.3</f>
        <v>500.3</v>
      </c>
      <c r="E51" s="39" t="s">
        <v>205</v>
      </c>
    </row>
    <row r="52" spans="1:5" s="23" customFormat="1">
      <c r="A52" s="254"/>
      <c r="B52" s="242"/>
      <c r="C52" s="16"/>
      <c r="D52" s="16">
        <f>100+50</f>
        <v>150</v>
      </c>
      <c r="E52" s="39" t="s">
        <v>253</v>
      </c>
    </row>
    <row r="53" spans="1:5" s="23" customFormat="1" ht="79.5" customHeight="1">
      <c r="A53" s="255"/>
      <c r="B53" s="241"/>
      <c r="C53" s="16">
        <v>-728.6</v>
      </c>
      <c r="D53" s="16"/>
      <c r="E53" s="46" t="s">
        <v>206</v>
      </c>
    </row>
    <row r="54" spans="1:5" s="23" customFormat="1" ht="31.5">
      <c r="A54" s="146"/>
      <c r="B54" s="147" t="s">
        <v>199</v>
      </c>
      <c r="C54" s="16"/>
      <c r="D54" s="16">
        <v>-314.7</v>
      </c>
      <c r="E54" s="39" t="s">
        <v>207</v>
      </c>
    </row>
    <row r="55" spans="1:5" s="23" customFormat="1">
      <c r="A55" s="49" t="s">
        <v>196</v>
      </c>
      <c r="B55" s="63" t="s">
        <v>27</v>
      </c>
      <c r="C55" s="51">
        <f>SUM(C51:C53)</f>
        <v>-728.6</v>
      </c>
      <c r="D55" s="51">
        <f>SUM(D51:D54)</f>
        <v>335.59999999999997</v>
      </c>
      <c r="E55" s="61"/>
    </row>
    <row r="56" spans="1:5" s="1" customFormat="1" ht="53.25" customHeight="1">
      <c r="A56" s="105"/>
      <c r="B56" s="71" t="s">
        <v>254</v>
      </c>
      <c r="C56" s="89">
        <f>C11+C14+C17+C28+C31+C36+C39+C43+C46+C49+C55</f>
        <v>-20005.599999999999</v>
      </c>
      <c r="D56" s="89">
        <f>D11+D14+D17+D28+D31+D36+D39+D43+D46+D49+D55</f>
        <v>20005.599999999999</v>
      </c>
      <c r="E56" s="106"/>
    </row>
    <row r="57" spans="1:5">
      <c r="B57" s="134"/>
      <c r="C57" s="135"/>
      <c r="D57" s="135"/>
      <c r="E57" s="136"/>
    </row>
    <row r="58" spans="1:5">
      <c r="C58" s="137"/>
      <c r="D58" s="137"/>
    </row>
    <row r="60" spans="1:5">
      <c r="D60" s="137"/>
    </row>
  </sheetData>
  <mergeCells count="26">
    <mergeCell ref="A51:A53"/>
    <mergeCell ref="A5:A6"/>
    <mergeCell ref="A12:E12"/>
    <mergeCell ref="A18:E18"/>
    <mergeCell ref="A8:E8"/>
    <mergeCell ref="B9:B10"/>
    <mergeCell ref="A9:A10"/>
    <mergeCell ref="C5:D5"/>
    <mergeCell ref="B5:B6"/>
    <mergeCell ref="E5:E6"/>
    <mergeCell ref="A3:E3"/>
    <mergeCell ref="A37:E37"/>
    <mergeCell ref="B41:B42"/>
    <mergeCell ref="B51:B53"/>
    <mergeCell ref="A15:E15"/>
    <mergeCell ref="A32:E32"/>
    <mergeCell ref="A40:E40"/>
    <mergeCell ref="B33:B35"/>
    <mergeCell ref="A29:E29"/>
    <mergeCell ref="A44:E44"/>
    <mergeCell ref="A47:E47"/>
    <mergeCell ref="A50:E50"/>
    <mergeCell ref="A19:A27"/>
    <mergeCell ref="B19:B27"/>
    <mergeCell ref="A33:A35"/>
    <mergeCell ref="A41:A42"/>
  </mergeCells>
  <pageMargins left="0.31496062992125984" right="0.31496062992125984" top="0.15748031496062992" bottom="0.35433070866141736" header="0.31496062992125984" footer="0.31496062992125984"/>
  <pageSetup paperSize="9" scale="70" fitToHeight="7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таблица 1</vt:lpstr>
      <vt:lpstr>таблица 2</vt:lpstr>
      <vt:lpstr>таблица 3</vt:lpstr>
      <vt:lpstr>'таблица 1'!Заголовки_для_печати</vt:lpstr>
      <vt:lpstr>'таблица 2'!Заголовки_для_печати</vt:lpstr>
      <vt:lpstr>'таблица 3'!Заголовки_для_печати</vt:lpstr>
      <vt:lpstr>'таблица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2019-09-17T07:09:31Z</cp:lastPrinted>
  <dcterms:created xsi:type="dcterms:W3CDTF">1996-10-08T23:32:33Z</dcterms:created>
  <dcterms:modified xsi:type="dcterms:W3CDTF">2019-09-23T12:48:12Z</dcterms:modified>
</cp:coreProperties>
</file>