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activeTab="2"/>
  </bookViews>
  <sheets>
    <sheet name="таблица 1" sheetId="1" r:id="rId1"/>
    <sheet name="таблица 2" sheetId="2" r:id="rId2"/>
    <sheet name="таблица 3" sheetId="3" r:id="rId3"/>
    <sheet name="таблица 4" sheetId="4" r:id="rId4"/>
    <sheet name="таблица 5" sheetId="5" r:id="rId5"/>
  </sheets>
  <definedNames>
    <definedName name="_xlnm.Print_Titles" localSheetId="0">'таблица 1'!$4:$5</definedName>
    <definedName name="_xlnm.Print_Titles" localSheetId="1">'таблица 2'!$5:$6</definedName>
    <definedName name="_xlnm.Print_Titles" localSheetId="2">'таблица 3'!$5:$6</definedName>
    <definedName name="_xlnm.Print_Titles" localSheetId="3">'таблица 4'!$5:$6</definedName>
    <definedName name="_xlnm.Print_Area" localSheetId="3">'таблица 4'!$A$1:$D$15</definedName>
  </definedNames>
  <calcPr fullCalcOnLoad="1"/>
</workbook>
</file>

<file path=xl/sharedStrings.xml><?xml version="1.0" encoding="utf-8"?>
<sst xmlns="http://schemas.openxmlformats.org/spreadsheetml/2006/main" count="273" uniqueCount="228">
  <si>
    <t>№ п/п</t>
  </si>
  <si>
    <t>На какие цели</t>
  </si>
  <si>
    <t>Администрация города Урай</t>
  </si>
  <si>
    <t>1.</t>
  </si>
  <si>
    <t>2.</t>
  </si>
  <si>
    <t>Главный распорядитель</t>
  </si>
  <si>
    <t>Уменьшение сметных назначений</t>
  </si>
  <si>
    <t>Увеличение сметных назначений</t>
  </si>
  <si>
    <t>Примечание</t>
  </si>
  <si>
    <t>Итого с учетом корректировки</t>
  </si>
  <si>
    <t>Наименование программы, объекта, мероприятий</t>
  </si>
  <si>
    <t>Всего</t>
  </si>
  <si>
    <t>3.</t>
  </si>
  <si>
    <t>6.</t>
  </si>
  <si>
    <t>Итого расходов</t>
  </si>
  <si>
    <t>Иные межбюджетные трансферты всего, в том числе:</t>
  </si>
  <si>
    <t>4.</t>
  </si>
  <si>
    <t>1.1.</t>
  </si>
  <si>
    <t>Муниципальная программа "Улучшение жилищных условий граждан, проживающих на территории муниципального образования город Урай" на 2016-2018 годы</t>
  </si>
  <si>
    <t xml:space="preserve">Муниципальная программа "Развитие транспортной системы города Урай" на 2016-2020 годы </t>
  </si>
  <si>
    <t>4.2.</t>
  </si>
  <si>
    <t>5.</t>
  </si>
  <si>
    <t>5.1.</t>
  </si>
  <si>
    <t>ГРБС</t>
  </si>
  <si>
    <t>3.1.</t>
  </si>
  <si>
    <t xml:space="preserve">Получатель: Администрация города Урай (Администрация г.Урай, МКУ "Управление градостроительства, землепользования и природопользования города Урай", МКУ "Управление капитального строительства города Урай", МКУ "Управление жилищно-коммунального хозяйства города Урай") </t>
  </si>
  <si>
    <t>№ п.п.</t>
  </si>
  <si>
    <t xml:space="preserve">Оказание услуг по оценке объектов оценки </t>
  </si>
  <si>
    <t>1.2.</t>
  </si>
  <si>
    <t>Кадастровые работы</t>
  </si>
  <si>
    <t>6.2.</t>
  </si>
  <si>
    <t>ВСЕГО расходов</t>
  </si>
  <si>
    <t>2019 год</t>
  </si>
  <si>
    <t>2020 год</t>
  </si>
  <si>
    <t xml:space="preserve">Остатки прошлых лет в рамках Соглашения о сотрудничестве между Правительством Ханты-Мансийского автономного округа –Югры и ПАО «Нефтяная компания «ЛУКОЙЛ» </t>
  </si>
  <si>
    <t>Субвенции ФБ всего, в том числе:</t>
  </si>
  <si>
    <t>Реконструкция нежилого здания детской поликлиники под жилой дом в городе Урае</t>
  </si>
  <si>
    <t xml:space="preserve">Сумма корректировки  </t>
  </si>
  <si>
    <t>Муниципальная программа "Развитие физической культуры, спорта и туризма в городе Урай" на 2016-2018 годы</t>
  </si>
  <si>
    <t>Муниципальная программа " Культура города Урай" на 2017-2021 годы</t>
  </si>
  <si>
    <t>2.1.</t>
  </si>
  <si>
    <t>3.2.</t>
  </si>
  <si>
    <t>4.1.</t>
  </si>
  <si>
    <t>5.4.</t>
  </si>
  <si>
    <t>5.2.</t>
  </si>
  <si>
    <t xml:space="preserve">Муниципальная программа "Формирование современной городской среды муниципального образования город Урай" на 2018-2022 годы" </t>
  </si>
  <si>
    <t>5.3.</t>
  </si>
  <si>
    <t>ремонт, реконструкция и обеспечение комплексной безопасности образовательных учреждений</t>
  </si>
  <si>
    <t>6.1.</t>
  </si>
  <si>
    <t>таблица 2 к пояснительной записке</t>
  </si>
  <si>
    <t>таблица 4 к пояснительной записке</t>
  </si>
  <si>
    <t>Корректировка расходов на сумму неиспользованных в 2018 году остатков средств на счете местного бюджета, находящихся под обязательствами</t>
  </si>
  <si>
    <t xml:space="preserve">Муниципальная программа "Совершенствование и развитие муниципального управления в городе Урай" на 2018-2030 годы </t>
  </si>
  <si>
    <t>Услуги по проведению экспертизы соответствия поставленного товара (квартиры)</t>
  </si>
  <si>
    <t>1.3.</t>
  </si>
  <si>
    <t>Договор №400/18 от 19.12.2018 ИП Бальчус Е.И.</t>
  </si>
  <si>
    <t>Договор №243/18 от 16.08.2018 ООО Управляющая организация "Развитие"</t>
  </si>
  <si>
    <t>Субсидия на транспортное обслуживание населения и юридических лиц через грузовую и пассажирскую переправы</t>
  </si>
  <si>
    <t>Объездная автомобильная дорога г.Урай. (Содержание)</t>
  </si>
  <si>
    <t>Договор №353/18 от 28.11.2018 ООО "Урайречфлот"</t>
  </si>
  <si>
    <t>Договор  №68 от 28.09.2018 с ООО "ТЕРРА" на выполнение кадастровых работ по внесению изменений в существующий технический план объекта, срок 28.12.2018. Выполнение работ приостановлено до решения вопроса по передаче объекта в окружную собственность.</t>
  </si>
  <si>
    <t>Муниципальная программа "Развитие жилищно-коммунального комплекса и повышение энергетической эффективности в городе Урай" на 2019-2030 годы</t>
  </si>
  <si>
    <t>Муниципальная программа "Формирование современной городской среды муниципального образования город Урай2 на 2018-2022 годы</t>
  </si>
  <si>
    <t xml:space="preserve">Монтаж, техническое обслуживание, демонтаж новогодней иллюминации </t>
  </si>
  <si>
    <t>Выполнение работ по обустройству, содержанию снежного городка</t>
  </si>
  <si>
    <t>Реконструкция площади "Планета звезд"</t>
  </si>
  <si>
    <t>МК №425 от 10.12.2018 ИП Глава крестьянского (фермерского) хозяйства Тимошенко О.М.</t>
  </si>
  <si>
    <t>МК №423 от 13.12.2018 ИП Глава крестьянского (фермерского) хозяйства Тимошенко О.М.</t>
  </si>
  <si>
    <t>Корректировка расходов бюджета городского округа город Урай  на 2019 год и на плановый период 2020 и 2021 годов</t>
  </si>
  <si>
    <t>Муниципальная программа Совершенствование и развитие муниципального управления в городе Урай" на 2018-2030 годы</t>
  </si>
  <si>
    <t xml:space="preserve">увеличение ассигнований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 </t>
  </si>
  <si>
    <t>2021 год</t>
  </si>
  <si>
    <t>Муниципальная программа "Развитие образования и молодежной политики в городе Урай" на 2019-2030 годы</t>
  </si>
  <si>
    <t xml:space="preserve">оказание финансовой помощи на приобретение сценического оборудования для МБУ ДО "ДШИ №1" в рамках финансирования наказов избирателей депутатам Думы Ханты-Мансийского автономного округа-Югры  </t>
  </si>
  <si>
    <t>Муниципальная программа "Развитие физической культуры, спорта и туризма в городе Урай" на 2019-2030 годы</t>
  </si>
  <si>
    <t xml:space="preserve">оказание финансовой помощи на приобретение компьютерного оборудования, оргтехники, фотоаппарата, комплекта профориентационных игр и материалов "Мир профессий будущего" для МБУ ДО "Центр дополнительного образования"-100,0 тыс.руб., приобретение мебели, фотоаппарата и комплектующих к нему, телесуфлера, участие в учебно-тренировочных сборах, по парашютному спорту для МБОУ СОШ №5-652,0 тыс.руб., приобретение спортивного оборудования и инвентаря для МБДОУ "Д/сад №12" -150,0 тысруб. в рамках финансирования наказов избирателей депутатам Думы Ханты-Мансийского автономного округа-Югры  </t>
  </si>
  <si>
    <t>Финансирование мероприятий на 2019 год в рамках Соглашения о сотрудничестве между Правительством Ханты-Мансийского автономного округа –Югры и ПАО «Нефтяная компания «ЛУКОЙЛ»</t>
  </si>
  <si>
    <t xml:space="preserve">Муниципальная программа  "Улучшение жилищных условий жителей, проживающих на территории муниципального образования город Урай" на 2019-2030 годы </t>
  </si>
  <si>
    <t xml:space="preserve">реконструкция нежилого здания детской поликлиники под жилой дом в городе Урай </t>
  </si>
  <si>
    <t>4.3.</t>
  </si>
  <si>
    <t>Решение Думы от 20.12.2018 №80</t>
  </si>
  <si>
    <t xml:space="preserve">БО 2018 года под контрактами </t>
  </si>
  <si>
    <t>Местный бюджет (за счет остатка на счете м/бюджета)</t>
  </si>
  <si>
    <t>Муниципальная программа "Обеспечение градостроительной деятельности на территории города Урай" на 2018-2030 годы</t>
  </si>
  <si>
    <t>Больница восстановительного лечения в г. Урай. II очередь. Первый пусковой комплекс.</t>
  </si>
  <si>
    <t xml:space="preserve">Выполнение работ по разработке проектов нормативно-правовых актов о внесении изменений в документы градорегулирования города Урай (внесение изменений в Правила землепользования и застройки, и Положение о порядке подготовки документации по планировке) </t>
  </si>
  <si>
    <t>Выполнение кадастровых работ.</t>
  </si>
  <si>
    <t>Муниципальная программа "Проектирование и строительство инженерных сетей коммунальной инфраструктуры в городе Урай" на 2014-2020 годы</t>
  </si>
  <si>
    <t xml:space="preserve">Инженерные сети микрорайона 1 А, г. Урай </t>
  </si>
  <si>
    <t>Инженерные сети и проезды микрорайона Южный (район Орбиты) в г.Урай</t>
  </si>
  <si>
    <t>Муниципальная программа "Охрана окружающей среды в границах города Урай на 2017-2020 годы"</t>
  </si>
  <si>
    <t>Выполнение работ по разработке лесохозяйственного регламента на городские леса муниципального образования городской округ город Урай</t>
  </si>
  <si>
    <t>Выполнение работ по разработке генеральной схемы очистки территории  муниципального образования городской округ город Урай</t>
  </si>
  <si>
    <t>Муниципальная программа "Профилактика правонарушений на территории города Урай" на 2018-2030 годы</t>
  </si>
  <si>
    <t>Поставка оборудования для проекта тревожная кнопка экстренной связи "гражданин-полиция"</t>
  </si>
  <si>
    <t>Муниципальная программа " Создание условий для эффективного и ответственного управления муниципальными финансами, повышения устойчивости местного бюджета городского округа город Урай. Управление муниципальными финансами в городском округе г.Урай" на период до 2020 года</t>
  </si>
  <si>
    <t xml:space="preserve">Непрограммные расходы </t>
  </si>
  <si>
    <t>7.</t>
  </si>
  <si>
    <t>7.1.</t>
  </si>
  <si>
    <t>7.2.</t>
  </si>
  <si>
    <t>8.</t>
  </si>
  <si>
    <t>8.1.</t>
  </si>
  <si>
    <t>Договор №181220001 от 20.12.2018 ИП Протащук Ю.В.</t>
  </si>
  <si>
    <t>ООО НПП "Академический центр лесного проектирования и инноваций" 0187300001918000377-0471534-01/63-2018 07.11.2018 срок оплаты 14.04.2019</t>
  </si>
  <si>
    <t xml:space="preserve"> договор №83 от 26.11.2018 с ИП Кучин С.И., срок выполнения работ до  24.01.2019, срок оплаты до 25.02.2019.</t>
  </si>
  <si>
    <t>приобретение экспозиционного оборудования для создания композиции Музея истории города Урай</t>
  </si>
  <si>
    <t xml:space="preserve">Муниципальный контракт заключен на сумму 579000,00руб.,в том числе из средств местного бюджета на 63690,00руб.и средств окружного бюджета на сумму 515310,00руб.Работы в срок 08.12.2017г. не выполнены . Правила землепользования застройки муниципального образования города Урай утверждены решением Думы города Урай № 107  26 декабря 2017 года. В соответствии с условиями муниципального контракта подрядчик обязан поставить на кадастровый учет территориальные зоны. В течение 2018 года  подрядчик исправлял ошибки и направлял  территориальные зоны для постановки на кадастровый учет в Росрееестр неоднократно. В конце декабря 2018 года исправленный вариант зон был направлен в Россреестр. Срок рассмотрения 30 дней. Требование об уплате пени выставлено. </t>
  </si>
  <si>
    <t>ИП Шангин В.О. 0187300001918000342-0471534-01/55-2018 08.10.2018 Срок оплаты 28.02.2019</t>
  </si>
  <si>
    <t xml:space="preserve">оказание финансовой помощи на приобретение спортивной экипировки, спортивного инвентаря для женской сборной по волейболу, участие в соревнованиях по боксу и мини-футболу, для МАУ ДО "ДЮСШ "Звезды Югры"-495,0 тыс.руб. в рамках финансирования наказов избирателей депутатам Думы Ханты-Мансийского автономного округа-Югры  </t>
  </si>
  <si>
    <t>внедрение системы автоматизации учета питания в 6 школах города</t>
  </si>
  <si>
    <t>Перераспределение бюджетных ассигнований  в пределах объема бюджетных ассигнований на 2019 год</t>
  </si>
  <si>
    <t>Муниципальная программа "Развитие транспортной системы города Урай" на 2016-2020 годы</t>
  </si>
  <si>
    <t>организация транспортного обслуживания населения на городских автобусных маршрутах, речная переправа</t>
  </si>
  <si>
    <t xml:space="preserve">выполнение работ по обустройству тротуаров от жилого дома №16 по ул.Шевченко к тротуару вдоль ограждения МБУ ДО "ЦМДО" по ул.Ленина и между музеем и ТЦ "Армада" </t>
  </si>
  <si>
    <t>Муниципальная программа "Проектирование и строительство инженерных систем коммунальной инфраструктуры в городе Урай" на 2014-2020 годы</t>
  </si>
  <si>
    <t>Муниципальная программа «Защита населения и территории от чрезвычайных ситуаций, совершенствование гражданской обороны и обеспечение первичных мер пожарной безопасности» на 2019-2030 годы</t>
  </si>
  <si>
    <t>таблица 5 к пояснительной записке</t>
  </si>
  <si>
    <t>разработка проектно-сметных и изыскательских работ по объекту "Капитальный ремонт школы №6"</t>
  </si>
  <si>
    <t xml:space="preserve">Наименование </t>
  </si>
  <si>
    <t>Код бюджетной классификации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</si>
  <si>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</si>
  <si>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</si>
  <si>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</si>
  <si>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</si>
  <si>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СУБВЕНЦИИ БЮДЖЕТАМ СУБЪЕКТОВ РОССИЙСКОЙ ФЕДЕРАЦИИ И МУНИЦИПАЛЬНЫХ ОБРАЗОВАНИЙ всего, в том числе:                </t>
  </si>
  <si>
    <t>000 2 02 30000 00 0000 150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</si>
  <si>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(федеральный бюджет)</t>
  </si>
  <si>
    <t>000 202 35930 04 0000 150</t>
  </si>
  <si>
    <t>На основании Уведомления №690/01/01/3/690090205/59300 от 18.01.2019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</si>
  <si>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000 2 02 40000 00 0000 150</t>
  </si>
  <si>
    <t>Иные межбюджетные трансферты на реализацию наказов избирателей депутатам Думы Ханты-Мансийского автономного округа – Югры</t>
  </si>
  <si>
    <t>000 2 02 49999 04 0000 150</t>
  </si>
  <si>
    <t>На основании Уведомлений № 500/01/06/4/500090101/85160 от 22.01.2019, № 500/01/06/4/500090101/85160 от 22.01.2019,  № 500/01/06/4/500090101/85160 от 22.01.2019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</si>
  <si>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>ПРОЧИЕ БЕЗВОЗМЕЗДНЫЕ ПОСТУПЛЕНИЯ</t>
  </si>
  <si>
    <t>000 2 07 00000 00 0000 150</t>
  </si>
  <si>
    <t xml:space="preserve"> -прочие безвозмездные поступления в бюджеты городских округов</t>
  </si>
  <si>
    <t>000 2 07 04050 04 0000 150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</si>
  <si>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</si>
  <si>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 xml:space="preserve">000 2 19 00000 00 0000 000
</t>
  </si>
  <si>
    <t>Возврат остатков субсидий, субвенций имеющих целевое назначение прошлых лет в сумме  (-671,4) тыс.рублей, в том числе: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</si>
  <si>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</si>
  <si>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000 2 19 60010 04 0000 150</t>
  </si>
  <si>
    <t xml:space="preserve">по субвенциям в сумме (-671,4) тыс.рублей, в том числе: </t>
  </si>
  <si>
    <t xml:space="preserve"> - на обеспечение дополнительных гарантий прав на жилое помещение детей-сирот, оставшимся без попечения родителей в сумме (-0,3) тыс.рублей;</t>
  </si>
  <si>
    <t xml:space="preserve"> -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 в сумме (-5,5) тыс.рублей;</t>
  </si>
  <si>
    <t xml:space="preserve"> - на осуществление деятельности по опеке и попечительству в сумме (-258,3) тыс.рублей</t>
  </si>
  <si>
    <t>ИТОГО ДОХОДОВ</t>
  </si>
  <si>
    <t>Решение Думы от 20.12.2018 года №80</t>
  </si>
  <si>
    <t>Корректировка по доходам к проекту решения Думы города Урай "О внесении изменений в бюджет городского округа город Урай на 2019 год и на плановый период 2020 и 2021 годов"</t>
  </si>
  <si>
    <t xml:space="preserve">СУБСИДИИ БЮДЖЕТАМ БЮДЖЕТНОЙ СИСТЕМЫ РОССИЙСКОЙ ФЕДЕРАЦИИ (МЕЖБЮДЖЕТНЫЕ СУБСИДИИ) всего, в том числе:               </t>
  </si>
  <si>
    <t>000 2 02 20000 00 0000 000</t>
  </si>
  <si>
    <t>Субсидии на реализацию программ формирования современной городской среды (окружной бюджет)</t>
  </si>
  <si>
    <t>000 2 02 25555 04 0000 150</t>
  </si>
  <si>
    <t>Субсидии на реализацию программ формирования современной городской среды (федеральный бюджет)</t>
  </si>
  <si>
    <t>Итого доходы с учетом корректировки на февраль 2019 года</t>
  </si>
  <si>
    <t>выполнение работ по установке  перильных ограждений на пешеходных переходах в районах ул.Узбекистанская- ул.Яковлева, ул.Ленина-Стоматология, ул.Космонавтов-ул.Узбекистанская, ул.Космонавтов-ул. 50 лет ВЛКСМ</t>
  </si>
  <si>
    <t>Субсидии всего, в том числе:</t>
  </si>
  <si>
    <t>федеральный бюджет</t>
  </si>
  <si>
    <t>окружной бюджет</t>
  </si>
  <si>
    <t>ассигнования на поддержку государственных программ субъектов Российской Федерации и муниципальных программ формирования современной городской среды, в том числе</t>
  </si>
  <si>
    <t>3.3.</t>
  </si>
  <si>
    <t>6.3.</t>
  </si>
  <si>
    <t>6.4.</t>
  </si>
  <si>
    <t>6.5.</t>
  </si>
  <si>
    <t>6.6.</t>
  </si>
  <si>
    <t>6.7.</t>
  </si>
  <si>
    <t>6.8.</t>
  </si>
  <si>
    <t>6.9.</t>
  </si>
  <si>
    <t>6.10.</t>
  </si>
  <si>
    <t>6.11.</t>
  </si>
  <si>
    <t>перераспределение средств (устранение предписаний надзорных органов)</t>
  </si>
  <si>
    <t>Перераспределение бюджетных ассигнований  в пределах объема бюджетных ассигнований на 2020 год</t>
  </si>
  <si>
    <t>Договор №291/18 от 25.09.2018 ООО "Городской кадастр", №419/18 от 29.12.2018 ИП Кучин С.И.</t>
  </si>
  <si>
    <t>6.12.</t>
  </si>
  <si>
    <r>
      <t xml:space="preserve">строительство внутриквартальных проездов и площадок в микрорайонах города (благоустройство территории в районе пересечения ул.Узбекистанская, ул.Космонавтов, граничащая с жилыми домами №№71,72 мкр. 1А)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</si>
  <si>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r>
      <t xml:space="preserve">поставка опор дорожных знаков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</si>
  <si>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r>
      <t xml:space="preserve">выполнение работ по ремонту жилого помещения мкр.3 дом 3 кв.51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</si>
  <si>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t>ремонтные работы в жилом доме по адресу мкр. 2А д.45/2 (ремонт газового оборудования, переделка системы отопления)</t>
  </si>
  <si>
    <t>устранение замечаний, дефектов по адресу мкр.Лесной, д.113, кв.16</t>
  </si>
  <si>
    <r>
      <t xml:space="preserve">строительство внутриквартальных проездов и площадок в микрорайонах города (благоустройство территории в районе пересечения ул.Узбекистанская, ул.Космонавтов, граничащая с жилыми домами №№71,72 мкр. 1А) 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</si>
  <si>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t xml:space="preserve">выполнение дренажной канализации (водоотведение по ул.Геологов) </t>
  </si>
  <si>
    <r>
      <t xml:space="preserve">выполнение работ по демонтажу объекта "Пожарное депо на 6 автомобилей в г.Урай"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</si>
  <si>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r>
      <t>услуги оценки объектов оценки (</t>
    </r>
    <r>
      <rPr>
        <i/>
        <sz val="12"/>
        <color indexed="8"/>
        <rFont val="Times New Roman"/>
        <family val="1"/>
      </rPr>
      <t>переходящие торги, аукцион объявлен в декабре 2018 года)</t>
    </r>
  </si>
  <si>
    <r>
      <t xml:space="preserve">модернизация ПК АС "Бюджет" </t>
    </r>
    <r>
      <rPr>
        <i/>
        <sz val="12"/>
        <color indexed="8"/>
        <rFont val="Times New Roman"/>
        <family val="1"/>
      </rPr>
      <t>(аукцион состоялся 18.12.2018 контракт заключен 09.01.2019)</t>
    </r>
  </si>
  <si>
    <t>текущее содержание МКУ "Управление материально-технического обеспечения" (ГСМ)</t>
  </si>
  <si>
    <r>
      <t xml:space="preserve">Выполнение работ по ремонту жилого помещения мкр.2А дом 40/3 кв.175 (решение суда)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года)</t>
    </r>
  </si>
  <si>
    <r>
      <t xml:space="preserve">поставка контейнеров для сбора твердых коммунальных отходов и выполнение работ по устройству контейнерных площадок в районах индивидуальной жилой застройки </t>
    </r>
    <r>
      <rPr>
        <i/>
        <sz val="12"/>
        <color indexed="8"/>
        <rFont val="Times New Roman"/>
        <family val="1"/>
      </rPr>
      <t>(переходящие торги, аукцион объявлен в декабре 2018 года - 528,9 тыс.руб.)</t>
    </r>
  </si>
  <si>
    <t>доля софинансирования местного бюджета на переселение граждан из непригодного для проживания жилищного фонда и создание наемных домов социального использования (приобретение жилья, в целях реализации муниципальным образованием полномочий в области жилищных отношений, установленных законодательством РФ)</t>
  </si>
  <si>
    <t xml:space="preserve"> МК №237 от 23.08.2018 с ПК "Будивельник", срок выполнения работ до 30.04.2019, оплата до 30.05.2019.          </t>
  </si>
  <si>
    <t>перераспределение средств в целях организации лагеря дневного пребывания детей в период весенних каникул на базе "МАУ ДО ДЮСШ "Звезды Югры", МБУ ДО "Детская школа искусств №2"</t>
  </si>
  <si>
    <r>
      <t>перераспределение средств в целях организации лагеря дневного пребывания детей в период весенних каникул</t>
    </r>
    <r>
      <rPr>
        <i/>
        <sz val="12"/>
        <color indexed="8"/>
        <rFont val="Times New Roman"/>
        <family val="1"/>
      </rPr>
      <t xml:space="preserve"> (смена исполнителя мероприятий)</t>
    </r>
  </si>
  <si>
    <t xml:space="preserve"> МК №9 от 19.03.2018 с ООО "Выбор"</t>
  </si>
  <si>
    <t>ремонт светофора в районе ул.Ленина-Ростелеком города Урай</t>
  </si>
  <si>
    <t xml:space="preserve">приобретение и монтаж системы видеонаблюдения на объекте "Реконструкция нежилого здания под музейно-библиотечный центр по адресу мкр.2 дом 39/1"- 1150,0 тыс.руб., содержание имущества </t>
  </si>
  <si>
    <t>организация питания обучающихся в общеобразовательных организациях города Урай (20 рублей на одного обучающегося не льготной категории, двухразовое питание кадетов)</t>
  </si>
  <si>
    <t>выполнение работ по переносу подземного газопровода для дальнейшей передачи земель в  аренду</t>
  </si>
  <si>
    <t>выполнение капитального ремонта и обследование ПРУв мкр.Лесной 1 (решение суда)</t>
  </si>
  <si>
    <t>Договор №75 от 19.10.2018 с ИП Кучин С.И., срок выполнения работ до 03.01.2019 (устраняются замечания кадастровой палаты, выполнение до конца января, оплата в феврале 2019).</t>
  </si>
  <si>
    <t xml:space="preserve">перераспределение средств в связи с пересмотром нормативов накопления ТКО </t>
  </si>
  <si>
    <r>
      <t>перераспределение средств, предусмотренных на организацию содержания дорожного хозяйства (</t>
    </r>
    <r>
      <rPr>
        <i/>
        <sz val="12"/>
        <rFont val="Times New Roman"/>
        <family val="1"/>
      </rPr>
      <t>муниципальная программа «Развитие жилищно-коммунального комплекса и повышение энергетической эффективности в городе Урай» на 2019 - 2030 годы)</t>
    </r>
  </si>
  <si>
    <r>
      <t>корректировка ПСД объект "Реконструкция канализационных очистных сооружений", выполнение гос.экспертизы (</t>
    </r>
    <r>
      <rPr>
        <i/>
        <sz val="12"/>
        <rFont val="Times New Roman"/>
        <family val="1"/>
      </rPr>
      <t>муниципальная программа «Капитальный ремонт и реконструкция систем коммунальной инфраструктуры города Урай» на 2014-2020 год)(решение суда)</t>
    </r>
  </si>
  <si>
    <t>выполнение работ по ремонту муниципальных квартир (обращение граждан)</t>
  </si>
  <si>
    <t>Всего расходов</t>
  </si>
  <si>
    <t xml:space="preserve"> таблица 3 к пояснительной записке</t>
  </si>
  <si>
    <t xml:space="preserve">                                                                                                                 Договор №14 от 12.02.2018 с ООО "Нефтедорстрой"43,2 тыс. руб (разметка, знаки на автостоянке)                                                                      7 888,9 тыс. руб. - МК №105 от 14.05.2018 с ООО  "Выбор" (светодиодная шашка);                                                                 4 512,6 тыс.руб. - МК № 543 от 28.11.2017 с ООО "Энергия" (наружные сети водоснабжения, канализации)</t>
  </si>
  <si>
    <t>ПАО "Нефтяная компания "Лукойл"</t>
  </si>
  <si>
    <t>местный бюджет</t>
  </si>
  <si>
    <t xml:space="preserve">Остатки неиспользованных средств, в том числе </t>
  </si>
  <si>
    <r>
      <t xml:space="preserve">ООО"Терра" 0187300001918000057-0471534-01/23-2018 от 11.04.2018 </t>
    </r>
    <r>
      <rPr>
        <b/>
        <sz val="12"/>
        <color indexed="8"/>
        <rFont val="Times New Roman"/>
        <family val="1"/>
      </rPr>
      <t>-36,0 тыс.руб.</t>
    </r>
    <r>
      <rPr>
        <sz val="12"/>
        <color indexed="8"/>
        <rFont val="Times New Roman"/>
        <family val="1"/>
      </rPr>
      <t>, ИП Лихачев В.Н. 0187300001918000058-0471534-01/22-2018 04.04.2018-</t>
    </r>
    <r>
      <rPr>
        <b/>
        <sz val="12"/>
        <color indexed="8"/>
        <rFont val="Times New Roman"/>
        <family val="1"/>
      </rPr>
      <t>43,6 тыс. руб.</t>
    </r>
    <r>
      <rPr>
        <sz val="12"/>
        <color indexed="8"/>
        <rFont val="Times New Roman"/>
        <family val="1"/>
      </rPr>
      <t xml:space="preserve">, ООО"АСТРА" 40-2018 от 31.07.2018- </t>
    </r>
    <r>
      <rPr>
        <b/>
        <sz val="12"/>
        <color indexed="8"/>
        <rFont val="Times New Roman"/>
        <family val="1"/>
      </rPr>
      <t>87,2 тыс. руб.</t>
    </r>
    <r>
      <rPr>
        <sz val="12"/>
        <color indexed="8"/>
        <rFont val="Times New Roman"/>
        <family val="1"/>
      </rPr>
      <t xml:space="preserve">, ИП Кучин С.И. 0187300001918000343-0471534-01/54-2018от 08.10.2018, 86-2018 от 21.12.2018- </t>
    </r>
    <r>
      <rPr>
        <b/>
        <sz val="12"/>
        <color indexed="8"/>
        <rFont val="Times New Roman"/>
        <family val="1"/>
      </rPr>
      <t>151,0 тыс. руб.</t>
    </r>
    <r>
      <rPr>
        <sz val="12"/>
        <color indexed="8"/>
        <rFont val="Times New Roman"/>
        <family val="1"/>
      </rPr>
      <t xml:space="preserve">, ИП Лихачев В.Н.(11 договоров) - </t>
    </r>
    <r>
      <rPr>
        <b/>
        <sz val="12"/>
        <color indexed="8"/>
        <rFont val="Times New Roman"/>
        <family val="1"/>
      </rPr>
      <t>212,8 тыс. руб.,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 xml:space="preserve">ООО "Центр Экономического содействия" 87-2018 от 20.12.2018- </t>
    </r>
    <r>
      <rPr>
        <b/>
        <sz val="12"/>
        <color indexed="8"/>
        <rFont val="Times New Roman"/>
        <family val="1"/>
      </rPr>
      <t>3,0 тыс.руб.</t>
    </r>
  </si>
  <si>
    <t>Управление образования и молодежной политики администрации города Урай</t>
  </si>
  <si>
    <t>Комитет по финансам администрации города Урай</t>
  </si>
  <si>
    <t>выполнение работ на объекте "Крытый каток в городе Урай"</t>
  </si>
  <si>
    <t>(тыс.рублей)</t>
  </si>
  <si>
    <t>НАЛОГОВЫЕ И НЕНАЛОГОВЫЕ ДОХОДЫ</t>
  </si>
  <si>
    <t>000 1 00 00000 00 0000 000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</si>
  <si>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</si>
  <si>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</si>
  <si>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</si>
  <si>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</si>
  <si>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- на организацию осуществления мероприятий по проведению дезинсекции и дератизации в Ханты-Мансийском автономном округе – Югре  в сумме (-5,5) тыс.рублей;</t>
  </si>
  <si>
    <t xml:space="preserve"> - на осуществление полномочий по образованию и организации деятельности комиссий по делам несовершеннолетних и защите их прав в сумме (-401,6) тыс.рублей;</t>
  </si>
  <si>
    <t xml:space="preserve"> - на возмещение недополученных доходов организациям, осуществляющим реализацию электрической энергии населению и приравненным к нему категориям потребителей в зоне децентрализованного электроснабжения Ханты-Мансийского автономного округа – Югры по социально ориентированным тарифам и сжиженного газа по социально ориентированным розничным ценам (администрирование) в сумме (-0,2) тыс.рублей</t>
  </si>
  <si>
    <t>Финансирование в рамках заключенного Соглашения о сотрудничестве между Правительством Ханты-мансийского автономного округа -Югры и ПАО "Нефтяная компания "ЛУКОЙЛ" на 2019 год</t>
  </si>
  <si>
    <t>На основании Уведомления №460/01/002/2/460090205/55550, №460/01/004/2/460090205/55550 от 30.01.2019 О предоставлении субсидии, субвенции, иного межбюджетного трансферта, имеющего целевое назначение на 2019 год и плановый период 2020 и 2021 годов Департамента финансов ХМАО-Югры</t>
  </si>
  <si>
    <t xml:space="preserve">Сумма корректировки      </t>
  </si>
  <si>
    <t xml:space="preserve">Увеличение процента  норматива отчислений НДФЛ  с 36,0% в 2018 году до 38,63% в 2019 году. </t>
  </si>
  <si>
    <t>таблица 1 к пояснительной записке</t>
  </si>
  <si>
    <t xml:space="preserve">ремонт здания МБУ ДО "Центр молодежи и дополнительного образования" по устранению предписания Роспотребнадзора (устранение деформаций и восстановление входной группы - 4400,0 тыс.руб., текущий ремонт -5600,0 тыс.руб.)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</si>
</sst>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0.00000"/>
    <numFmt numFmtId="190" formatCode="0.0000"/>
    <numFmt numFmtId="191" formatCode="0.000"/>
    <numFmt numFmtId="192" formatCode="0.0"/>
    <numFmt numFmtId="193" formatCode="_(* #,##0.000_);_(* \(#,##0.000\);_(* &quot;-&quot;??_);_(@_)"/>
    <numFmt numFmtId="194" formatCode="_(* #,##0.0_);_(* \(#,##0.0\);_(* &quot;-&quot;??_);_(@_)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#,##0.0"/>
    <numFmt numFmtId="200" formatCode="0.0%"/>
    <numFmt numFmtId="201" formatCode="#,##0.000"/>
    <numFmt numFmtId="202" formatCode="000\.00\.000\.0"/>
    <numFmt numFmtId="203" formatCode="_-* #,##0.0_р_._-;\-* #,##0.0_р_._-;_-* &quot;-&quot;?_р_._-;_-@_-"/>
    <numFmt numFmtId="204" formatCode="0.00_ ;\-0.00\ "/>
    <numFmt numFmtId="205" formatCode="000000"/>
    <numFmt numFmtId="206" formatCode="_(* #,##0.00000_);_(* \(#,##0.00000\);_(* &quot;-&quot;??_);_(@_)"/>
    <numFmt numFmtId="207" formatCode="#,##0.0000"/>
    <numFmt numFmtId="208" formatCode="#,##0.00000"/>
    <numFmt numFmtId="209" formatCode="&quot;+&quot;\ #,##0.0;&quot;-&quot;\ #,##0.0;&quot;&quot;\ 0.0"/>
    <numFmt numFmtId="210" formatCode="[$-FC19]d\ mmmm\ yyyy\ &quot;г.&quot;"/>
    <numFmt numFmtId="211" formatCode="[$-FC19]dd\ mmmm\ yyyy\ &quot;г.&quot;"/>
    <numFmt numFmtId="212" formatCode="0000000"/>
    <numFmt numFmtId="213" formatCode="&quot;+&quot;\ #,##0.00;&quot;-&quot;\ #,##0.00;&quot;&quot;\ 0.00"/>
    <numFmt numFmtId="214" formatCode="&quot;+&quot;\ #,##0.000;&quot;-&quot;\ #,##0.000;&quot;&quot;\ 0.000"/>
    <numFmt numFmtId="215" formatCode="&quot;+&quot;\ #,##0;&quot;-&quot;\ #,##0;&quot;&quot;\ 0"/>
    <numFmt numFmtId="216" formatCode="0000000000"/>
    <numFmt numFmtId="217" formatCode="#,##0.00\ _₽"/>
    <numFmt numFmtId="218" formatCode="#,##0.0\ _₽"/>
  </numFmts>
  <fonts count="7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2"/>
      <color indexed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b/>
      <sz val="12"/>
      <color theme="1"/>
      <name val="Arial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Arial"/>
      <family val="2"/>
    </font>
    <font>
      <b/>
      <i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3" fillId="32" borderId="0" applyNumberFormat="0" applyBorder="0" applyAlignment="0" applyProtection="0"/>
    <xf numFmtId="0" fontId="3" fillId="33" borderId="10">
      <alignment horizontal="left" vertical="top" wrapText="1"/>
      <protection/>
    </xf>
  </cellStyleXfs>
  <cellXfs count="264">
    <xf numFmtId="0" fontId="0" fillId="0" borderId="0" xfId="0" applyAlignment="1">
      <alignment/>
    </xf>
    <xf numFmtId="0" fontId="64" fillId="0" borderId="0" xfId="0" applyFont="1" applyAlignment="1">
      <alignment/>
    </xf>
    <xf numFmtId="0" fontId="64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199" fontId="64" fillId="34" borderId="11" xfId="0" applyNumberFormat="1" applyFont="1" applyFill="1" applyBorder="1" applyAlignment="1">
      <alignment horizontal="center" vertical="center"/>
    </xf>
    <xf numFmtId="0" fontId="64" fillId="34" borderId="0" xfId="0" applyFont="1" applyFill="1" applyAlignment="1">
      <alignment/>
    </xf>
    <xf numFmtId="0" fontId="64" fillId="34" borderId="0" xfId="0" applyFont="1" applyFill="1" applyAlignment="1">
      <alignment horizontal="right"/>
    </xf>
    <xf numFmtId="0" fontId="65" fillId="34" borderId="0" xfId="0" applyFont="1" applyFill="1" applyAlignment="1">
      <alignment/>
    </xf>
    <xf numFmtId="0" fontId="65" fillId="34" borderId="11" xfId="0" applyFont="1" applyFill="1" applyBorder="1" applyAlignment="1">
      <alignment horizontal="center" wrapText="1"/>
    </xf>
    <xf numFmtId="0" fontId="65" fillId="34" borderId="0" xfId="0" applyFont="1" applyFill="1" applyAlignment="1">
      <alignment horizontal="right"/>
    </xf>
    <xf numFmtId="0" fontId="66" fillId="34" borderId="0" xfId="0" applyFont="1" applyFill="1" applyAlignment="1">
      <alignment/>
    </xf>
    <xf numFmtId="0" fontId="65" fillId="34" borderId="12" xfId="0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center" vertical="top" wrapText="1"/>
    </xf>
    <xf numFmtId="0" fontId="65" fillId="34" borderId="13" xfId="0" applyFont="1" applyFill="1" applyBorder="1" applyAlignment="1">
      <alignment horizontal="center" wrapText="1"/>
    </xf>
    <xf numFmtId="199" fontId="64" fillId="34" borderId="11" xfId="0" applyNumberFormat="1" applyFont="1" applyFill="1" applyBorder="1" applyAlignment="1">
      <alignment horizontal="center" wrapText="1"/>
    </xf>
    <xf numFmtId="0" fontId="64" fillId="34" borderId="11" xfId="0" applyNumberFormat="1" applyFont="1" applyFill="1" applyBorder="1" applyAlignment="1">
      <alignment vertical="center" wrapText="1"/>
    </xf>
    <xf numFmtId="0" fontId="67" fillId="34" borderId="0" xfId="0" applyFont="1" applyFill="1" applyAlignment="1">
      <alignment/>
    </xf>
    <xf numFmtId="0" fontId="67" fillId="34" borderId="0" xfId="0" applyFont="1" applyFill="1" applyAlignment="1">
      <alignment horizontal="center"/>
    </xf>
    <xf numFmtId="4" fontId="67" fillId="34" borderId="0" xfId="63" applyNumberFormat="1" applyFont="1" applyFill="1" applyAlignment="1">
      <alignment horizontal="center"/>
    </xf>
    <xf numFmtId="4" fontId="67" fillId="34" borderId="0" xfId="0" applyNumberFormat="1" applyFont="1" applyFill="1" applyAlignment="1">
      <alignment horizontal="right"/>
    </xf>
    <xf numFmtId="4" fontId="67" fillId="34" borderId="0" xfId="0" applyNumberFormat="1" applyFont="1" applyFill="1" applyAlignment="1">
      <alignment/>
    </xf>
    <xf numFmtId="4" fontId="67" fillId="34" borderId="0" xfId="0" applyNumberFormat="1" applyFont="1" applyFill="1" applyAlignment="1">
      <alignment horizontal="center"/>
    </xf>
    <xf numFmtId="4" fontId="68" fillId="34" borderId="11" xfId="63" applyNumberFormat="1" applyFont="1" applyFill="1" applyBorder="1" applyAlignment="1">
      <alignment horizontal="center" wrapText="1"/>
    </xf>
    <xf numFmtId="4" fontId="68" fillId="34" borderId="11" xfId="0" applyNumberFormat="1" applyFont="1" applyFill="1" applyBorder="1" applyAlignment="1">
      <alignment horizontal="center" vertical="center" wrapText="1"/>
    </xf>
    <xf numFmtId="0" fontId="68" fillId="34" borderId="0" xfId="0" applyFont="1" applyFill="1" applyAlignment="1">
      <alignment horizontal="center" vertical="center" wrapText="1"/>
    </xf>
    <xf numFmtId="0" fontId="67" fillId="34" borderId="11" xfId="0" applyFont="1" applyFill="1" applyBorder="1" applyAlignment="1">
      <alignment horizontal="center"/>
    </xf>
    <xf numFmtId="0" fontId="68" fillId="34" borderId="0" xfId="0" applyFont="1" applyFill="1" applyAlignment="1">
      <alignment/>
    </xf>
    <xf numFmtId="0" fontId="68" fillId="34" borderId="11" xfId="0" applyFont="1" applyFill="1" applyBorder="1" applyAlignment="1">
      <alignment horizontal="center"/>
    </xf>
    <xf numFmtId="0" fontId="68" fillId="34" borderId="11" xfId="0" applyFont="1" applyFill="1" applyBorder="1" applyAlignment="1">
      <alignment wrapText="1"/>
    </xf>
    <xf numFmtId="0" fontId="69" fillId="34" borderId="0" xfId="0" applyFont="1" applyFill="1" applyAlignment="1">
      <alignment/>
    </xf>
    <xf numFmtId="0" fontId="69" fillId="34" borderId="0" xfId="0" applyFont="1" applyFill="1" applyAlignment="1">
      <alignment horizontal="center"/>
    </xf>
    <xf numFmtId="4" fontId="69" fillId="34" borderId="0" xfId="63" applyNumberFormat="1" applyFont="1" applyFill="1" applyAlignment="1">
      <alignment horizontal="center"/>
    </xf>
    <xf numFmtId="4" fontId="69" fillId="34" borderId="0" xfId="0" applyNumberFormat="1" applyFont="1" applyFill="1" applyAlignment="1">
      <alignment/>
    </xf>
    <xf numFmtId="0" fontId="67" fillId="34" borderId="0" xfId="0" applyFont="1" applyFill="1" applyAlignment="1">
      <alignment horizontal="right"/>
    </xf>
    <xf numFmtId="0" fontId="67" fillId="34" borderId="11" xfId="0" applyFont="1" applyFill="1" applyBorder="1" applyAlignment="1">
      <alignment wrapText="1"/>
    </xf>
    <xf numFmtId="4" fontId="67" fillId="34" borderId="11" xfId="63" applyNumberFormat="1" applyFont="1" applyFill="1" applyBorder="1" applyAlignment="1">
      <alignment horizontal="center"/>
    </xf>
    <xf numFmtId="0" fontId="64" fillId="34" borderId="14" xfId="0" applyNumberFormat="1" applyFont="1" applyFill="1" applyBorder="1" applyAlignment="1">
      <alignment horizontal="left" vertical="center" wrapText="1"/>
    </xf>
    <xf numFmtId="0" fontId="64" fillId="34" borderId="14" xfId="0" applyFont="1" applyFill="1" applyBorder="1" applyAlignment="1">
      <alignment horizontal="left" vertical="center" wrapText="1"/>
    </xf>
    <xf numFmtId="0" fontId="64" fillId="34" borderId="11" xfId="0" applyNumberFormat="1" applyFont="1" applyFill="1" applyBorder="1" applyAlignment="1">
      <alignment horizontal="left" wrapText="1"/>
    </xf>
    <xf numFmtId="0" fontId="64" fillId="34" borderId="11" xfId="0" applyFont="1" applyFill="1" applyBorder="1" applyAlignment="1">
      <alignment horizontal="left" wrapText="1"/>
    </xf>
    <xf numFmtId="0" fontId="64" fillId="34" borderId="11" xfId="0" applyFont="1" applyFill="1" applyBorder="1" applyAlignment="1">
      <alignment/>
    </xf>
    <xf numFmtId="0" fontId="65" fillId="34" borderId="11" xfId="0" applyFont="1" applyFill="1" applyBorder="1" applyAlignment="1">
      <alignment/>
    </xf>
    <xf numFmtId="199" fontId="64" fillId="34" borderId="11" xfId="0" applyNumberFormat="1" applyFont="1" applyFill="1" applyBorder="1" applyAlignment="1">
      <alignment horizontal="center"/>
    </xf>
    <xf numFmtId="0" fontId="65" fillId="34" borderId="11" xfId="0" applyFont="1" applyFill="1" applyBorder="1" applyAlignment="1">
      <alignment/>
    </xf>
    <xf numFmtId="0" fontId="66" fillId="34" borderId="11" xfId="0" applyFont="1" applyFill="1" applyBorder="1" applyAlignment="1">
      <alignment horizontal="center"/>
    </xf>
    <xf numFmtId="199" fontId="65" fillId="34" borderId="11" xfId="0" applyNumberFormat="1" applyFont="1" applyFill="1" applyBorder="1" applyAlignment="1">
      <alignment horizontal="center"/>
    </xf>
    <xf numFmtId="0" fontId="64" fillId="34" borderId="15" xfId="0" applyFont="1" applyFill="1" applyBorder="1" applyAlignment="1">
      <alignment horizontal="left" vertical="center" wrapText="1"/>
    </xf>
    <xf numFmtId="199" fontId="65" fillId="34" borderId="11" xfId="0" applyNumberFormat="1" applyFont="1" applyFill="1" applyBorder="1" applyAlignment="1">
      <alignment horizontal="center" wrapText="1"/>
    </xf>
    <xf numFmtId="202" fontId="65" fillId="34" borderId="11" xfId="55" applyNumberFormat="1" applyFont="1" applyFill="1" applyBorder="1" applyAlignment="1" applyProtection="1">
      <alignment horizontal="center" wrapText="1"/>
      <protection hidden="1"/>
    </xf>
    <xf numFmtId="202" fontId="65" fillId="34" borderId="15" xfId="55" applyNumberFormat="1" applyFont="1" applyFill="1" applyBorder="1" applyAlignment="1" applyProtection="1">
      <alignment wrapText="1"/>
      <protection hidden="1"/>
    </xf>
    <xf numFmtId="202" fontId="65" fillId="34" borderId="16" xfId="55" applyNumberFormat="1" applyFont="1" applyFill="1" applyBorder="1" applyAlignment="1" applyProtection="1">
      <alignment wrapText="1"/>
      <protection hidden="1"/>
    </xf>
    <xf numFmtId="192" fontId="64" fillId="34" borderId="11" xfId="55" applyNumberFormat="1" applyFont="1" applyFill="1" applyBorder="1" applyAlignment="1" applyProtection="1">
      <alignment horizontal="center" wrapText="1"/>
      <protection hidden="1"/>
    </xf>
    <xf numFmtId="2" fontId="65" fillId="34" borderId="11" xfId="55" applyNumberFormat="1" applyFont="1" applyFill="1" applyBorder="1" applyAlignment="1" applyProtection="1">
      <alignment horizontal="center" wrapText="1"/>
      <protection hidden="1"/>
    </xf>
    <xf numFmtId="192" fontId="65" fillId="34" borderId="11" xfId="55" applyNumberFormat="1" applyFont="1" applyFill="1" applyBorder="1" applyAlignment="1" applyProtection="1">
      <alignment wrapText="1"/>
      <protection hidden="1"/>
    </xf>
    <xf numFmtId="0" fontId="64" fillId="34" borderId="17" xfId="0" applyNumberFormat="1" applyFont="1" applyFill="1" applyBorder="1" applyAlignment="1">
      <alignment vertical="center" wrapText="1"/>
    </xf>
    <xf numFmtId="199" fontId="64" fillId="34" borderId="17" xfId="0" applyNumberFormat="1" applyFont="1" applyFill="1" applyBorder="1" applyAlignment="1">
      <alignment horizontal="center" wrapText="1"/>
    </xf>
    <xf numFmtId="192" fontId="65" fillId="34" borderId="11" xfId="55" applyNumberFormat="1" applyFont="1" applyFill="1" applyBorder="1" applyAlignment="1" applyProtection="1">
      <alignment horizontal="center" wrapText="1"/>
      <protection hidden="1"/>
    </xf>
    <xf numFmtId="0" fontId="65" fillId="34" borderId="11" xfId="0" applyFont="1" applyFill="1" applyBorder="1" applyAlignment="1">
      <alignment horizontal="left" wrapText="1"/>
    </xf>
    <xf numFmtId="0" fontId="65" fillId="34" borderId="11" xfId="0" applyNumberFormat="1" applyFont="1" applyFill="1" applyBorder="1" applyAlignment="1">
      <alignment horizontal="left" wrapText="1"/>
    </xf>
    <xf numFmtId="199" fontId="65" fillId="34" borderId="11" xfId="0" applyNumberFormat="1" applyFont="1" applyFill="1" applyBorder="1" applyAlignment="1">
      <alignment horizontal="center" vertical="center"/>
    </xf>
    <xf numFmtId="209" fontId="65" fillId="34" borderId="0" xfId="0" applyNumberFormat="1" applyFont="1" applyFill="1" applyAlignment="1">
      <alignment/>
    </xf>
    <xf numFmtId="209" fontId="66" fillId="34" borderId="0" xfId="0" applyNumberFormat="1" applyFont="1" applyFill="1" applyAlignment="1">
      <alignment/>
    </xf>
    <xf numFmtId="209" fontId="70" fillId="34" borderId="0" xfId="0" applyNumberFormat="1" applyFont="1" applyFill="1" applyAlignment="1">
      <alignment/>
    </xf>
    <xf numFmtId="0" fontId="68" fillId="34" borderId="0" xfId="0" applyFont="1" applyFill="1" applyAlignment="1">
      <alignment horizontal="center"/>
    </xf>
    <xf numFmtId="0" fontId="68" fillId="34" borderId="11" xfId="0" applyFont="1" applyFill="1" applyBorder="1" applyAlignment="1">
      <alignment horizontal="left" wrapText="1"/>
    </xf>
    <xf numFmtId="0" fontId="68" fillId="34" borderId="11" xfId="53" applyNumberFormat="1" applyFont="1" applyFill="1" applyBorder="1" applyAlignment="1" applyProtection="1">
      <alignment horizontal="left" wrapText="1"/>
      <protection hidden="1"/>
    </xf>
    <xf numFmtId="49" fontId="64" fillId="0" borderId="11" xfId="53" applyNumberFormat="1" applyFont="1" applyFill="1" applyBorder="1" applyAlignment="1" applyProtection="1">
      <alignment horizontal="left" wrapText="1"/>
      <protection hidden="1"/>
    </xf>
    <xf numFmtId="0" fontId="64" fillId="0" borderId="11" xfId="53" applyNumberFormat="1" applyFont="1" applyFill="1" applyBorder="1" applyAlignment="1" applyProtection="1">
      <alignment wrapText="1"/>
      <protection hidden="1"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199" fontId="72" fillId="0" borderId="0" xfId="0" applyNumberFormat="1" applyFont="1" applyAlignment="1">
      <alignment/>
    </xf>
    <xf numFmtId="199" fontId="71" fillId="0" borderId="0" xfId="0" applyNumberFormat="1" applyFont="1" applyAlignment="1">
      <alignment/>
    </xf>
    <xf numFmtId="0" fontId="71" fillId="34" borderId="0" xfId="0" applyFont="1" applyFill="1" applyAlignment="1">
      <alignment/>
    </xf>
    <xf numFmtId="0" fontId="73" fillId="34" borderId="0" xfId="0" applyFont="1" applyFill="1" applyAlignment="1">
      <alignment/>
    </xf>
    <xf numFmtId="199" fontId="71" fillId="34" borderId="0" xfId="0" applyNumberFormat="1" applyFont="1" applyFill="1" applyAlignment="1">
      <alignment/>
    </xf>
    <xf numFmtId="0" fontId="64" fillId="34" borderId="11" xfId="53" applyNumberFormat="1" applyFont="1" applyFill="1" applyBorder="1" applyAlignment="1" applyProtection="1">
      <alignment horizontal="left" wrapText="1"/>
      <protection hidden="1"/>
    </xf>
    <xf numFmtId="0" fontId="66" fillId="34" borderId="13" xfId="0" applyFont="1" applyFill="1" applyBorder="1" applyAlignment="1">
      <alignment horizontal="center"/>
    </xf>
    <xf numFmtId="0" fontId="64" fillId="34" borderId="13" xfId="0" applyFont="1" applyFill="1" applyBorder="1" applyAlignment="1">
      <alignment horizontal="center"/>
    </xf>
    <xf numFmtId="209" fontId="64" fillId="34" borderId="0" xfId="0" applyNumberFormat="1" applyFont="1" applyFill="1" applyAlignment="1">
      <alignment/>
    </xf>
    <xf numFmtId="0" fontId="65" fillId="34" borderId="13" xfId="0" applyFont="1" applyFill="1" applyBorder="1" applyAlignment="1">
      <alignment horizontal="center"/>
    </xf>
    <xf numFmtId="0" fontId="68" fillId="34" borderId="11" xfId="0" applyFont="1" applyFill="1" applyBorder="1" applyAlignment="1">
      <alignment horizontal="center" wrapText="1"/>
    </xf>
    <xf numFmtId="4" fontId="64" fillId="0" borderId="11" xfId="0" applyNumberFormat="1" applyFont="1" applyFill="1" applyBorder="1" applyAlignment="1">
      <alignment horizontal="left" wrapText="1"/>
    </xf>
    <xf numFmtId="49" fontId="68" fillId="34" borderId="11" xfId="0" applyNumberFormat="1" applyFont="1" applyFill="1" applyBorder="1" applyAlignment="1">
      <alignment horizontal="left" wrapText="1" shrinkToFit="1"/>
    </xf>
    <xf numFmtId="0" fontId="74" fillId="34" borderId="11" xfId="0" applyFont="1" applyFill="1" applyBorder="1" applyAlignment="1">
      <alignment horizontal="left" vertical="center" wrapText="1"/>
    </xf>
    <xf numFmtId="0" fontId="68" fillId="34" borderId="11" xfId="0" applyNumberFormat="1" applyFont="1" applyFill="1" applyBorder="1" applyAlignment="1">
      <alignment vertical="top" wrapText="1"/>
    </xf>
    <xf numFmtId="0" fontId="67" fillId="34" borderId="11" xfId="53" applyNumberFormat="1" applyFont="1" applyFill="1" applyBorder="1" applyAlignment="1" applyProtection="1">
      <alignment wrapText="1"/>
      <protection hidden="1"/>
    </xf>
    <xf numFmtId="0" fontId="67" fillId="34" borderId="11" xfId="0" applyFont="1" applyFill="1" applyBorder="1" applyAlignment="1">
      <alignment vertical="top" wrapText="1"/>
    </xf>
    <xf numFmtId="199" fontId="68" fillId="34" borderId="11" xfId="0" applyNumberFormat="1" applyFont="1" applyFill="1" applyBorder="1" applyAlignment="1">
      <alignment wrapText="1"/>
    </xf>
    <xf numFmtId="216" fontId="65" fillId="34" borderId="11" xfId="53" applyNumberFormat="1" applyFont="1" applyFill="1" applyBorder="1" applyAlignment="1" applyProtection="1">
      <alignment wrapText="1"/>
      <protection hidden="1"/>
    </xf>
    <xf numFmtId="0" fontId="74" fillId="34" borderId="15" xfId="0" applyFont="1" applyFill="1" applyBorder="1" applyAlignment="1">
      <alignment horizontal="left" wrapText="1"/>
    </xf>
    <xf numFmtId="0" fontId="64" fillId="0" borderId="11" xfId="0" applyFont="1" applyBorder="1" applyAlignment="1">
      <alignment vertical="top" wrapText="1"/>
    </xf>
    <xf numFmtId="199" fontId="67" fillId="34" borderId="11" xfId="0" applyNumberFormat="1" applyFont="1" applyFill="1" applyBorder="1" applyAlignment="1">
      <alignment wrapText="1"/>
    </xf>
    <xf numFmtId="4" fontId="64" fillId="34" borderId="11" xfId="0" applyNumberFormat="1" applyFont="1" applyFill="1" applyBorder="1" applyAlignment="1">
      <alignment wrapText="1"/>
    </xf>
    <xf numFmtId="202" fontId="65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70" fillId="34" borderId="13" xfId="0" applyFont="1" applyFill="1" applyBorder="1" applyAlignment="1">
      <alignment horizontal="center"/>
    </xf>
    <xf numFmtId="4" fontId="71" fillId="34" borderId="0" xfId="0" applyNumberFormat="1" applyFont="1" applyFill="1" applyAlignment="1">
      <alignment/>
    </xf>
    <xf numFmtId="202" fontId="65" fillId="34" borderId="15" xfId="55" applyNumberFormat="1" applyFont="1" applyFill="1" applyBorder="1" applyAlignment="1" applyProtection="1">
      <alignment vertical="center" wrapText="1"/>
      <protection hidden="1"/>
    </xf>
    <xf numFmtId="0" fontId="64" fillId="34" borderId="15" xfId="0" applyNumberFormat="1" applyFont="1" applyFill="1" applyBorder="1" applyAlignment="1">
      <alignment horizontal="left" wrapText="1"/>
    </xf>
    <xf numFmtId="0" fontId="64" fillId="0" borderId="0" xfId="0" applyFont="1" applyAlignment="1">
      <alignment horizontal="right"/>
    </xf>
    <xf numFmtId="0" fontId="65" fillId="0" borderId="0" xfId="0" applyFont="1" applyAlignment="1">
      <alignment horizontal="right"/>
    </xf>
    <xf numFmtId="0" fontId="65" fillId="0" borderId="11" xfId="0" applyFont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64" fillId="0" borderId="11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64" fillId="0" borderId="11" xfId="0" applyFont="1" applyBorder="1" applyAlignment="1">
      <alignment horizontal="left" wrapText="1"/>
    </xf>
    <xf numFmtId="209" fontId="64" fillId="0" borderId="11" xfId="0" applyNumberFormat="1" applyFont="1" applyBorder="1" applyAlignment="1">
      <alignment horizontal="center"/>
    </xf>
    <xf numFmtId="0" fontId="65" fillId="34" borderId="11" xfId="0" applyFont="1" applyFill="1" applyBorder="1" applyAlignment="1">
      <alignment wrapText="1"/>
    </xf>
    <xf numFmtId="0" fontId="65" fillId="0" borderId="11" xfId="0" applyFont="1" applyBorder="1" applyAlignment="1">
      <alignment/>
    </xf>
    <xf numFmtId="199" fontId="65" fillId="0" borderId="11" xfId="0" applyNumberFormat="1" applyFont="1" applyBorder="1" applyAlignment="1">
      <alignment horizontal="center"/>
    </xf>
    <xf numFmtId="187" fontId="7" fillId="34" borderId="0" xfId="63" applyFont="1" applyFill="1" applyAlignment="1">
      <alignment/>
    </xf>
    <xf numFmtId="0" fontId="7" fillId="34" borderId="0" xfId="0" applyFont="1" applyFill="1" applyAlignment="1">
      <alignment/>
    </xf>
    <xf numFmtId="187" fontId="9" fillId="34" borderId="0" xfId="63" applyFont="1" applyFill="1" applyAlignment="1">
      <alignment vertical="center"/>
    </xf>
    <xf numFmtId="0" fontId="9" fillId="34" borderId="0" xfId="0" applyFont="1" applyFill="1" applyAlignment="1">
      <alignment vertical="center"/>
    </xf>
    <xf numFmtId="199" fontId="8" fillId="34" borderId="0" xfId="0" applyNumberFormat="1" applyFont="1" applyFill="1" applyAlignment="1">
      <alignment horizontal="center" vertical="center" wrapText="1"/>
    </xf>
    <xf numFmtId="199" fontId="8" fillId="34" borderId="11" xfId="63" applyNumberFormat="1" applyFont="1" applyFill="1" applyBorder="1" applyAlignment="1">
      <alignment horizontal="center" vertical="center" wrapText="1"/>
    </xf>
    <xf numFmtId="187" fontId="7" fillId="34" borderId="0" xfId="63" applyFont="1" applyFill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horizontal="center" vertical="center"/>
    </xf>
    <xf numFmtId="199" fontId="6" fillId="34" borderId="11" xfId="0" applyNumberFormat="1" applyFont="1" applyFill="1" applyBorder="1" applyAlignment="1">
      <alignment horizontal="center" vertical="center"/>
    </xf>
    <xf numFmtId="194" fontId="6" fillId="34" borderId="11" xfId="63" applyNumberFormat="1" applyFont="1" applyFill="1" applyBorder="1" applyAlignment="1">
      <alignment horizontal="left" vertical="center" wrapText="1"/>
    </xf>
    <xf numFmtId="199" fontId="6" fillId="34" borderId="11" xfId="63" applyNumberFormat="1" applyFont="1" applyFill="1" applyBorder="1" applyAlignment="1">
      <alignment horizontal="left" vertical="center" wrapText="1"/>
    </xf>
    <xf numFmtId="199" fontId="6" fillId="34" borderId="11" xfId="63" applyNumberFormat="1" applyFont="1" applyFill="1" applyBorder="1" applyAlignment="1">
      <alignment horizontal="center" vertical="center"/>
    </xf>
    <xf numFmtId="199" fontId="6" fillId="34" borderId="14" xfId="63" applyNumberFormat="1" applyFont="1" applyFill="1" applyBorder="1" applyAlignment="1">
      <alignment vertical="center" wrapText="1"/>
    </xf>
    <xf numFmtId="187" fontId="11" fillId="34" borderId="0" xfId="63" applyFont="1" applyFill="1" applyAlignment="1">
      <alignment/>
    </xf>
    <xf numFmtId="4" fontId="12" fillId="34" borderId="13" xfId="63" applyNumberFormat="1" applyFont="1" applyFill="1" applyBorder="1" applyAlignment="1">
      <alignment vertical="center" wrapText="1"/>
    </xf>
    <xf numFmtId="4" fontId="6" fillId="34" borderId="11" xfId="63" applyNumberFormat="1" applyFont="1" applyFill="1" applyBorder="1" applyAlignment="1">
      <alignment vertical="center" wrapText="1"/>
    </xf>
    <xf numFmtId="187" fontId="6" fillId="34" borderId="0" xfId="63" applyFont="1" applyFill="1" applyAlignment="1">
      <alignment horizontal="right" vertical="center"/>
    </xf>
    <xf numFmtId="0" fontId="8" fillId="34" borderId="11" xfId="0" applyFont="1" applyFill="1" applyBorder="1" applyAlignment="1">
      <alignment horizontal="left" vertical="center" wrapText="1"/>
    </xf>
    <xf numFmtId="199" fontId="8" fillId="34" borderId="11" xfId="63" applyNumberFormat="1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wrapText="1"/>
    </xf>
    <xf numFmtId="0" fontId="6" fillId="34" borderId="0" xfId="0" applyFont="1" applyFill="1" applyAlignment="1">
      <alignment horizontal="center" wrapText="1"/>
    </xf>
    <xf numFmtId="199" fontId="6" fillId="34" borderId="0" xfId="63" applyNumberFormat="1" applyFont="1" applyFill="1" applyAlignment="1">
      <alignment horizontal="center" vertical="center"/>
    </xf>
    <xf numFmtId="0" fontId="7" fillId="34" borderId="0" xfId="0" applyFont="1" applyFill="1" applyAlignment="1">
      <alignment wrapText="1"/>
    </xf>
    <xf numFmtId="0" fontId="6" fillId="34" borderId="0" xfId="0" applyFont="1" applyFill="1" applyAlignment="1">
      <alignment horizontal="center"/>
    </xf>
    <xf numFmtId="0" fontId="8" fillId="34" borderId="11" xfId="0" applyFont="1" applyFill="1" applyBorder="1" applyAlignment="1">
      <alignment horizontal="center" vertical="center"/>
    </xf>
    <xf numFmtId="0" fontId="8" fillId="34" borderId="11" xfId="0" applyFont="1" applyFill="1" applyBorder="1" applyAlignment="1">
      <alignment vertical="center" wrapText="1"/>
    </xf>
    <xf numFmtId="0" fontId="8" fillId="34" borderId="11" xfId="0" applyFont="1" applyFill="1" applyBorder="1" applyAlignment="1">
      <alignment horizontal="center" vertical="center" wrapText="1"/>
    </xf>
    <xf numFmtId="194" fontId="8" fillId="34" borderId="11" xfId="63" applyNumberFormat="1" applyFont="1" applyFill="1" applyBorder="1" applyAlignment="1">
      <alignment horizontal="left" vertical="center" wrapText="1"/>
    </xf>
    <xf numFmtId="199" fontId="8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199" fontId="71" fillId="34" borderId="11" xfId="63" applyNumberFormat="1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/>
    </xf>
    <xf numFmtId="4" fontId="8" fillId="34" borderId="11" xfId="63" applyNumberFormat="1" applyFont="1" applyFill="1" applyBorder="1" applyAlignment="1">
      <alignment horizontal="left" vertical="center" wrapText="1"/>
    </xf>
    <xf numFmtId="4" fontId="8" fillId="34" borderId="17" xfId="63" applyNumberFormat="1" applyFont="1" applyFill="1" applyBorder="1" applyAlignment="1">
      <alignment horizontal="center" vertical="center" wrapText="1"/>
    </xf>
    <xf numFmtId="0" fontId="6" fillId="34" borderId="0" xfId="0" applyFont="1" applyFill="1" applyAlignment="1">
      <alignment horizontal="right" vertical="center" wrapText="1"/>
    </xf>
    <xf numFmtId="199" fontId="68" fillId="34" borderId="11" xfId="0" applyNumberFormat="1" applyFont="1" applyFill="1" applyBorder="1" applyAlignment="1">
      <alignment/>
    </xf>
    <xf numFmtId="199" fontId="64" fillId="34" borderId="11" xfId="0" applyNumberFormat="1" applyFont="1" applyFill="1" applyBorder="1" applyAlignment="1">
      <alignment horizontal="right"/>
    </xf>
    <xf numFmtId="199" fontId="67" fillId="34" borderId="11" xfId="0" applyNumberFormat="1" applyFont="1" applyFill="1" applyBorder="1" applyAlignment="1">
      <alignment/>
    </xf>
    <xf numFmtId="199" fontId="65" fillId="34" borderId="11" xfId="0" applyNumberFormat="1" applyFont="1" applyFill="1" applyBorder="1" applyAlignment="1">
      <alignment horizontal="right"/>
    </xf>
    <xf numFmtId="199" fontId="68" fillId="34" borderId="11" xfId="0" applyNumberFormat="1" applyFont="1" applyFill="1" applyBorder="1" applyAlignment="1" applyProtection="1">
      <alignment/>
      <protection locked="0"/>
    </xf>
    <xf numFmtId="199" fontId="67" fillId="34" borderId="11" xfId="0" applyNumberFormat="1" applyFont="1" applyFill="1" applyBorder="1" applyAlignment="1" applyProtection="1">
      <alignment/>
      <protection locked="0"/>
    </xf>
    <xf numFmtId="199" fontId="76" fillId="34" borderId="11" xfId="0" applyNumberFormat="1" applyFont="1" applyFill="1" applyBorder="1" applyAlignment="1">
      <alignment wrapText="1"/>
    </xf>
    <xf numFmtId="199" fontId="77" fillId="34" borderId="11" xfId="0" applyNumberFormat="1" applyFont="1" applyFill="1" applyBorder="1" applyAlignment="1">
      <alignment wrapText="1"/>
    </xf>
    <xf numFmtId="199" fontId="68" fillId="34" borderId="11" xfId="63" applyNumberFormat="1" applyFont="1" applyFill="1" applyBorder="1" applyAlignment="1">
      <alignment/>
    </xf>
    <xf numFmtId="187" fontId="8" fillId="34" borderId="11" xfId="63" applyFont="1" applyFill="1" applyBorder="1" applyAlignment="1">
      <alignment horizontal="center" vertical="center" wrapText="1"/>
    </xf>
    <xf numFmtId="218" fontId="8" fillId="34" borderId="11" xfId="63" applyNumberFormat="1" applyFont="1" applyFill="1" applyBorder="1" applyAlignment="1">
      <alignment horizontal="center" vertical="center"/>
    </xf>
    <xf numFmtId="0" fontId="64" fillId="34" borderId="14" xfId="0" applyFont="1" applyFill="1" applyBorder="1" applyAlignment="1">
      <alignment wrapText="1"/>
    </xf>
    <xf numFmtId="0" fontId="64" fillId="34" borderId="11" xfId="0" applyFont="1" applyFill="1" applyBorder="1" applyAlignment="1">
      <alignment/>
    </xf>
    <xf numFmtId="0" fontId="65" fillId="34" borderId="14" xfId="0" applyFont="1" applyFill="1" applyBorder="1" applyAlignment="1">
      <alignment wrapText="1"/>
    </xf>
    <xf numFmtId="0" fontId="64" fillId="34" borderId="11" xfId="0" applyFont="1" applyFill="1" applyBorder="1" applyAlignment="1">
      <alignment horizontal="center" vertical="top" wrapText="1"/>
    </xf>
    <xf numFmtId="0" fontId="64" fillId="34" borderId="11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6" fillId="0" borderId="11" xfId="0" applyFont="1" applyBorder="1" applyAlignment="1">
      <alignment horizontal="left" wrapText="1"/>
    </xf>
    <xf numFmtId="192" fontId="6" fillId="0" borderId="11" xfId="0" applyNumberFormat="1" applyFont="1" applyBorder="1" applyAlignment="1">
      <alignment horizontal="left" wrapText="1"/>
    </xf>
    <xf numFmtId="0" fontId="8" fillId="0" borderId="0" xfId="0" applyFont="1" applyAlignment="1">
      <alignment/>
    </xf>
    <xf numFmtId="199" fontId="8" fillId="0" borderId="0" xfId="0" applyNumberFormat="1" applyFont="1" applyAlignment="1">
      <alignment/>
    </xf>
    <xf numFmtId="199" fontId="6" fillId="0" borderId="0" xfId="0" applyNumberFormat="1" applyFont="1" applyAlignment="1">
      <alignment/>
    </xf>
    <xf numFmtId="20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/>
    </xf>
    <xf numFmtId="209" fontId="8" fillId="0" borderId="11" xfId="0" applyNumberFormat="1" applyFont="1" applyBorder="1" applyAlignment="1">
      <alignment horizontal="center"/>
    </xf>
    <xf numFmtId="0" fontId="15" fillId="0" borderId="11" xfId="0" applyFont="1" applyBorder="1" applyAlignment="1">
      <alignment horizontal="center"/>
    </xf>
    <xf numFmtId="0" fontId="64" fillId="34" borderId="15" xfId="0" applyFont="1" applyFill="1" applyBorder="1" applyAlignment="1">
      <alignment horizontal="left" wrapText="1"/>
    </xf>
    <xf numFmtId="202" fontId="64" fillId="0" borderId="11" xfId="53" applyNumberFormat="1" applyFont="1" applyFill="1" applyBorder="1" applyAlignment="1" applyProtection="1">
      <alignment horizontal="left" wrapText="1"/>
      <protection hidden="1"/>
    </xf>
    <xf numFmtId="202" fontId="74" fillId="34" borderId="11" xfId="53" applyNumberFormat="1" applyFont="1" applyFill="1" applyBorder="1" applyAlignment="1" applyProtection="1">
      <alignment horizontal="left" wrapText="1"/>
      <protection hidden="1"/>
    </xf>
    <xf numFmtId="0" fontId="65" fillId="34" borderId="14" xfId="0" applyFont="1" applyFill="1" applyBorder="1" applyAlignment="1">
      <alignment horizontal="center" wrapText="1"/>
    </xf>
    <xf numFmtId="0" fontId="65" fillId="34" borderId="15" xfId="0" applyFont="1" applyFill="1" applyBorder="1" applyAlignment="1">
      <alignment/>
    </xf>
    <xf numFmtId="0" fontId="65" fillId="34" borderId="15" xfId="0" applyFont="1" applyFill="1" applyBorder="1" applyAlignment="1">
      <alignment horizontal="left" wrapText="1"/>
    </xf>
    <xf numFmtId="0" fontId="64" fillId="34" borderId="0" xfId="0" applyFont="1" applyFill="1" applyBorder="1" applyAlignment="1">
      <alignment wrapText="1"/>
    </xf>
    <xf numFmtId="202" fontId="65" fillId="34" borderId="11" xfId="55" applyNumberFormat="1" applyFont="1" applyFill="1" applyBorder="1" applyAlignment="1" applyProtection="1">
      <alignment wrapText="1"/>
      <protection hidden="1"/>
    </xf>
    <xf numFmtId="0" fontId="65" fillId="34" borderId="11" xfId="0" applyFont="1" applyFill="1" applyBorder="1" applyAlignment="1">
      <alignment horizontal="center"/>
    </xf>
    <xf numFmtId="2" fontId="65" fillId="34" borderId="11" xfId="0" applyNumberFormat="1" applyFont="1" applyFill="1" applyBorder="1" applyAlignment="1">
      <alignment/>
    </xf>
    <xf numFmtId="192" fontId="65" fillId="34" borderId="11" xfId="0" applyNumberFormat="1" applyFont="1" applyFill="1" applyBorder="1" applyAlignment="1">
      <alignment/>
    </xf>
    <xf numFmtId="0" fontId="70" fillId="34" borderId="0" xfId="0" applyFont="1" applyFill="1" applyAlignment="1">
      <alignment/>
    </xf>
    <xf numFmtId="0" fontId="67" fillId="34" borderId="11" xfId="0" applyFont="1" applyFill="1" applyBorder="1" applyAlignment="1">
      <alignment vertical="center" wrapText="1"/>
    </xf>
    <xf numFmtId="4" fontId="68" fillId="34" borderId="11" xfId="0" applyNumberFormat="1" applyFont="1" applyFill="1" applyBorder="1" applyAlignment="1">
      <alignment horizontal="left" vertical="center" wrapText="1"/>
    </xf>
    <xf numFmtId="202" fontId="64" fillId="34" borderId="11" xfId="53" applyNumberFormat="1" applyFont="1" applyFill="1" applyBorder="1" applyAlignment="1" applyProtection="1">
      <alignment horizontal="left" vertical="center" wrapText="1"/>
      <protection hidden="1"/>
    </xf>
    <xf numFmtId="0" fontId="8" fillId="34" borderId="0" xfId="0" applyFont="1" applyFill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199" fontId="6" fillId="34" borderId="13" xfId="63" applyNumberFormat="1" applyFont="1" applyFill="1" applyBorder="1" applyAlignment="1">
      <alignment horizontal="center" vertical="center"/>
    </xf>
    <xf numFmtId="199" fontId="6" fillId="34" borderId="18" xfId="63" applyNumberFormat="1" applyFont="1" applyFill="1" applyBorder="1" applyAlignment="1">
      <alignment horizontal="center" vertical="center"/>
    </xf>
    <xf numFmtId="199" fontId="6" fillId="34" borderId="14" xfId="63" applyNumberFormat="1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194" fontId="6" fillId="34" borderId="0" xfId="63" applyNumberFormat="1" applyFont="1" applyFill="1" applyAlignment="1">
      <alignment horizontal="right" vertical="center"/>
    </xf>
    <xf numFmtId="0" fontId="7" fillId="34" borderId="0" xfId="0" applyFont="1" applyFill="1" applyAlignment="1">
      <alignment horizontal="right" wrapText="1"/>
    </xf>
    <xf numFmtId="0" fontId="8" fillId="34" borderId="0" xfId="0" applyFont="1" applyFill="1" applyAlignment="1">
      <alignment horizontal="center" vertical="center" wrapText="1"/>
    </xf>
    <xf numFmtId="0" fontId="9" fillId="34" borderId="0" xfId="0" applyFont="1" applyFill="1" applyAlignment="1">
      <alignment vertical="center" wrapText="1"/>
    </xf>
    <xf numFmtId="0" fontId="8" fillId="34" borderId="13" xfId="0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horizontal="center" vertical="center" wrapText="1"/>
    </xf>
    <xf numFmtId="199" fontId="8" fillId="34" borderId="15" xfId="63" applyNumberFormat="1" applyFont="1" applyFill="1" applyBorder="1" applyAlignment="1">
      <alignment horizontal="center" vertical="center" wrapText="1"/>
    </xf>
    <xf numFmtId="199" fontId="8" fillId="34" borderId="16" xfId="63" applyNumberFormat="1" applyFont="1" applyFill="1" applyBorder="1" applyAlignment="1">
      <alignment horizontal="center" vertical="center" wrapText="1"/>
    </xf>
    <xf numFmtId="199" fontId="8" fillId="34" borderId="17" xfId="63" applyNumberFormat="1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3" xfId="63" applyNumberFormat="1" applyFont="1" applyFill="1" applyBorder="1" applyAlignment="1">
      <alignment horizontal="left" vertical="center" wrapText="1"/>
    </xf>
    <xf numFmtId="0" fontId="6" fillId="34" borderId="14" xfId="63" applyNumberFormat="1" applyFont="1" applyFill="1" applyBorder="1" applyAlignment="1">
      <alignment horizontal="left" vertical="center" wrapText="1"/>
    </xf>
    <xf numFmtId="0" fontId="6" fillId="34" borderId="13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65" fillId="34" borderId="15" xfId="0" applyFont="1" applyFill="1" applyBorder="1" applyAlignment="1">
      <alignment horizontal="center" vertical="center"/>
    </xf>
    <xf numFmtId="0" fontId="65" fillId="34" borderId="16" xfId="0" applyFont="1" applyFill="1" applyBorder="1" applyAlignment="1">
      <alignment horizontal="center" vertical="center"/>
    </xf>
    <xf numFmtId="0" fontId="65" fillId="34" borderId="17" xfId="0" applyFont="1" applyFill="1" applyBorder="1" applyAlignment="1">
      <alignment horizontal="center" vertical="center"/>
    </xf>
    <xf numFmtId="0" fontId="65" fillId="34" borderId="0" xfId="0" applyNumberFormat="1" applyFont="1" applyFill="1" applyBorder="1" applyAlignment="1">
      <alignment horizontal="center" vertical="center"/>
    </xf>
    <xf numFmtId="0" fontId="66" fillId="34" borderId="0" xfId="0" applyFont="1" applyFill="1" applyAlignment="1">
      <alignment/>
    </xf>
    <xf numFmtId="0" fontId="65" fillId="34" borderId="11" xfId="0" applyFont="1" applyFill="1" applyBorder="1" applyAlignment="1">
      <alignment vertical="center" wrapText="1"/>
    </xf>
    <xf numFmtId="0" fontId="66" fillId="34" borderId="11" xfId="0" applyFont="1" applyFill="1" applyBorder="1" applyAlignment="1">
      <alignment wrapText="1"/>
    </xf>
    <xf numFmtId="0" fontId="65" fillId="34" borderId="11" xfId="0" applyFont="1" applyFill="1" applyBorder="1" applyAlignment="1">
      <alignment horizontal="center" vertical="center"/>
    </xf>
    <xf numFmtId="0" fontId="66" fillId="34" borderId="11" xfId="0" applyFont="1" applyFill="1" applyBorder="1" applyAlignment="1">
      <alignment/>
    </xf>
    <xf numFmtId="0" fontId="65" fillId="34" borderId="11" xfId="0" applyFont="1" applyFill="1" applyBorder="1" applyAlignment="1">
      <alignment horizontal="center" vertical="center" wrapText="1"/>
    </xf>
    <xf numFmtId="0" fontId="67" fillId="34" borderId="11" xfId="0" applyFont="1" applyFill="1" applyBorder="1" applyAlignment="1">
      <alignment horizontal="center" vertical="center" wrapText="1"/>
    </xf>
    <xf numFmtId="0" fontId="68" fillId="34" borderId="11" xfId="0" applyFont="1" applyFill="1" applyBorder="1" applyAlignment="1">
      <alignment horizontal="center" vertical="center" wrapText="1"/>
    </xf>
    <xf numFmtId="187" fontId="68" fillId="34" borderId="11" xfId="63" applyFont="1" applyFill="1" applyBorder="1" applyAlignment="1">
      <alignment horizontal="center"/>
    </xf>
    <xf numFmtId="187" fontId="67" fillId="34" borderId="11" xfId="63" applyFont="1" applyFill="1" applyBorder="1" applyAlignment="1">
      <alignment horizontal="center"/>
    </xf>
    <xf numFmtId="0" fontId="77" fillId="34" borderId="11" xfId="0" applyFont="1" applyFill="1" applyBorder="1" applyAlignment="1">
      <alignment horizontal="center"/>
    </xf>
    <xf numFmtId="0" fontId="68" fillId="34" borderId="0" xfId="0" applyFont="1" applyFill="1" applyAlignment="1">
      <alignment horizontal="center" wrapText="1"/>
    </xf>
    <xf numFmtId="0" fontId="67" fillId="34" borderId="15" xfId="0" applyFont="1" applyFill="1" applyBorder="1" applyAlignment="1">
      <alignment horizontal="center" wrapText="1"/>
    </xf>
    <xf numFmtId="0" fontId="67" fillId="34" borderId="16" xfId="0" applyFont="1" applyFill="1" applyBorder="1" applyAlignment="1">
      <alignment horizontal="center" wrapText="1"/>
    </xf>
    <xf numFmtId="0" fontId="67" fillId="34" borderId="17" xfId="0" applyFont="1" applyFill="1" applyBorder="1" applyAlignment="1">
      <alignment horizontal="center" wrapText="1"/>
    </xf>
    <xf numFmtId="199" fontId="71" fillId="0" borderId="0" xfId="0" applyNumberFormat="1" applyFont="1" applyAlignment="1">
      <alignment/>
    </xf>
    <xf numFmtId="0" fontId="78" fillId="0" borderId="0" xfId="0" applyFont="1" applyAlignment="1">
      <alignment/>
    </xf>
    <xf numFmtId="0" fontId="65" fillId="0" borderId="0" xfId="0" applyFont="1" applyBorder="1" applyAlignment="1">
      <alignment horizontal="center" vertical="center" wrapText="1"/>
    </xf>
    <xf numFmtId="0" fontId="65" fillId="0" borderId="15" xfId="0" applyFont="1" applyBorder="1" applyAlignment="1">
      <alignment horizontal="center" wrapText="1"/>
    </xf>
    <xf numFmtId="0" fontId="65" fillId="0" borderId="16" xfId="0" applyFont="1" applyBorder="1" applyAlignment="1">
      <alignment horizontal="center" wrapText="1"/>
    </xf>
    <xf numFmtId="0" fontId="65" fillId="0" borderId="17" xfId="0" applyFont="1" applyBorder="1" applyAlignment="1">
      <alignment horizont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99" fontId="6" fillId="0" borderId="0" xfId="0" applyNumberFormat="1" applyFont="1" applyAlignment="1">
      <alignment/>
    </xf>
    <xf numFmtId="0" fontId="0" fillId="0" borderId="0" xfId="0" applyFont="1" applyAlignment="1">
      <alignment/>
    </xf>
    <xf numFmtId="0" fontId="16" fillId="34" borderId="11" xfId="0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horizontal="center" vertical="center"/>
    </xf>
    <xf numFmtId="4" fontId="6" fillId="34" borderId="13" xfId="63" applyNumberFormat="1" applyFont="1" applyFill="1" applyBorder="1" applyAlignment="1">
      <alignment horizontal="left" vertical="center" wrapText="1"/>
    </xf>
    <xf numFmtId="0" fontId="16" fillId="34" borderId="11" xfId="0" applyFont="1" applyFill="1" applyBorder="1" applyAlignment="1">
      <alignment vertical="center" wrapText="1"/>
    </xf>
    <xf numFmtId="4" fontId="6" fillId="34" borderId="18" xfId="63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center"/>
    </xf>
    <xf numFmtId="199" fontId="6" fillId="34" borderId="17" xfId="63" applyNumberFormat="1" applyFont="1" applyFill="1" applyBorder="1" applyAlignment="1">
      <alignment horizontal="center" vertical="center" wrapText="1"/>
    </xf>
    <xf numFmtId="4" fontId="6" fillId="34" borderId="14" xfId="63" applyNumberFormat="1" applyFont="1" applyFill="1" applyBorder="1" applyAlignment="1">
      <alignment horizontal="left" vertical="center" wrapText="1"/>
    </xf>
    <xf numFmtId="194" fontId="8" fillId="34" borderId="11" xfId="63" applyNumberFormat="1" applyFont="1" applyFill="1" applyBorder="1" applyAlignment="1">
      <alignment vertical="center" wrapText="1"/>
    </xf>
    <xf numFmtId="0" fontId="65" fillId="34" borderId="14" xfId="0" applyNumberFormat="1" applyFont="1" applyFill="1" applyBorder="1" applyAlignment="1">
      <alignment horizontal="left" vertical="center" wrapText="1"/>
    </xf>
    <xf numFmtId="0" fontId="64" fillId="34" borderId="13" xfId="0" applyFont="1" applyFill="1" applyBorder="1" applyAlignment="1">
      <alignment horizontal="center" vertical="center"/>
    </xf>
    <xf numFmtId="199" fontId="65" fillId="34" borderId="11" xfId="63" applyNumberFormat="1" applyFont="1" applyFill="1" applyBorder="1" applyAlignment="1">
      <alignment horizontal="center" vertical="center"/>
    </xf>
    <xf numFmtId="0" fontId="65" fillId="34" borderId="11" xfId="0" applyFont="1" applyFill="1" applyBorder="1" applyAlignment="1">
      <alignment horizontal="left" vertical="center" wrapText="1"/>
    </xf>
    <xf numFmtId="199" fontId="65" fillId="34" borderId="11" xfId="0" applyNumberFormat="1" applyFont="1" applyFill="1" applyBorder="1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tmp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  <cellStyle name="Элементы осе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="80" zoomScaleNormal="80" zoomScalePageLayoutView="0" workbookViewId="0" topLeftCell="A1">
      <selection activeCell="A1" sqref="A1:IV16384"/>
    </sheetView>
  </sheetViews>
  <sheetFormatPr defaultColWidth="9.140625" defaultRowHeight="48" customHeight="1"/>
  <cols>
    <col min="1" max="1" width="56.28125" style="130" customWidth="1"/>
    <col min="2" max="2" width="30.28125" style="134" customWidth="1"/>
    <col min="3" max="3" width="16.00390625" style="132" customWidth="1"/>
    <col min="4" max="4" width="14.421875" style="132" customWidth="1"/>
    <col min="5" max="5" width="15.28125" style="132" customWidth="1"/>
    <col min="6" max="6" width="59.8515625" style="133" customWidth="1"/>
    <col min="7" max="7" width="16.140625" style="109" bestFit="1" customWidth="1"/>
    <col min="8" max="16384" width="9.140625" style="110" customWidth="1"/>
  </cols>
  <sheetData>
    <row r="1" spans="1:6" ht="19.5" customHeight="1">
      <c r="A1" s="200" t="s">
        <v>226</v>
      </c>
      <c r="B1" s="200"/>
      <c r="C1" s="201"/>
      <c r="D1" s="201"/>
      <c r="E1" s="201"/>
      <c r="F1" s="202"/>
    </row>
    <row r="2" spans="1:7" s="112" customFormat="1" ht="25.5" customHeight="1">
      <c r="A2" s="203" t="s">
        <v>148</v>
      </c>
      <c r="B2" s="203"/>
      <c r="C2" s="203"/>
      <c r="D2" s="203"/>
      <c r="E2" s="203"/>
      <c r="F2" s="204"/>
      <c r="G2" s="111"/>
    </row>
    <row r="3" spans="1:7" s="112" customFormat="1" ht="25.5" customHeight="1">
      <c r="A3" s="193"/>
      <c r="B3" s="193"/>
      <c r="C3" s="113"/>
      <c r="D3" s="113"/>
      <c r="E3" s="113"/>
      <c r="F3" s="145" t="s">
        <v>212</v>
      </c>
      <c r="G3" s="111"/>
    </row>
    <row r="4" spans="1:6" ht="39" customHeight="1">
      <c r="A4" s="205" t="s">
        <v>118</v>
      </c>
      <c r="B4" s="205" t="s">
        <v>119</v>
      </c>
      <c r="C4" s="207" t="s">
        <v>224</v>
      </c>
      <c r="D4" s="208"/>
      <c r="E4" s="209"/>
      <c r="F4" s="155" t="s">
        <v>8</v>
      </c>
    </row>
    <row r="5" spans="1:6" ht="21" customHeight="1">
      <c r="A5" s="206"/>
      <c r="B5" s="206"/>
      <c r="C5" s="144" t="s">
        <v>32</v>
      </c>
      <c r="D5" s="144" t="s">
        <v>33</v>
      </c>
      <c r="E5" s="144" t="s">
        <v>71</v>
      </c>
      <c r="F5" s="155"/>
    </row>
    <row r="6" spans="1:6" ht="21" customHeight="1">
      <c r="A6" s="250" t="s">
        <v>213</v>
      </c>
      <c r="B6" s="251" t="s">
        <v>214</v>
      </c>
      <c r="C6" s="114">
        <f aca="true" t="shared" si="0" ref="C6:E7">C7</f>
        <v>10000</v>
      </c>
      <c r="D6" s="114">
        <f t="shared" si="0"/>
        <v>0</v>
      </c>
      <c r="E6" s="114">
        <f t="shared" si="0"/>
        <v>0</v>
      </c>
      <c r="F6" s="252" t="s">
        <v>225</v>
      </c>
    </row>
    <row r="7" spans="1:6" ht="21" customHeight="1">
      <c r="A7" s="253" t="s">
        <v>215</v>
      </c>
      <c r="B7" s="251" t="s">
        <v>216</v>
      </c>
      <c r="C7" s="114">
        <f t="shared" si="0"/>
        <v>10000</v>
      </c>
      <c r="D7" s="114">
        <f t="shared" si="0"/>
        <v>0</v>
      </c>
      <c r="E7" s="114">
        <f t="shared" si="0"/>
        <v>0</v>
      </c>
      <c r="F7" s="254"/>
    </row>
    <row r="8" spans="1:6" ht="102" customHeight="1">
      <c r="A8" s="116" t="s">
        <v>217</v>
      </c>
      <c r="B8" s="255" t="s">
        <v>218</v>
      </c>
      <c r="C8" s="256">
        <v>10000</v>
      </c>
      <c r="D8" s="256">
        <v>0</v>
      </c>
      <c r="E8" s="256">
        <v>0</v>
      </c>
      <c r="F8" s="257"/>
    </row>
    <row r="9" spans="1:6" ht="30" customHeight="1">
      <c r="A9" s="136" t="s">
        <v>120</v>
      </c>
      <c r="B9" s="137" t="s">
        <v>121</v>
      </c>
      <c r="C9" s="128">
        <f>C10+C20+C18</f>
        <v>86551</v>
      </c>
      <c r="D9" s="128">
        <f>D10+D20+D18</f>
        <v>921.9</v>
      </c>
      <c r="E9" s="128">
        <f>E10+E20+E18</f>
        <v>606.9</v>
      </c>
      <c r="F9" s="138"/>
    </row>
    <row r="10" spans="1:7" ht="48" customHeight="1">
      <c r="A10" s="136" t="s">
        <v>122</v>
      </c>
      <c r="B10" s="135" t="s">
        <v>123</v>
      </c>
      <c r="C10" s="128">
        <f>C14+C16+C11</f>
        <v>6302.400000000001</v>
      </c>
      <c r="D10" s="128">
        <f>D14+D16+D11</f>
        <v>921.9</v>
      </c>
      <c r="E10" s="128">
        <f>E14+E16+E11</f>
        <v>606.9</v>
      </c>
      <c r="F10" s="138"/>
      <c r="G10" s="115"/>
    </row>
    <row r="11" spans="1:7" ht="48" customHeight="1">
      <c r="A11" s="136" t="s">
        <v>149</v>
      </c>
      <c r="B11" s="135" t="s">
        <v>150</v>
      </c>
      <c r="C11" s="156">
        <f>SUM(C12:C13)</f>
        <v>4421.6</v>
      </c>
      <c r="D11" s="156">
        <f>SUM(D12:D13)</f>
        <v>0</v>
      </c>
      <c r="E11" s="156">
        <f>SUM(E12:E13)</f>
        <v>0</v>
      </c>
      <c r="F11" s="138"/>
      <c r="G11" s="115"/>
    </row>
    <row r="12" spans="1:7" ht="78" customHeight="1">
      <c r="A12" s="116" t="s">
        <v>151</v>
      </c>
      <c r="B12" s="210" t="s">
        <v>152</v>
      </c>
      <c r="C12" s="121">
        <v>-2151.9</v>
      </c>
      <c r="D12" s="121">
        <v>0</v>
      </c>
      <c r="E12" s="121">
        <v>0</v>
      </c>
      <c r="F12" s="212" t="s">
        <v>223</v>
      </c>
      <c r="G12" s="115"/>
    </row>
    <row r="13" spans="1:7" ht="42" customHeight="1">
      <c r="A13" s="116" t="s">
        <v>153</v>
      </c>
      <c r="B13" s="211"/>
      <c r="C13" s="121">
        <v>6573.5</v>
      </c>
      <c r="D13" s="121">
        <v>0</v>
      </c>
      <c r="E13" s="121">
        <v>0</v>
      </c>
      <c r="F13" s="213"/>
      <c r="G13" s="115"/>
    </row>
    <row r="14" spans="1:6" ht="74.25" customHeight="1">
      <c r="A14" s="136" t="s">
        <v>124</v>
      </c>
      <c r="B14" s="135" t="s">
        <v>125</v>
      </c>
      <c r="C14" s="139">
        <f>SUM(C15:C15)</f>
        <v>347.8</v>
      </c>
      <c r="D14" s="139">
        <f>SUM(D15:D15)</f>
        <v>921.9</v>
      </c>
      <c r="E14" s="139">
        <f>SUM(E15:E15)</f>
        <v>606.9</v>
      </c>
      <c r="F14" s="119"/>
    </row>
    <row r="15" spans="1:6" ht="114.75" customHeight="1">
      <c r="A15" s="116" t="s">
        <v>126</v>
      </c>
      <c r="B15" s="117" t="s">
        <v>127</v>
      </c>
      <c r="C15" s="118">
        <v>347.8</v>
      </c>
      <c r="D15" s="118">
        <v>921.9</v>
      </c>
      <c r="E15" s="118">
        <v>606.9</v>
      </c>
      <c r="F15" s="119" t="s">
        <v>128</v>
      </c>
    </row>
    <row r="16" spans="1:6" ht="41.25" customHeight="1">
      <c r="A16" s="136" t="s">
        <v>15</v>
      </c>
      <c r="B16" s="137" t="s">
        <v>129</v>
      </c>
      <c r="C16" s="128">
        <f>SUM(C17:C17)</f>
        <v>1533</v>
      </c>
      <c r="D16" s="128">
        <f>SUM(D17:D17)</f>
        <v>0</v>
      </c>
      <c r="E16" s="128">
        <f>SUM(E17:E17)</f>
        <v>0</v>
      </c>
      <c r="F16" s="119"/>
    </row>
    <row r="17" spans="1:6" ht="117" customHeight="1">
      <c r="A17" s="116" t="s">
        <v>130</v>
      </c>
      <c r="B17" s="140" t="s">
        <v>131</v>
      </c>
      <c r="C17" s="121">
        <f>731+652+150</f>
        <v>1533</v>
      </c>
      <c r="D17" s="118">
        <v>0</v>
      </c>
      <c r="E17" s="118">
        <v>0</v>
      </c>
      <c r="F17" s="120" t="s">
        <v>132</v>
      </c>
    </row>
    <row r="18" spans="1:6" ht="33" customHeight="1">
      <c r="A18" s="136" t="s">
        <v>133</v>
      </c>
      <c r="B18" s="135" t="s">
        <v>134</v>
      </c>
      <c r="C18" s="128">
        <f>SUM(C19:C19)</f>
        <v>80920</v>
      </c>
      <c r="D18" s="128">
        <f>SUM(D19:D19)</f>
        <v>0</v>
      </c>
      <c r="E18" s="128">
        <f>SUM(E19:E19)</f>
        <v>0</v>
      </c>
      <c r="F18" s="141"/>
    </row>
    <row r="19" spans="1:6" ht="73.5" customHeight="1">
      <c r="A19" s="116" t="s">
        <v>135</v>
      </c>
      <c r="B19" s="142" t="s">
        <v>136</v>
      </c>
      <c r="C19" s="121">
        <v>80920</v>
      </c>
      <c r="D19" s="121">
        <v>0</v>
      </c>
      <c r="E19" s="121">
        <v>0</v>
      </c>
      <c r="F19" s="122" t="s">
        <v>222</v>
      </c>
    </row>
    <row r="20" spans="1:7" ht="75" customHeight="1">
      <c r="A20" s="127" t="s">
        <v>137</v>
      </c>
      <c r="B20" s="137" t="s">
        <v>138</v>
      </c>
      <c r="C20" s="128">
        <f>C21</f>
        <v>-671.4</v>
      </c>
      <c r="D20" s="128">
        <f>D21</f>
        <v>0</v>
      </c>
      <c r="E20" s="128">
        <f>E21</f>
        <v>0</v>
      </c>
      <c r="F20" s="143" t="s">
        <v>139</v>
      </c>
      <c r="G20" s="123"/>
    </row>
    <row r="21" spans="1:7" ht="50.25" customHeight="1">
      <c r="A21" s="214" t="s">
        <v>140</v>
      </c>
      <c r="B21" s="194" t="s">
        <v>141</v>
      </c>
      <c r="C21" s="197">
        <v>-671.4</v>
      </c>
      <c r="D21" s="197">
        <v>0</v>
      </c>
      <c r="E21" s="197">
        <v>0</v>
      </c>
      <c r="F21" s="124" t="s">
        <v>142</v>
      </c>
      <c r="G21" s="115"/>
    </row>
    <row r="22" spans="1:7" ht="54" customHeight="1">
      <c r="A22" s="215"/>
      <c r="B22" s="195"/>
      <c r="C22" s="198"/>
      <c r="D22" s="198"/>
      <c r="E22" s="198"/>
      <c r="F22" s="125" t="s">
        <v>143</v>
      </c>
      <c r="G22" s="126"/>
    </row>
    <row r="23" spans="1:7" ht="88.5" customHeight="1">
      <c r="A23" s="215"/>
      <c r="B23" s="195"/>
      <c r="C23" s="198"/>
      <c r="D23" s="198"/>
      <c r="E23" s="198"/>
      <c r="F23" s="125" t="s">
        <v>144</v>
      </c>
      <c r="G23" s="126"/>
    </row>
    <row r="24" spans="1:7" ht="69" customHeight="1">
      <c r="A24" s="215"/>
      <c r="B24" s="195"/>
      <c r="C24" s="198"/>
      <c r="D24" s="198"/>
      <c r="E24" s="198"/>
      <c r="F24" s="125" t="s">
        <v>219</v>
      </c>
      <c r="G24" s="126"/>
    </row>
    <row r="25" spans="1:7" ht="51" customHeight="1">
      <c r="A25" s="215"/>
      <c r="B25" s="195"/>
      <c r="C25" s="198"/>
      <c r="D25" s="198"/>
      <c r="E25" s="198"/>
      <c r="F25" s="125" t="s">
        <v>220</v>
      </c>
      <c r="G25" s="126"/>
    </row>
    <row r="26" spans="1:7" ht="43.5" customHeight="1">
      <c r="A26" s="215"/>
      <c r="B26" s="195"/>
      <c r="C26" s="198"/>
      <c r="D26" s="198"/>
      <c r="E26" s="198"/>
      <c r="F26" s="125" t="s">
        <v>145</v>
      </c>
      <c r="G26" s="126"/>
    </row>
    <row r="27" spans="1:6" ht="145.5" customHeight="1">
      <c r="A27" s="216"/>
      <c r="B27" s="196"/>
      <c r="C27" s="199"/>
      <c r="D27" s="199"/>
      <c r="E27" s="199"/>
      <c r="F27" s="125" t="s">
        <v>221</v>
      </c>
    </row>
    <row r="28" spans="1:6" ht="17.25" customHeight="1">
      <c r="A28" s="127" t="s">
        <v>146</v>
      </c>
      <c r="B28" s="137"/>
      <c r="C28" s="128">
        <f>C6+C9</f>
        <v>96551</v>
      </c>
      <c r="D28" s="128">
        <f>D6+D9</f>
        <v>921.9</v>
      </c>
      <c r="E28" s="128">
        <f>E6+E9</f>
        <v>606.9</v>
      </c>
      <c r="F28" s="258"/>
    </row>
    <row r="29" spans="1:6" ht="23.25" customHeight="1">
      <c r="A29" s="127" t="s">
        <v>147</v>
      </c>
      <c r="B29" s="127"/>
      <c r="C29" s="114">
        <v>2895415</v>
      </c>
      <c r="D29" s="114">
        <v>2794900.7</v>
      </c>
      <c r="E29" s="128">
        <v>2818568.8</v>
      </c>
      <c r="F29" s="129"/>
    </row>
    <row r="30" spans="1:6" ht="33.75" customHeight="1">
      <c r="A30" s="127" t="s">
        <v>154</v>
      </c>
      <c r="B30" s="127"/>
      <c r="C30" s="128">
        <f>C29+C28</f>
        <v>2991966</v>
      </c>
      <c r="D30" s="128">
        <f>D29+D28</f>
        <v>2795822.6</v>
      </c>
      <c r="E30" s="128">
        <f>E29+E28</f>
        <v>2819175.6999999997</v>
      </c>
      <c r="F30" s="129"/>
    </row>
    <row r="31" ht="48" customHeight="1">
      <c r="B31" s="131"/>
    </row>
    <row r="32" ht="48" customHeight="1">
      <c r="B32" s="131"/>
    </row>
    <row r="33" ht="48" customHeight="1">
      <c r="B33" s="131"/>
    </row>
    <row r="34" ht="48" customHeight="1">
      <c r="B34" s="131"/>
    </row>
    <row r="35" ht="48" customHeight="1">
      <c r="B35" s="131"/>
    </row>
    <row r="36" ht="48" customHeight="1">
      <c r="B36" s="131"/>
    </row>
    <row r="37" ht="48" customHeight="1">
      <c r="B37" s="131"/>
    </row>
    <row r="38" ht="48" customHeight="1">
      <c r="B38" s="131"/>
    </row>
    <row r="39" ht="48" customHeight="1">
      <c r="B39" s="131"/>
    </row>
    <row r="40" ht="48" customHeight="1">
      <c r="B40" s="131"/>
    </row>
  </sheetData>
  <sheetProtection/>
  <mergeCells count="13">
    <mergeCell ref="B12:B13"/>
    <mergeCell ref="F12:F13"/>
    <mergeCell ref="A21:A27"/>
    <mergeCell ref="B21:B27"/>
    <mergeCell ref="C21:C27"/>
    <mergeCell ref="D21:D27"/>
    <mergeCell ref="A1:F1"/>
    <mergeCell ref="A2:F2"/>
    <mergeCell ref="A4:A5"/>
    <mergeCell ref="B4:B5"/>
    <mergeCell ref="E21:E27"/>
    <mergeCell ref="C4:E4"/>
    <mergeCell ref="F6:F8"/>
  </mergeCells>
  <printOptions/>
  <pageMargins left="0.31496062992125984" right="0.31496062992125984" top="0.35433070866141736" bottom="0.35433070866141736" header="0.31496062992125984" footer="0.31496062992125984"/>
  <pageSetup fitToHeight="2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5"/>
  <sheetViews>
    <sheetView zoomScale="70" zoomScaleNormal="70" zoomScalePageLayoutView="0" workbookViewId="0" topLeftCell="A1">
      <pane xSplit="2" ySplit="6" topLeftCell="C59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68" sqref="E68"/>
    </sheetView>
  </sheetViews>
  <sheetFormatPr defaultColWidth="9.140625" defaultRowHeight="12.75"/>
  <cols>
    <col min="1" max="1" width="5.57421875" style="72" customWidth="1"/>
    <col min="2" max="2" width="15.8515625" style="72" customWidth="1"/>
    <col min="3" max="3" width="13.57421875" style="72" customWidth="1"/>
    <col min="4" max="4" width="14.7109375" style="72" customWidth="1"/>
    <col min="5" max="5" width="68.28125" style="73" customWidth="1"/>
    <col min="6" max="6" width="18.7109375" style="72" customWidth="1"/>
    <col min="7" max="7" width="15.421875" style="72" customWidth="1"/>
    <col min="8" max="8" width="16.421875" style="72" customWidth="1"/>
    <col min="9" max="9" width="18.28125" style="73" customWidth="1"/>
    <col min="10" max="10" width="39.28125" style="73" customWidth="1"/>
    <col min="11" max="16384" width="9.140625" style="73" customWidth="1"/>
  </cols>
  <sheetData>
    <row r="1" spans="1:8" s="10" customFormat="1" ht="26.25" customHeight="1">
      <c r="A1" s="5"/>
      <c r="B1" s="5"/>
      <c r="C1" s="5"/>
      <c r="D1" s="5"/>
      <c r="E1" s="9"/>
      <c r="F1" s="5"/>
      <c r="G1" s="5"/>
      <c r="H1" s="6" t="s">
        <v>49</v>
      </c>
    </row>
    <row r="2" spans="1:8" s="10" customFormat="1" ht="15.75">
      <c r="A2" s="5"/>
      <c r="B2" s="5"/>
      <c r="C2" s="5"/>
      <c r="D2" s="5"/>
      <c r="E2" s="9"/>
      <c r="F2" s="5"/>
      <c r="G2" s="5"/>
      <c r="H2" s="5"/>
    </row>
    <row r="3" spans="1:8" s="10" customFormat="1" ht="18.75" customHeight="1">
      <c r="A3" s="220" t="s">
        <v>68</v>
      </c>
      <c r="B3" s="220"/>
      <c r="C3" s="220"/>
      <c r="D3" s="220"/>
      <c r="E3" s="221"/>
      <c r="F3" s="221"/>
      <c r="G3" s="221"/>
      <c r="H3" s="221"/>
    </row>
    <row r="4" spans="1:8" s="10" customFormat="1" ht="15.75">
      <c r="A4" s="5"/>
      <c r="B4" s="5"/>
      <c r="C4" s="5"/>
      <c r="D4" s="5"/>
      <c r="E4" s="11"/>
      <c r="F4" s="5"/>
      <c r="G4" s="5"/>
      <c r="H4" s="6" t="s">
        <v>212</v>
      </c>
    </row>
    <row r="5" spans="1:8" s="10" customFormat="1" ht="15.75" customHeight="1">
      <c r="A5" s="222" t="s">
        <v>0</v>
      </c>
      <c r="B5" s="226" t="s">
        <v>37</v>
      </c>
      <c r="C5" s="226"/>
      <c r="D5" s="226"/>
      <c r="E5" s="224" t="s">
        <v>1</v>
      </c>
      <c r="F5" s="217" t="s">
        <v>23</v>
      </c>
      <c r="G5" s="218"/>
      <c r="H5" s="219"/>
    </row>
    <row r="6" spans="1:8" s="10" customFormat="1" ht="96" customHeight="1">
      <c r="A6" s="223"/>
      <c r="B6" s="8" t="s">
        <v>32</v>
      </c>
      <c r="C6" s="8" t="s">
        <v>33</v>
      </c>
      <c r="D6" s="8" t="s">
        <v>71</v>
      </c>
      <c r="E6" s="225"/>
      <c r="F6" s="12" t="s">
        <v>2</v>
      </c>
      <c r="G6" s="12" t="s">
        <v>210</v>
      </c>
      <c r="H6" s="12" t="s">
        <v>209</v>
      </c>
    </row>
    <row r="7" spans="1:8" s="10" customFormat="1" ht="15.75">
      <c r="A7" s="181" t="s">
        <v>3</v>
      </c>
      <c r="B7" s="8">
        <f>B8</f>
        <v>4421.6</v>
      </c>
      <c r="C7" s="8"/>
      <c r="D7" s="8"/>
      <c r="E7" s="182" t="s">
        <v>156</v>
      </c>
      <c r="F7" s="12">
        <f>F8</f>
        <v>4421.6</v>
      </c>
      <c r="G7" s="12"/>
      <c r="H7" s="12"/>
    </row>
    <row r="8" spans="1:8" s="5" customFormat="1" ht="47.25">
      <c r="A8" s="159" t="s">
        <v>17</v>
      </c>
      <c r="B8" s="8">
        <f>B9</f>
        <v>4421.6</v>
      </c>
      <c r="C8" s="8"/>
      <c r="D8" s="8"/>
      <c r="E8" s="58" t="s">
        <v>45</v>
      </c>
      <c r="F8" s="12">
        <f>SUM(F9)</f>
        <v>4421.6</v>
      </c>
      <c r="G8" s="12"/>
      <c r="H8" s="12"/>
    </row>
    <row r="9" spans="1:8" s="5" customFormat="1" ht="47.25">
      <c r="A9" s="157"/>
      <c r="B9" s="8">
        <f>SUM(B10:B11)</f>
        <v>4421.6</v>
      </c>
      <c r="C9" s="8"/>
      <c r="D9" s="8"/>
      <c r="E9" s="46" t="s">
        <v>159</v>
      </c>
      <c r="F9" s="12">
        <f>SUM(F10:F11)</f>
        <v>4421.6</v>
      </c>
      <c r="G9" s="12"/>
      <c r="H9" s="12"/>
    </row>
    <row r="10" spans="1:8" s="5" customFormat="1" ht="15.75">
      <c r="A10" s="157"/>
      <c r="B10" s="161">
        <f>F10+G10+H10</f>
        <v>6573.5</v>
      </c>
      <c r="C10" s="8"/>
      <c r="D10" s="8"/>
      <c r="E10" s="158" t="s">
        <v>157</v>
      </c>
      <c r="F10" s="160">
        <v>6573.5</v>
      </c>
      <c r="G10" s="12"/>
      <c r="H10" s="12"/>
    </row>
    <row r="11" spans="1:8" s="5" customFormat="1" ht="15.75">
      <c r="A11" s="157"/>
      <c r="B11" s="161">
        <f>F11+G11+H11</f>
        <v>-2151.9</v>
      </c>
      <c r="C11" s="8"/>
      <c r="D11" s="8"/>
      <c r="E11" s="158" t="s">
        <v>158</v>
      </c>
      <c r="F11" s="160">
        <v>-2151.9</v>
      </c>
      <c r="G11" s="12"/>
      <c r="H11" s="12"/>
    </row>
    <row r="12" spans="1:8" s="5" customFormat="1" ht="27" customHeight="1">
      <c r="A12" s="159" t="s">
        <v>4</v>
      </c>
      <c r="B12" s="47">
        <f aca="true" t="shared" si="0" ref="B12:D13">B13</f>
        <v>347.8</v>
      </c>
      <c r="C12" s="47">
        <f t="shared" si="0"/>
        <v>921.9</v>
      </c>
      <c r="D12" s="47">
        <f t="shared" si="0"/>
        <v>606.9</v>
      </c>
      <c r="E12" s="41" t="s">
        <v>35</v>
      </c>
      <c r="F12" s="47">
        <f aca="true" t="shared" si="1" ref="F12:H13">F13</f>
        <v>1876.6</v>
      </c>
      <c r="G12" s="47">
        <f t="shared" si="1"/>
        <v>0</v>
      </c>
      <c r="H12" s="47">
        <f t="shared" si="1"/>
        <v>0</v>
      </c>
    </row>
    <row r="13" spans="1:8" s="5" customFormat="1" ht="47.25">
      <c r="A13" s="43" t="s">
        <v>40</v>
      </c>
      <c r="B13" s="47">
        <f t="shared" si="0"/>
        <v>347.8</v>
      </c>
      <c r="C13" s="47">
        <f t="shared" si="0"/>
        <v>921.9</v>
      </c>
      <c r="D13" s="47">
        <f t="shared" si="0"/>
        <v>606.9</v>
      </c>
      <c r="E13" s="183" t="s">
        <v>69</v>
      </c>
      <c r="F13" s="47">
        <f t="shared" si="1"/>
        <v>1876.6</v>
      </c>
      <c r="G13" s="47">
        <f t="shared" si="1"/>
        <v>0</v>
      </c>
      <c r="H13" s="47">
        <f t="shared" si="1"/>
        <v>0</v>
      </c>
    </row>
    <row r="14" spans="1:9" s="5" customFormat="1" ht="99.75" customHeight="1">
      <c r="A14" s="2"/>
      <c r="B14" s="14">
        <v>347.8</v>
      </c>
      <c r="C14" s="55">
        <v>921.9</v>
      </c>
      <c r="D14" s="14">
        <v>606.9</v>
      </c>
      <c r="E14" s="178" t="s">
        <v>70</v>
      </c>
      <c r="F14" s="14">
        <f>B14+C14+D14</f>
        <v>1876.6</v>
      </c>
      <c r="G14" s="14"/>
      <c r="H14" s="14"/>
      <c r="I14" s="184"/>
    </row>
    <row r="15" spans="1:8" s="7" customFormat="1" ht="15.75">
      <c r="A15" s="181" t="s">
        <v>12</v>
      </c>
      <c r="B15" s="47">
        <f>B16+B18+B20</f>
        <v>1533</v>
      </c>
      <c r="C15" s="47">
        <f>C16+C18+C20</f>
        <v>0</v>
      </c>
      <c r="D15" s="47">
        <f>D16+D18+D20</f>
        <v>0</v>
      </c>
      <c r="E15" s="185" t="s">
        <v>15</v>
      </c>
      <c r="F15" s="47">
        <f>F16+F18+F20</f>
        <v>631</v>
      </c>
      <c r="G15" s="47">
        <f>G16+G18+G20</f>
        <v>0</v>
      </c>
      <c r="H15" s="47">
        <f>H16+H18+H20</f>
        <v>902</v>
      </c>
    </row>
    <row r="16" spans="1:8" s="7" customFormat="1" ht="31.5">
      <c r="A16" s="186" t="s">
        <v>24</v>
      </c>
      <c r="B16" s="56">
        <f>B17</f>
        <v>902</v>
      </c>
      <c r="C16" s="56">
        <f>C17</f>
        <v>0</v>
      </c>
      <c r="D16" s="56">
        <f>D17</f>
        <v>0</v>
      </c>
      <c r="E16" s="49" t="s">
        <v>72</v>
      </c>
      <c r="F16" s="47">
        <f>F17</f>
        <v>0</v>
      </c>
      <c r="G16" s="47">
        <f>G17</f>
        <v>0</v>
      </c>
      <c r="H16" s="47">
        <f>H17</f>
        <v>902</v>
      </c>
    </row>
    <row r="17" spans="1:8" s="7" customFormat="1" ht="187.5" customHeight="1">
      <c r="A17" s="48"/>
      <c r="B17" s="51">
        <f>F17+H17</f>
        <v>902</v>
      </c>
      <c r="C17" s="51">
        <v>0</v>
      </c>
      <c r="D17" s="51">
        <v>0</v>
      </c>
      <c r="E17" s="15" t="s">
        <v>75</v>
      </c>
      <c r="F17" s="47"/>
      <c r="G17" s="47"/>
      <c r="H17" s="14">
        <f>202+150+100+450</f>
        <v>902</v>
      </c>
    </row>
    <row r="18" spans="1:8" s="7" customFormat="1" ht="31.5">
      <c r="A18" s="187" t="s">
        <v>41</v>
      </c>
      <c r="B18" s="56">
        <f>B19</f>
        <v>136</v>
      </c>
      <c r="C18" s="56">
        <f>C19</f>
        <v>0</v>
      </c>
      <c r="D18" s="56">
        <f>D19</f>
        <v>0</v>
      </c>
      <c r="E18" s="49" t="s">
        <v>39</v>
      </c>
      <c r="F18" s="47">
        <f>F19</f>
        <v>136</v>
      </c>
      <c r="G18" s="47"/>
      <c r="H18" s="47">
        <f>H19</f>
        <v>0</v>
      </c>
    </row>
    <row r="19" spans="1:8" s="7" customFormat="1" ht="63">
      <c r="A19" s="52"/>
      <c r="B19" s="51">
        <f>F19</f>
        <v>136</v>
      </c>
      <c r="C19" s="51">
        <v>0</v>
      </c>
      <c r="D19" s="51">
        <v>0</v>
      </c>
      <c r="E19" s="15" t="s">
        <v>73</v>
      </c>
      <c r="F19" s="14">
        <v>136</v>
      </c>
      <c r="G19" s="14"/>
      <c r="H19" s="47"/>
    </row>
    <row r="20" spans="1:9" s="7" customFormat="1" ht="31.5">
      <c r="A20" s="188" t="s">
        <v>160</v>
      </c>
      <c r="B20" s="56">
        <f>B21</f>
        <v>495</v>
      </c>
      <c r="C20" s="56">
        <f>C21</f>
        <v>0</v>
      </c>
      <c r="D20" s="56">
        <f>D21</f>
        <v>0</v>
      </c>
      <c r="E20" s="50" t="s">
        <v>74</v>
      </c>
      <c r="F20" s="47">
        <f>F21</f>
        <v>495</v>
      </c>
      <c r="G20" s="47"/>
      <c r="H20" s="47">
        <f>H21</f>
        <v>0</v>
      </c>
      <c r="I20" s="60"/>
    </row>
    <row r="21" spans="1:9" s="7" customFormat="1" ht="106.5" customHeight="1">
      <c r="A21" s="53"/>
      <c r="B21" s="51">
        <f>F21+H21</f>
        <v>495</v>
      </c>
      <c r="C21" s="51">
        <v>0</v>
      </c>
      <c r="D21" s="51">
        <v>0</v>
      </c>
      <c r="E21" s="54" t="s">
        <v>108</v>
      </c>
      <c r="F21" s="14">
        <f>413+82</f>
        <v>495</v>
      </c>
      <c r="G21" s="14"/>
      <c r="H21" s="47"/>
      <c r="I21" s="60"/>
    </row>
    <row r="22" spans="1:9" s="7" customFormat="1" ht="63">
      <c r="A22" s="13" t="s">
        <v>16</v>
      </c>
      <c r="B22" s="47">
        <f aca="true" t="shared" si="2" ref="B22:D23">B23</f>
        <v>80920</v>
      </c>
      <c r="C22" s="47">
        <f t="shared" si="2"/>
        <v>0</v>
      </c>
      <c r="D22" s="47">
        <f t="shared" si="2"/>
        <v>0</v>
      </c>
      <c r="E22" s="57" t="s">
        <v>76</v>
      </c>
      <c r="F22" s="47">
        <f aca="true" t="shared" si="3" ref="F22:H23">F23</f>
        <v>80920</v>
      </c>
      <c r="G22" s="47">
        <f t="shared" si="3"/>
        <v>0</v>
      </c>
      <c r="H22" s="47">
        <f t="shared" si="3"/>
        <v>0</v>
      </c>
      <c r="I22" s="60"/>
    </row>
    <row r="23" spans="1:9" s="7" customFormat="1" ht="47.25">
      <c r="A23" s="13" t="s">
        <v>42</v>
      </c>
      <c r="B23" s="47">
        <f t="shared" si="2"/>
        <v>80920</v>
      </c>
      <c r="C23" s="47">
        <f t="shared" si="2"/>
        <v>0</v>
      </c>
      <c r="D23" s="47">
        <f t="shared" si="2"/>
        <v>0</v>
      </c>
      <c r="E23" s="57" t="s">
        <v>77</v>
      </c>
      <c r="F23" s="47">
        <f t="shared" si="3"/>
        <v>80920</v>
      </c>
      <c r="G23" s="47">
        <f t="shared" si="3"/>
        <v>0</v>
      </c>
      <c r="H23" s="47">
        <f t="shared" si="3"/>
        <v>0</v>
      </c>
      <c r="I23" s="60"/>
    </row>
    <row r="24" spans="1:9" s="7" customFormat="1" ht="31.5">
      <c r="A24" s="13"/>
      <c r="B24" s="14">
        <f>F24</f>
        <v>80920</v>
      </c>
      <c r="C24" s="14">
        <v>0</v>
      </c>
      <c r="D24" s="14">
        <v>0</v>
      </c>
      <c r="E24" s="38" t="s">
        <v>78</v>
      </c>
      <c r="F24" s="14">
        <v>80920</v>
      </c>
      <c r="G24" s="14"/>
      <c r="H24" s="14"/>
      <c r="I24" s="60"/>
    </row>
    <row r="25" spans="1:9" s="7" customFormat="1" ht="63.75" customHeight="1">
      <c r="A25" s="13" t="s">
        <v>21</v>
      </c>
      <c r="B25" s="47">
        <f>B26+B28+B30+B32</f>
        <v>32099.9</v>
      </c>
      <c r="C25" s="47">
        <v>0</v>
      </c>
      <c r="D25" s="47">
        <v>0</v>
      </c>
      <c r="E25" s="57" t="s">
        <v>34</v>
      </c>
      <c r="F25" s="47">
        <f>F26+F28+F30</f>
        <v>13995.8</v>
      </c>
      <c r="G25" s="47">
        <f>G26+G28+G30</f>
        <v>0</v>
      </c>
      <c r="H25" s="47">
        <f>H26+H28+H30</f>
        <v>436.1</v>
      </c>
      <c r="I25" s="60"/>
    </row>
    <row r="26" spans="1:9" s="7" customFormat="1" ht="47.25">
      <c r="A26" s="13" t="s">
        <v>22</v>
      </c>
      <c r="B26" s="47">
        <f>B27</f>
        <v>13951.099999999999</v>
      </c>
      <c r="C26" s="47">
        <f>C27</f>
        <v>0</v>
      </c>
      <c r="D26" s="47">
        <f>D27</f>
        <v>0</v>
      </c>
      <c r="E26" s="58" t="s">
        <v>45</v>
      </c>
      <c r="F26" s="59">
        <f>F27</f>
        <v>13951.099999999999</v>
      </c>
      <c r="G26" s="59">
        <f>G27</f>
        <v>0</v>
      </c>
      <c r="H26" s="59">
        <f>H27</f>
        <v>0</v>
      </c>
      <c r="I26" s="60"/>
    </row>
    <row r="27" spans="1:9" s="7" customFormat="1" ht="79.5" customHeight="1">
      <c r="A27" s="13"/>
      <c r="B27" s="14">
        <f>F27</f>
        <v>13951.099999999999</v>
      </c>
      <c r="C27" s="14">
        <v>0</v>
      </c>
      <c r="D27" s="14">
        <v>0</v>
      </c>
      <c r="E27" s="39" t="s">
        <v>174</v>
      </c>
      <c r="F27" s="4">
        <f>13941.8+9.3</f>
        <v>13951.099999999999</v>
      </c>
      <c r="G27" s="4"/>
      <c r="H27" s="14"/>
      <c r="I27" s="60"/>
    </row>
    <row r="28" spans="1:9" s="7" customFormat="1" ht="31.5">
      <c r="A28" s="13" t="s">
        <v>44</v>
      </c>
      <c r="B28" s="47">
        <f>B29</f>
        <v>44.7</v>
      </c>
      <c r="C28" s="47">
        <f>C29</f>
        <v>0</v>
      </c>
      <c r="D28" s="47">
        <f>D29</f>
        <v>0</v>
      </c>
      <c r="E28" s="57" t="s">
        <v>38</v>
      </c>
      <c r="F28" s="59">
        <f>F29</f>
        <v>44.7</v>
      </c>
      <c r="G28" s="59">
        <f>G29</f>
        <v>0</v>
      </c>
      <c r="H28" s="59">
        <f>H29</f>
        <v>0</v>
      </c>
      <c r="I28" s="60"/>
    </row>
    <row r="29" spans="1:9" s="7" customFormat="1" ht="15.75">
      <c r="A29" s="8"/>
      <c r="B29" s="14">
        <f>F29</f>
        <v>44.7</v>
      </c>
      <c r="C29" s="14">
        <v>0</v>
      </c>
      <c r="D29" s="14">
        <v>0</v>
      </c>
      <c r="E29" s="37" t="s">
        <v>211</v>
      </c>
      <c r="F29" s="4">
        <v>44.7</v>
      </c>
      <c r="G29" s="4"/>
      <c r="H29" s="4"/>
      <c r="I29" s="60"/>
    </row>
    <row r="30" spans="1:9" s="7" customFormat="1" ht="31.5">
      <c r="A30" s="8" t="s">
        <v>46</v>
      </c>
      <c r="B30" s="47">
        <f>B31</f>
        <v>436.1</v>
      </c>
      <c r="C30" s="47">
        <f>C31</f>
        <v>0</v>
      </c>
      <c r="D30" s="47">
        <f>D31</f>
        <v>0</v>
      </c>
      <c r="E30" s="49" t="s">
        <v>72</v>
      </c>
      <c r="F30" s="59">
        <f>F31</f>
        <v>0</v>
      </c>
      <c r="G30" s="59">
        <f>G31</f>
        <v>0</v>
      </c>
      <c r="H30" s="59">
        <f>H31</f>
        <v>436.1</v>
      </c>
      <c r="I30" s="60"/>
    </row>
    <row r="31" spans="1:9" s="10" customFormat="1" ht="31.5">
      <c r="A31" s="44"/>
      <c r="B31" s="4">
        <f>F31+G31+H31</f>
        <v>436.1</v>
      </c>
      <c r="C31" s="4"/>
      <c r="D31" s="4"/>
      <c r="E31" s="36" t="s">
        <v>47</v>
      </c>
      <c r="F31" s="4"/>
      <c r="G31" s="4"/>
      <c r="H31" s="4">
        <v>436.1</v>
      </c>
      <c r="I31" s="61"/>
    </row>
    <row r="32" spans="1:9" s="189" customFormat="1" ht="31.5">
      <c r="A32" s="94" t="s">
        <v>43</v>
      </c>
      <c r="B32" s="59">
        <f>B33</f>
        <v>17668</v>
      </c>
      <c r="C32" s="59">
        <f>C33</f>
        <v>0</v>
      </c>
      <c r="D32" s="59">
        <f>D33</f>
        <v>0</v>
      </c>
      <c r="E32" s="93" t="s">
        <v>39</v>
      </c>
      <c r="F32" s="59">
        <f>F33</f>
        <v>17668</v>
      </c>
      <c r="G32" s="59">
        <f>G33</f>
        <v>0</v>
      </c>
      <c r="H32" s="59">
        <f>H33</f>
        <v>0</v>
      </c>
      <c r="I32" s="62"/>
    </row>
    <row r="33" spans="1:9" s="10" customFormat="1" ht="31.5">
      <c r="A33" s="76"/>
      <c r="B33" s="4">
        <f>F33+G33+H33</f>
        <v>17668</v>
      </c>
      <c r="C33" s="4"/>
      <c r="D33" s="4"/>
      <c r="E33" s="38" t="s">
        <v>105</v>
      </c>
      <c r="F33" s="4">
        <v>17668</v>
      </c>
      <c r="G33" s="4"/>
      <c r="H33" s="4"/>
      <c r="I33" s="61"/>
    </row>
    <row r="34" spans="1:9" s="5" customFormat="1" ht="15.75">
      <c r="A34" s="79" t="s">
        <v>13</v>
      </c>
      <c r="B34" s="59">
        <f>B35+B44+B47+B50+B52+B54+B58+B60+B63+B65+B67+B69</f>
        <v>51973.9</v>
      </c>
      <c r="C34" s="59"/>
      <c r="D34" s="59"/>
      <c r="E34" s="259" t="s">
        <v>82</v>
      </c>
      <c r="F34" s="59">
        <f>F35+F44+F47+F50+F52+F54+F58+F60+F63+F65+F67+F69</f>
        <v>39287</v>
      </c>
      <c r="G34" s="59">
        <f>G35+G44+G47+G50+G52+G54+G58+G60+G63+G65+G67+G69</f>
        <v>350</v>
      </c>
      <c r="H34" s="59">
        <f>H35+H44+H47+H50+H52+H54+H58+H60+H63+H65+H67+H69</f>
        <v>12336.9</v>
      </c>
      <c r="I34" s="78"/>
    </row>
    <row r="35" spans="1:9" s="5" customFormat="1" ht="47.25">
      <c r="A35" s="79" t="s">
        <v>48</v>
      </c>
      <c r="B35" s="45">
        <f>SUM(B36:B43)</f>
        <v>8335.699999999999</v>
      </c>
      <c r="C35" s="59"/>
      <c r="D35" s="59"/>
      <c r="E35" s="57" t="s">
        <v>61</v>
      </c>
      <c r="F35" s="45">
        <f>SUM(F36:F43)</f>
        <v>8335.699999999999</v>
      </c>
      <c r="G35" s="45">
        <f>SUM(G36:G38)</f>
        <v>0</v>
      </c>
      <c r="H35" s="45">
        <f>SUM(H36:H38)</f>
        <v>0</v>
      </c>
      <c r="I35" s="78"/>
    </row>
    <row r="36" spans="1:9" s="5" customFormat="1" ht="31.5">
      <c r="A36" s="77"/>
      <c r="B36" s="42">
        <f aca="true" t="shared" si="4" ref="B36:B43">F36+G36+H36</f>
        <v>2367.8</v>
      </c>
      <c r="C36" s="4"/>
      <c r="D36" s="4"/>
      <c r="E36" s="39" t="s">
        <v>175</v>
      </c>
      <c r="F36" s="42">
        <v>2367.8</v>
      </c>
      <c r="G36" s="42"/>
      <c r="H36" s="42"/>
      <c r="I36" s="78"/>
    </row>
    <row r="37" spans="1:9" s="5" customFormat="1" ht="48" customHeight="1">
      <c r="A37" s="77"/>
      <c r="B37" s="42">
        <f t="shared" si="4"/>
        <v>419.2</v>
      </c>
      <c r="C37" s="4"/>
      <c r="D37" s="4"/>
      <c r="E37" s="39" t="s">
        <v>176</v>
      </c>
      <c r="F37" s="42">
        <v>419.2</v>
      </c>
      <c r="G37" s="42"/>
      <c r="H37" s="42"/>
      <c r="I37" s="78"/>
    </row>
    <row r="38" spans="1:9" s="5" customFormat="1" ht="63">
      <c r="A38" s="77"/>
      <c r="B38" s="42">
        <f t="shared" si="4"/>
        <v>2528.9</v>
      </c>
      <c r="C38" s="4"/>
      <c r="D38" s="4"/>
      <c r="E38" s="39" t="s">
        <v>186</v>
      </c>
      <c r="F38" s="42">
        <f>528.9+2000</f>
        <v>2528.9</v>
      </c>
      <c r="G38" s="42"/>
      <c r="H38" s="42"/>
      <c r="I38" s="78"/>
    </row>
    <row r="39" spans="1:9" s="5" customFormat="1" ht="47.25">
      <c r="A39" s="77"/>
      <c r="B39" s="42">
        <f t="shared" si="4"/>
        <v>498.9</v>
      </c>
      <c r="C39" s="4"/>
      <c r="D39" s="4"/>
      <c r="E39" s="39" t="s">
        <v>113</v>
      </c>
      <c r="F39" s="42">
        <v>498.9</v>
      </c>
      <c r="G39" s="42"/>
      <c r="H39" s="42"/>
      <c r="I39" s="78"/>
    </row>
    <row r="40" spans="1:9" s="5" customFormat="1" ht="30">
      <c r="A40" s="77"/>
      <c r="B40" s="42">
        <f t="shared" si="4"/>
        <v>1070.7</v>
      </c>
      <c r="C40" s="4"/>
      <c r="D40" s="4"/>
      <c r="E40" s="190" t="s">
        <v>177</v>
      </c>
      <c r="F40" s="42">
        <v>1070.7</v>
      </c>
      <c r="G40" s="42"/>
      <c r="H40" s="42"/>
      <c r="I40" s="78"/>
    </row>
    <row r="41" spans="1:9" s="5" customFormat="1" ht="15.75">
      <c r="A41" s="77"/>
      <c r="B41" s="42">
        <f t="shared" si="4"/>
        <v>71.4</v>
      </c>
      <c r="C41" s="4"/>
      <c r="D41" s="4"/>
      <c r="E41" s="190" t="s">
        <v>178</v>
      </c>
      <c r="F41" s="42">
        <v>71.4</v>
      </c>
      <c r="G41" s="42"/>
      <c r="H41" s="42"/>
      <c r="I41" s="78"/>
    </row>
    <row r="42" spans="1:9" s="5" customFormat="1" ht="15.75">
      <c r="A42" s="77"/>
      <c r="B42" s="42">
        <f t="shared" si="4"/>
        <v>418.8</v>
      </c>
      <c r="C42" s="4"/>
      <c r="D42" s="4"/>
      <c r="E42" s="190" t="s">
        <v>192</v>
      </c>
      <c r="F42" s="42">
        <v>418.8</v>
      </c>
      <c r="G42" s="42"/>
      <c r="H42" s="42"/>
      <c r="I42" s="78"/>
    </row>
    <row r="43" spans="1:9" s="5" customFormat="1" ht="30">
      <c r="A43" s="77"/>
      <c r="B43" s="42">
        <f t="shared" si="4"/>
        <v>960</v>
      </c>
      <c r="C43" s="4"/>
      <c r="D43" s="4"/>
      <c r="E43" s="190" t="s">
        <v>201</v>
      </c>
      <c r="F43" s="42">
        <v>960</v>
      </c>
      <c r="G43" s="42"/>
      <c r="H43" s="42"/>
      <c r="I43" s="78"/>
    </row>
    <row r="44" spans="1:9" s="5" customFormat="1" ht="47.25">
      <c r="A44" s="79" t="s">
        <v>30</v>
      </c>
      <c r="B44" s="45">
        <f>SUM(B45:B46)</f>
        <v>3681.2999999999997</v>
      </c>
      <c r="C44" s="59"/>
      <c r="D44" s="59"/>
      <c r="E44" s="58" t="s">
        <v>45</v>
      </c>
      <c r="F44" s="45">
        <f>SUM(F45:F46)</f>
        <v>3681.2999999999997</v>
      </c>
      <c r="G44" s="45">
        <f>G45</f>
        <v>0</v>
      </c>
      <c r="H44" s="45">
        <f>H45</f>
        <v>0</v>
      </c>
      <c r="I44" s="78"/>
    </row>
    <row r="45" spans="1:9" s="5" customFormat="1" ht="78.75">
      <c r="A45" s="77"/>
      <c r="B45" s="42">
        <f>F45+G45+H45</f>
        <v>3528.2</v>
      </c>
      <c r="C45" s="4"/>
      <c r="D45" s="4"/>
      <c r="E45" s="39" t="s">
        <v>179</v>
      </c>
      <c r="F45" s="4">
        <v>3528.2</v>
      </c>
      <c r="G45" s="4"/>
      <c r="H45" s="4"/>
      <c r="I45" s="78"/>
    </row>
    <row r="46" spans="1:9" s="5" customFormat="1" ht="31.5">
      <c r="A46" s="77"/>
      <c r="B46" s="42">
        <f>F46+G46+H46</f>
        <v>153.1</v>
      </c>
      <c r="C46" s="4"/>
      <c r="D46" s="4"/>
      <c r="E46" s="39" t="s">
        <v>180</v>
      </c>
      <c r="F46" s="4">
        <v>153.1</v>
      </c>
      <c r="G46" s="4"/>
      <c r="H46" s="4"/>
      <c r="I46" s="78"/>
    </row>
    <row r="47" spans="1:9" s="5" customFormat="1" ht="31.5">
      <c r="A47" s="79" t="s">
        <v>161</v>
      </c>
      <c r="B47" s="45">
        <f>B48+B49</f>
        <v>326.7</v>
      </c>
      <c r="C47" s="59"/>
      <c r="D47" s="59"/>
      <c r="E47" s="83" t="s">
        <v>83</v>
      </c>
      <c r="F47" s="59">
        <f>F48+F49</f>
        <v>326.7</v>
      </c>
      <c r="G47" s="59">
        <f>G48+G49</f>
        <v>0</v>
      </c>
      <c r="H47" s="59">
        <f>H48+H49</f>
        <v>0</v>
      </c>
      <c r="I47" s="78"/>
    </row>
    <row r="48" spans="1:9" s="5" customFormat="1" ht="47.25">
      <c r="A48" s="77"/>
      <c r="B48" s="42">
        <f>F48+G48+H48</f>
        <v>179.7</v>
      </c>
      <c r="C48" s="4"/>
      <c r="D48" s="4"/>
      <c r="E48" s="3" t="s">
        <v>181</v>
      </c>
      <c r="F48" s="4">
        <v>179.7</v>
      </c>
      <c r="G48" s="4"/>
      <c r="H48" s="4"/>
      <c r="I48" s="78"/>
    </row>
    <row r="49" spans="1:9" s="5" customFormat="1" ht="31.5">
      <c r="A49" s="77"/>
      <c r="B49" s="42">
        <f>F49+G49+H49</f>
        <v>147</v>
      </c>
      <c r="C49" s="4"/>
      <c r="D49" s="4"/>
      <c r="E49" s="46" t="s">
        <v>182</v>
      </c>
      <c r="F49" s="4">
        <v>147</v>
      </c>
      <c r="G49" s="4"/>
      <c r="H49" s="4"/>
      <c r="I49" s="78"/>
    </row>
    <row r="50" spans="1:9" s="5" customFormat="1" ht="94.5">
      <c r="A50" s="79" t="s">
        <v>162</v>
      </c>
      <c r="B50" s="45">
        <f>B51</f>
        <v>350</v>
      </c>
      <c r="C50" s="45">
        <f>C51</f>
        <v>0</v>
      </c>
      <c r="D50" s="45">
        <f>D51</f>
        <v>0</v>
      </c>
      <c r="E50" s="58" t="s">
        <v>95</v>
      </c>
      <c r="F50" s="59">
        <f>F51</f>
        <v>0</v>
      </c>
      <c r="G50" s="59">
        <f>G51</f>
        <v>350</v>
      </c>
      <c r="H50" s="59">
        <f>H51</f>
        <v>0</v>
      </c>
      <c r="I50" s="78"/>
    </row>
    <row r="51" spans="1:9" s="5" customFormat="1" ht="31.5">
      <c r="A51" s="77"/>
      <c r="B51" s="42">
        <f>F51+G51+H51</f>
        <v>350</v>
      </c>
      <c r="C51" s="4"/>
      <c r="D51" s="4"/>
      <c r="E51" s="38" t="s">
        <v>183</v>
      </c>
      <c r="F51" s="4"/>
      <c r="G51" s="4">
        <v>350</v>
      </c>
      <c r="H51" s="4"/>
      <c r="I51" s="78"/>
    </row>
    <row r="52" spans="1:9" s="7" customFormat="1" ht="31.5">
      <c r="A52" s="79" t="s">
        <v>163</v>
      </c>
      <c r="B52" s="45">
        <f>B53</f>
        <v>1480.7</v>
      </c>
      <c r="C52" s="45">
        <f>C53</f>
        <v>0</v>
      </c>
      <c r="D52" s="45">
        <f>D53</f>
        <v>0</v>
      </c>
      <c r="E52" s="96" t="s">
        <v>39</v>
      </c>
      <c r="F52" s="59">
        <f>F53</f>
        <v>1480.7</v>
      </c>
      <c r="G52" s="59">
        <f>G53</f>
        <v>0</v>
      </c>
      <c r="H52" s="59">
        <f>H53</f>
        <v>0</v>
      </c>
      <c r="I52" s="60"/>
    </row>
    <row r="53" spans="1:9" s="5" customFormat="1" ht="48" customHeight="1">
      <c r="A53" s="77"/>
      <c r="B53" s="42">
        <f>F53+G53+H53</f>
        <v>1480.7</v>
      </c>
      <c r="C53" s="4"/>
      <c r="D53" s="4"/>
      <c r="E53" s="97" t="s">
        <v>193</v>
      </c>
      <c r="F53" s="4">
        <f>1150+330.7</f>
        <v>1480.7</v>
      </c>
      <c r="G53" s="4"/>
      <c r="H53" s="4"/>
      <c r="I53" s="78"/>
    </row>
    <row r="54" spans="1:9" s="5" customFormat="1" ht="31.5">
      <c r="A54" s="79" t="s">
        <v>164</v>
      </c>
      <c r="B54" s="45">
        <f>SUM(B55:B57)</f>
        <v>16736.9</v>
      </c>
      <c r="C54" s="45">
        <f>SUM(C55:C56)</f>
        <v>0</v>
      </c>
      <c r="D54" s="45">
        <f>SUM(D55:D56)</f>
        <v>0</v>
      </c>
      <c r="E54" s="49" t="s">
        <v>72</v>
      </c>
      <c r="F54" s="59">
        <f>F55+F56+F57</f>
        <v>4400</v>
      </c>
      <c r="G54" s="59">
        <f>G55+G56+G57</f>
        <v>0</v>
      </c>
      <c r="H54" s="59">
        <f>H55+H56+H57</f>
        <v>12336.9</v>
      </c>
      <c r="I54" s="78"/>
    </row>
    <row r="55" spans="1:9" s="5" customFormat="1" ht="47.25">
      <c r="A55" s="77"/>
      <c r="B55" s="42">
        <f>F55+G55+H55</f>
        <v>5876.5</v>
      </c>
      <c r="C55" s="4"/>
      <c r="D55" s="4"/>
      <c r="E55" s="38" t="s">
        <v>194</v>
      </c>
      <c r="F55" s="4"/>
      <c r="G55" s="4"/>
      <c r="H55" s="4">
        <v>5876.5</v>
      </c>
      <c r="I55" s="78"/>
    </row>
    <row r="56" spans="1:9" s="5" customFormat="1" ht="31.5">
      <c r="A56" s="77"/>
      <c r="B56" s="42">
        <f>F56+G56+H56</f>
        <v>860.4</v>
      </c>
      <c r="C56" s="4"/>
      <c r="D56" s="4"/>
      <c r="E56" s="38" t="s">
        <v>109</v>
      </c>
      <c r="F56" s="4"/>
      <c r="G56" s="4"/>
      <c r="H56" s="4">
        <v>860.4</v>
      </c>
      <c r="I56" s="78"/>
    </row>
    <row r="57" spans="1:9" s="5" customFormat="1" ht="63">
      <c r="A57" s="77"/>
      <c r="B57" s="42">
        <f>F57+G57+H57</f>
        <v>10000</v>
      </c>
      <c r="C57" s="4"/>
      <c r="D57" s="4"/>
      <c r="E57" s="97" t="s">
        <v>227</v>
      </c>
      <c r="F57" s="4">
        <v>4400</v>
      </c>
      <c r="G57" s="4"/>
      <c r="H57" s="4">
        <v>5600</v>
      </c>
      <c r="I57" s="78"/>
    </row>
    <row r="58" spans="1:9" s="5" customFormat="1" ht="47.25">
      <c r="A58" s="79" t="s">
        <v>165</v>
      </c>
      <c r="B58" s="45">
        <f>B59</f>
        <v>3960.5</v>
      </c>
      <c r="C58" s="45">
        <f>C59</f>
        <v>0</v>
      </c>
      <c r="D58" s="45">
        <f>D59</f>
        <v>0</v>
      </c>
      <c r="E58" s="183" t="s">
        <v>69</v>
      </c>
      <c r="F58" s="59">
        <f>F59</f>
        <v>3960.5</v>
      </c>
      <c r="G58" s="59">
        <f>G59</f>
        <v>0</v>
      </c>
      <c r="H58" s="59">
        <f>H59</f>
        <v>0</v>
      </c>
      <c r="I58" s="78"/>
    </row>
    <row r="59" spans="1:9" s="5" customFormat="1" ht="31.5">
      <c r="A59" s="77"/>
      <c r="B59" s="42">
        <f>F59+G59+H59</f>
        <v>3960.5</v>
      </c>
      <c r="C59" s="4"/>
      <c r="D59" s="4"/>
      <c r="E59" s="38" t="s">
        <v>184</v>
      </c>
      <c r="F59" s="4">
        <v>3960.5</v>
      </c>
      <c r="G59" s="4"/>
      <c r="H59" s="4"/>
      <c r="I59" s="78"/>
    </row>
    <row r="60" spans="1:9" s="5" customFormat="1" ht="31.5">
      <c r="A60" s="79" t="s">
        <v>166</v>
      </c>
      <c r="B60" s="45">
        <f>SUM(B61:B62)</f>
        <v>3238.2</v>
      </c>
      <c r="C60" s="45">
        <f>C61</f>
        <v>0</v>
      </c>
      <c r="D60" s="45">
        <f>D61</f>
        <v>0</v>
      </c>
      <c r="E60" s="106" t="s">
        <v>111</v>
      </c>
      <c r="F60" s="45">
        <f>SUM(F61:F62)</f>
        <v>3238.2</v>
      </c>
      <c r="G60" s="45">
        <f>G61</f>
        <v>0</v>
      </c>
      <c r="H60" s="45">
        <f>H61</f>
        <v>0</v>
      </c>
      <c r="I60" s="78"/>
    </row>
    <row r="61" spans="1:9" s="5" customFormat="1" ht="31.5">
      <c r="A61" s="77"/>
      <c r="B61" s="42">
        <f>F61+G61+H61</f>
        <v>1270</v>
      </c>
      <c r="C61" s="4"/>
      <c r="D61" s="4"/>
      <c r="E61" s="38" t="s">
        <v>112</v>
      </c>
      <c r="F61" s="4">
        <f>770+500</f>
        <v>1270</v>
      </c>
      <c r="G61" s="4"/>
      <c r="H61" s="4"/>
      <c r="I61" s="78"/>
    </row>
    <row r="62" spans="1:9" s="5" customFormat="1" ht="63">
      <c r="A62" s="77"/>
      <c r="B62" s="42">
        <f>F62+G62+H62</f>
        <v>1968.2</v>
      </c>
      <c r="C62" s="4"/>
      <c r="D62" s="4"/>
      <c r="E62" s="38" t="s">
        <v>155</v>
      </c>
      <c r="F62" s="4">
        <v>1968.2</v>
      </c>
      <c r="G62" s="4"/>
      <c r="H62" s="4"/>
      <c r="I62" s="78"/>
    </row>
    <row r="63" spans="1:9" s="5" customFormat="1" ht="42.75">
      <c r="A63" s="79" t="s">
        <v>167</v>
      </c>
      <c r="B63" s="45">
        <f>B64</f>
        <v>1609.5</v>
      </c>
      <c r="C63" s="45">
        <f>C64</f>
        <v>0</v>
      </c>
      <c r="D63" s="45">
        <f>D64</f>
        <v>0</v>
      </c>
      <c r="E63" s="191" t="s">
        <v>114</v>
      </c>
      <c r="F63" s="59">
        <f>F64</f>
        <v>1609.5</v>
      </c>
      <c r="G63" s="59">
        <f>G64</f>
        <v>0</v>
      </c>
      <c r="H63" s="59">
        <f>H64</f>
        <v>0</v>
      </c>
      <c r="I63" s="78"/>
    </row>
    <row r="64" spans="1:9" s="5" customFormat="1" ht="31.5">
      <c r="A64" s="77"/>
      <c r="B64" s="42">
        <f>F64+G64+H64</f>
        <v>1609.5</v>
      </c>
      <c r="C64" s="4"/>
      <c r="D64" s="4"/>
      <c r="E64" s="38" t="s">
        <v>195</v>
      </c>
      <c r="F64" s="4">
        <v>1609.5</v>
      </c>
      <c r="G64" s="4"/>
      <c r="H64" s="4"/>
      <c r="I64" s="78"/>
    </row>
    <row r="65" spans="1:9" s="5" customFormat="1" ht="57">
      <c r="A65" s="79" t="s">
        <v>168</v>
      </c>
      <c r="B65" s="45">
        <f>B66</f>
        <v>1102.3</v>
      </c>
      <c r="C65" s="45">
        <f>C66</f>
        <v>0</v>
      </c>
      <c r="D65" s="45">
        <f>D66</f>
        <v>0</v>
      </c>
      <c r="E65" s="191" t="s">
        <v>115</v>
      </c>
      <c r="F65" s="59">
        <f>F66</f>
        <v>1102.3</v>
      </c>
      <c r="G65" s="59">
        <f>G66</f>
        <v>0</v>
      </c>
      <c r="H65" s="59">
        <f>H66</f>
        <v>0</v>
      </c>
      <c r="I65" s="78"/>
    </row>
    <row r="66" spans="1:9" s="5" customFormat="1" ht="30">
      <c r="A66" s="77"/>
      <c r="B66" s="42">
        <f>F66+G66+H66</f>
        <v>1102.3</v>
      </c>
      <c r="C66" s="4"/>
      <c r="D66" s="4"/>
      <c r="E66" s="190" t="s">
        <v>196</v>
      </c>
      <c r="F66" s="4">
        <v>1102.3</v>
      </c>
      <c r="G66" s="4"/>
      <c r="H66" s="4"/>
      <c r="I66" s="78"/>
    </row>
    <row r="67" spans="1:9" s="5" customFormat="1" ht="47.25">
      <c r="A67" s="79" t="s">
        <v>169</v>
      </c>
      <c r="B67" s="45">
        <f>B68</f>
        <v>10820.1</v>
      </c>
      <c r="C67" s="59"/>
      <c r="D67" s="59"/>
      <c r="E67" s="57" t="s">
        <v>77</v>
      </c>
      <c r="F67" s="59">
        <f>F68</f>
        <v>10820.1</v>
      </c>
      <c r="G67" s="59"/>
      <c r="H67" s="59"/>
      <c r="I67" s="78"/>
    </row>
    <row r="68" spans="1:9" s="5" customFormat="1" ht="110.25" customHeight="1">
      <c r="A68" s="77"/>
      <c r="B68" s="42">
        <f>F68+G68+H68</f>
        <v>10820.1</v>
      </c>
      <c r="C68" s="4"/>
      <c r="D68" s="4"/>
      <c r="E68" s="46" t="s">
        <v>187</v>
      </c>
      <c r="F68" s="4">
        <f>12570-1749.9</f>
        <v>10820.1</v>
      </c>
      <c r="G68" s="4"/>
      <c r="H68" s="4"/>
      <c r="I68" s="78"/>
    </row>
    <row r="69" spans="1:9" s="5" customFormat="1" ht="15.75">
      <c r="A69" s="79" t="s">
        <v>173</v>
      </c>
      <c r="B69" s="45">
        <f>B70</f>
        <v>332</v>
      </c>
      <c r="C69" s="59"/>
      <c r="D69" s="59"/>
      <c r="E69" s="93" t="s">
        <v>96</v>
      </c>
      <c r="F69" s="59">
        <f>F70</f>
        <v>332</v>
      </c>
      <c r="G69" s="59">
        <f>G70</f>
        <v>0</v>
      </c>
      <c r="H69" s="59">
        <f>H70</f>
        <v>0</v>
      </c>
      <c r="I69" s="78"/>
    </row>
    <row r="70" spans="1:9" s="5" customFormat="1" ht="47.25">
      <c r="A70" s="77"/>
      <c r="B70" s="42">
        <f>F70</f>
        <v>332</v>
      </c>
      <c r="C70" s="4"/>
      <c r="D70" s="4"/>
      <c r="E70" s="192" t="s">
        <v>185</v>
      </c>
      <c r="F70" s="4">
        <v>332</v>
      </c>
      <c r="G70" s="4"/>
      <c r="H70" s="4"/>
      <c r="I70" s="78"/>
    </row>
    <row r="71" spans="1:9" s="10" customFormat="1" ht="21" customHeight="1">
      <c r="A71" s="260"/>
      <c r="B71" s="261">
        <f>B7+B12+B15+B22+B25+B34</f>
        <v>171296.19999999998</v>
      </c>
      <c r="C71" s="261">
        <f>C7+C12+C15+C22+C25+C34</f>
        <v>921.9</v>
      </c>
      <c r="D71" s="261">
        <f>D7+D12+D15+D22+D25+D34</f>
        <v>606.9</v>
      </c>
      <c r="E71" s="262" t="s">
        <v>14</v>
      </c>
      <c r="F71" s="4"/>
      <c r="G71" s="4"/>
      <c r="H71" s="4"/>
      <c r="I71" s="61"/>
    </row>
    <row r="72" spans="1:9" s="10" customFormat="1" ht="19.5" customHeight="1">
      <c r="A72" s="40"/>
      <c r="B72" s="45">
        <v>2970994.9</v>
      </c>
      <c r="C72" s="45">
        <v>2871072.1</v>
      </c>
      <c r="D72" s="45">
        <v>2893322.1</v>
      </c>
      <c r="E72" s="41" t="s">
        <v>80</v>
      </c>
      <c r="F72" s="42"/>
      <c r="G72" s="42"/>
      <c r="H72" s="42"/>
      <c r="I72" s="61"/>
    </row>
    <row r="73" spans="1:9" s="10" customFormat="1" ht="19.5" customHeight="1">
      <c r="A73" s="40"/>
      <c r="B73" s="45">
        <f>'таблица 3'!C33</f>
        <v>53823.3</v>
      </c>
      <c r="C73" s="45">
        <v>0</v>
      </c>
      <c r="D73" s="45">
        <v>0</v>
      </c>
      <c r="E73" s="41" t="s">
        <v>81</v>
      </c>
      <c r="F73" s="42"/>
      <c r="G73" s="42"/>
      <c r="H73" s="42"/>
      <c r="I73" s="61"/>
    </row>
    <row r="74" spans="1:9" s="7" customFormat="1" ht="36" customHeight="1">
      <c r="A74" s="43"/>
      <c r="B74" s="45">
        <f>B71+B72+B73</f>
        <v>3196114.4</v>
      </c>
      <c r="C74" s="45">
        <f>C71+C72+C73</f>
        <v>2871994</v>
      </c>
      <c r="D74" s="45">
        <f>D71+D72+D73</f>
        <v>2893929</v>
      </c>
      <c r="E74" s="43" t="s">
        <v>9</v>
      </c>
      <c r="F74" s="263"/>
      <c r="G74" s="263"/>
      <c r="H74" s="263"/>
      <c r="I74" s="60"/>
    </row>
    <row r="76" spans="2:8" ht="15.75">
      <c r="B76" s="74"/>
      <c r="F76" s="74"/>
      <c r="G76" s="74"/>
      <c r="H76" s="74"/>
    </row>
    <row r="77" spans="2:8" ht="15.75">
      <c r="B77" s="74"/>
      <c r="F77" s="74"/>
      <c r="G77" s="74"/>
      <c r="H77" s="74"/>
    </row>
    <row r="78" spans="2:8" ht="15.75">
      <c r="B78" s="74"/>
      <c r="F78" s="74"/>
      <c r="G78" s="74"/>
      <c r="H78" s="74"/>
    </row>
    <row r="79" spans="2:8" ht="15.75">
      <c r="B79" s="74"/>
      <c r="F79" s="74"/>
      <c r="G79" s="74"/>
      <c r="H79" s="74"/>
    </row>
    <row r="80" ht="15.75">
      <c r="B80" s="74"/>
    </row>
    <row r="81" ht="15.75">
      <c r="B81" s="95"/>
    </row>
    <row r="82" ht="15.75">
      <c r="B82" s="74"/>
    </row>
    <row r="83" ht="15.75">
      <c r="B83" s="74"/>
    </row>
    <row r="85" spans="6:8" ht="15.75">
      <c r="F85" s="74"/>
      <c r="G85" s="74"/>
      <c r="H85" s="74"/>
    </row>
  </sheetData>
  <sheetProtection/>
  <mergeCells count="5">
    <mergeCell ref="F5:H5"/>
    <mergeCell ref="A3:H3"/>
    <mergeCell ref="A5:A6"/>
    <mergeCell ref="E5:E6"/>
    <mergeCell ref="B5:D5"/>
  </mergeCells>
  <printOptions/>
  <pageMargins left="0.31496062992125984" right="0.11811023622047245" top="0.1968503937007874" bottom="0.15748031496062992" header="0.31496062992125984" footer="0.31496062992125984"/>
  <pageSetup fitToHeight="7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70" zoomScaleNormal="70" zoomScalePageLayoutView="0" workbookViewId="0" topLeftCell="A1">
      <selection activeCell="A1" sqref="A1:F33"/>
    </sheetView>
  </sheetViews>
  <sheetFormatPr defaultColWidth="9.140625" defaultRowHeight="12.75"/>
  <cols>
    <col min="1" max="1" width="5.7109375" style="30" customWidth="1"/>
    <col min="2" max="2" width="51.57421875" style="29" customWidth="1"/>
    <col min="3" max="3" width="13.57421875" style="31" customWidth="1"/>
    <col min="4" max="4" width="18.140625" style="32" customWidth="1"/>
    <col min="5" max="5" width="16.140625" style="32" customWidth="1"/>
    <col min="6" max="6" width="45.57421875" style="29" customWidth="1"/>
    <col min="7" max="16384" width="9.140625" style="29" customWidth="1"/>
  </cols>
  <sheetData>
    <row r="1" spans="1:6" s="16" customFormat="1" ht="15">
      <c r="A1" s="17"/>
      <c r="C1" s="18"/>
      <c r="D1" s="19"/>
      <c r="F1" s="19" t="s">
        <v>203</v>
      </c>
    </row>
    <row r="2" spans="1:5" s="16" customFormat="1" ht="15">
      <c r="A2" s="17"/>
      <c r="C2" s="18"/>
      <c r="D2" s="19"/>
      <c r="E2" s="19"/>
    </row>
    <row r="3" spans="1:6" s="16" customFormat="1" ht="15" customHeight="1">
      <c r="A3" s="232" t="s">
        <v>51</v>
      </c>
      <c r="B3" s="232"/>
      <c r="C3" s="232"/>
      <c r="D3" s="232"/>
      <c r="E3" s="232"/>
      <c r="F3" s="232"/>
    </row>
    <row r="4" spans="1:6" s="16" customFormat="1" ht="15">
      <c r="A4" s="17"/>
      <c r="C4" s="18"/>
      <c r="D4" s="21"/>
      <c r="E4" s="20"/>
      <c r="F4" s="33" t="s">
        <v>212</v>
      </c>
    </row>
    <row r="5" spans="1:6" s="16" customFormat="1" ht="15" customHeight="1">
      <c r="A5" s="227" t="s">
        <v>26</v>
      </c>
      <c r="B5" s="228" t="s">
        <v>10</v>
      </c>
      <c r="C5" s="229" t="s">
        <v>207</v>
      </c>
      <c r="D5" s="229"/>
      <c r="E5" s="229"/>
      <c r="F5" s="230" t="s">
        <v>8</v>
      </c>
    </row>
    <row r="6" spans="1:6" s="24" customFormat="1" ht="42.75">
      <c r="A6" s="227"/>
      <c r="B6" s="228"/>
      <c r="C6" s="22" t="s">
        <v>11</v>
      </c>
      <c r="D6" s="23" t="s">
        <v>205</v>
      </c>
      <c r="E6" s="23" t="s">
        <v>206</v>
      </c>
      <c r="F6" s="231"/>
    </row>
    <row r="7" spans="1:6" s="17" customFormat="1" ht="39.75" customHeight="1">
      <c r="A7" s="233" t="s">
        <v>25</v>
      </c>
      <c r="B7" s="234"/>
      <c r="C7" s="234"/>
      <c r="D7" s="234"/>
      <c r="E7" s="234"/>
      <c r="F7" s="235"/>
    </row>
    <row r="8" spans="1:6" s="17" customFormat="1" ht="57.75">
      <c r="A8" s="27" t="s">
        <v>3</v>
      </c>
      <c r="B8" s="28" t="s">
        <v>52</v>
      </c>
      <c r="C8" s="146">
        <f aca="true" t="shared" si="0" ref="C8:C13">SUM(D8:E8)</f>
        <v>393.79999999999995</v>
      </c>
      <c r="D8" s="146">
        <f>SUM(D11:D11)</f>
        <v>0</v>
      </c>
      <c r="E8" s="146">
        <f>SUM(E9:E11)</f>
        <v>393.79999999999995</v>
      </c>
      <c r="F8" s="27"/>
    </row>
    <row r="9" spans="1:6" s="17" customFormat="1" ht="31.5">
      <c r="A9" s="25" t="s">
        <v>17</v>
      </c>
      <c r="B9" s="66" t="s">
        <v>27</v>
      </c>
      <c r="C9" s="148">
        <f t="shared" si="0"/>
        <v>99.4</v>
      </c>
      <c r="D9" s="148">
        <v>0</v>
      </c>
      <c r="E9" s="147">
        <v>99.4</v>
      </c>
      <c r="F9" s="39" t="s">
        <v>55</v>
      </c>
    </row>
    <row r="10" spans="1:6" s="17" customFormat="1" ht="47.25">
      <c r="A10" s="25" t="s">
        <v>28</v>
      </c>
      <c r="B10" s="66" t="s">
        <v>29</v>
      </c>
      <c r="C10" s="148">
        <f t="shared" si="0"/>
        <v>275.4</v>
      </c>
      <c r="D10" s="148">
        <v>0</v>
      </c>
      <c r="E10" s="147">
        <f>176.4+99</f>
        <v>275.4</v>
      </c>
      <c r="F10" s="39" t="s">
        <v>172</v>
      </c>
    </row>
    <row r="11" spans="1:6" s="17" customFormat="1" ht="31.5">
      <c r="A11" s="25" t="s">
        <v>54</v>
      </c>
      <c r="B11" s="66" t="s">
        <v>53</v>
      </c>
      <c r="C11" s="148">
        <f t="shared" si="0"/>
        <v>19</v>
      </c>
      <c r="D11" s="148">
        <v>0</v>
      </c>
      <c r="E11" s="147">
        <v>19</v>
      </c>
      <c r="F11" s="39" t="s">
        <v>56</v>
      </c>
    </row>
    <row r="12" spans="1:6" s="63" customFormat="1" ht="57">
      <c r="A12" s="27" t="s">
        <v>4</v>
      </c>
      <c r="B12" s="28" t="s">
        <v>18</v>
      </c>
      <c r="C12" s="146">
        <f t="shared" si="0"/>
        <v>37074.7</v>
      </c>
      <c r="D12" s="146">
        <f>D13</f>
        <v>37074.7</v>
      </c>
      <c r="E12" s="146">
        <f>E13</f>
        <v>0</v>
      </c>
      <c r="F12" s="27"/>
    </row>
    <row r="13" spans="1:6" s="17" customFormat="1" ht="47.25">
      <c r="A13" s="25" t="s">
        <v>40</v>
      </c>
      <c r="B13" s="34" t="s">
        <v>36</v>
      </c>
      <c r="C13" s="148">
        <f t="shared" si="0"/>
        <v>37074.7</v>
      </c>
      <c r="D13" s="147">
        <v>37074.7</v>
      </c>
      <c r="E13" s="148">
        <v>0</v>
      </c>
      <c r="F13" s="67" t="s">
        <v>188</v>
      </c>
    </row>
    <row r="14" spans="1:6" s="17" customFormat="1" ht="30.75" customHeight="1">
      <c r="A14" s="27" t="s">
        <v>12</v>
      </c>
      <c r="B14" s="64" t="s">
        <v>19</v>
      </c>
      <c r="C14" s="146">
        <f>SUM(C15:C16)</f>
        <v>249.9</v>
      </c>
      <c r="D14" s="146">
        <f>D15+D16</f>
        <v>0</v>
      </c>
      <c r="E14" s="146">
        <f>E15+E16</f>
        <v>249.9</v>
      </c>
      <c r="F14" s="65"/>
    </row>
    <row r="15" spans="1:6" s="17" customFormat="1" ht="47.25">
      <c r="A15" s="25" t="s">
        <v>24</v>
      </c>
      <c r="B15" s="39" t="s">
        <v>57</v>
      </c>
      <c r="C15" s="148">
        <f>D15+E15</f>
        <v>224.4</v>
      </c>
      <c r="D15" s="148">
        <v>0</v>
      </c>
      <c r="E15" s="147">
        <v>224.4</v>
      </c>
      <c r="F15" s="75" t="s">
        <v>59</v>
      </c>
    </row>
    <row r="16" spans="1:6" s="17" customFormat="1" ht="110.25">
      <c r="A16" s="25" t="s">
        <v>41</v>
      </c>
      <c r="B16" s="39" t="s">
        <v>58</v>
      </c>
      <c r="C16" s="148">
        <f>SUM(D16:E16)</f>
        <v>25.5</v>
      </c>
      <c r="D16" s="148">
        <v>0</v>
      </c>
      <c r="E16" s="147">
        <v>25.5</v>
      </c>
      <c r="F16" s="75" t="s">
        <v>60</v>
      </c>
    </row>
    <row r="17" spans="1:6" s="26" customFormat="1" ht="47.25">
      <c r="A17" s="80" t="s">
        <v>16</v>
      </c>
      <c r="B17" s="57" t="s">
        <v>62</v>
      </c>
      <c r="C17" s="149">
        <f>SUM(C18:C20)</f>
        <v>13310.7</v>
      </c>
      <c r="D17" s="149">
        <f>SUM(D18:D20)</f>
        <v>0</v>
      </c>
      <c r="E17" s="149">
        <f>SUM(E18:E20)</f>
        <v>13310.7</v>
      </c>
      <c r="F17" s="82"/>
    </row>
    <row r="18" spans="1:6" s="16" customFormat="1" ht="47.25">
      <c r="A18" s="174" t="s">
        <v>42</v>
      </c>
      <c r="B18" s="39" t="s">
        <v>63</v>
      </c>
      <c r="C18" s="148">
        <f>SUM(D18:E18)</f>
        <v>269</v>
      </c>
      <c r="D18" s="91">
        <v>0</v>
      </c>
      <c r="E18" s="147">
        <v>269</v>
      </c>
      <c r="F18" s="75" t="s">
        <v>66</v>
      </c>
    </row>
    <row r="19" spans="1:6" s="26" customFormat="1" ht="47.25">
      <c r="A19" s="25" t="s">
        <v>20</v>
      </c>
      <c r="B19" s="39" t="s">
        <v>64</v>
      </c>
      <c r="C19" s="148">
        <f>SUM(D19:E19)</f>
        <v>597</v>
      </c>
      <c r="D19" s="148">
        <v>0</v>
      </c>
      <c r="E19" s="147">
        <v>597</v>
      </c>
      <c r="F19" s="75" t="s">
        <v>67</v>
      </c>
    </row>
    <row r="20" spans="1:6" s="16" customFormat="1" ht="146.25" customHeight="1">
      <c r="A20" s="25" t="s">
        <v>79</v>
      </c>
      <c r="B20" s="39" t="s">
        <v>65</v>
      </c>
      <c r="C20" s="148">
        <f>SUM(D20:E20)</f>
        <v>12444.7</v>
      </c>
      <c r="D20" s="148">
        <v>0</v>
      </c>
      <c r="E20" s="147">
        <v>12444.7</v>
      </c>
      <c r="F20" s="81" t="s">
        <v>204</v>
      </c>
    </row>
    <row r="21" spans="1:6" s="16" customFormat="1" ht="47.25">
      <c r="A21" s="27" t="s">
        <v>21</v>
      </c>
      <c r="B21" s="83" t="s">
        <v>83</v>
      </c>
      <c r="C21" s="150">
        <f>SUM(D21:E21)</f>
        <v>687.3000000000001</v>
      </c>
      <c r="D21" s="146">
        <f>SUM(D22:D24)</f>
        <v>0</v>
      </c>
      <c r="E21" s="146">
        <f>SUM(E22:E24)</f>
        <v>687.3000000000001</v>
      </c>
      <c r="F21" s="84"/>
    </row>
    <row r="22" spans="1:6" s="26" customFormat="1" ht="78.75">
      <c r="A22" s="174" t="s">
        <v>22</v>
      </c>
      <c r="B22" s="39" t="s">
        <v>84</v>
      </c>
      <c r="C22" s="151">
        <f aca="true" t="shared" si="1" ref="C22:C32">SUM(D22:E22)</f>
        <v>90</v>
      </c>
      <c r="D22" s="152">
        <v>0</v>
      </c>
      <c r="E22" s="153">
        <v>90</v>
      </c>
      <c r="F22" s="92" t="s">
        <v>197</v>
      </c>
    </row>
    <row r="23" spans="1:6" s="16" customFormat="1" ht="211.5" customHeight="1">
      <c r="A23" s="25" t="s">
        <v>44</v>
      </c>
      <c r="B23" s="178" t="s">
        <v>86</v>
      </c>
      <c r="C23" s="151">
        <f>SUM(D23:E23)</f>
        <v>533.6</v>
      </c>
      <c r="D23" s="148">
        <v>0</v>
      </c>
      <c r="E23" s="148">
        <v>533.6</v>
      </c>
      <c r="F23" s="92" t="s">
        <v>208</v>
      </c>
    </row>
    <row r="24" spans="1:6" s="16" customFormat="1" ht="331.5" customHeight="1">
      <c r="A24" s="25" t="s">
        <v>46</v>
      </c>
      <c r="B24" s="39" t="s">
        <v>85</v>
      </c>
      <c r="C24" s="151">
        <f t="shared" si="1"/>
        <v>63.7</v>
      </c>
      <c r="D24" s="148">
        <v>0</v>
      </c>
      <c r="E24" s="148">
        <v>63.7</v>
      </c>
      <c r="F24" s="92" t="s">
        <v>106</v>
      </c>
    </row>
    <row r="25" spans="1:6" s="16" customFormat="1" ht="63">
      <c r="A25" s="27" t="s">
        <v>13</v>
      </c>
      <c r="B25" s="89" t="s">
        <v>87</v>
      </c>
      <c r="C25" s="150">
        <f>SUM(C26:C27)</f>
        <v>1467.7</v>
      </c>
      <c r="D25" s="150">
        <f>SUM(D26:D27)</f>
        <v>0</v>
      </c>
      <c r="E25" s="150">
        <f>SUM(E26:E27)</f>
        <v>1467.7</v>
      </c>
      <c r="F25" s="86"/>
    </row>
    <row r="26" spans="1:6" s="26" customFormat="1" ht="46.5" customHeight="1">
      <c r="A26" s="25" t="s">
        <v>48</v>
      </c>
      <c r="B26" s="179" t="s">
        <v>88</v>
      </c>
      <c r="C26" s="151">
        <f t="shared" si="1"/>
        <v>60</v>
      </c>
      <c r="D26" s="87">
        <v>0</v>
      </c>
      <c r="E26" s="91">
        <v>60</v>
      </c>
      <c r="F26" s="67" t="s">
        <v>104</v>
      </c>
    </row>
    <row r="27" spans="1:6" s="26" customFormat="1" ht="31.5">
      <c r="A27" s="25" t="s">
        <v>30</v>
      </c>
      <c r="B27" s="179" t="s">
        <v>89</v>
      </c>
      <c r="C27" s="151">
        <f t="shared" si="1"/>
        <v>1407.7</v>
      </c>
      <c r="D27" s="148">
        <v>0</v>
      </c>
      <c r="E27" s="148">
        <v>1407.7</v>
      </c>
      <c r="F27" s="67" t="s">
        <v>191</v>
      </c>
    </row>
    <row r="28" spans="1:6" s="26" customFormat="1" ht="47.25">
      <c r="A28" s="27" t="s">
        <v>97</v>
      </c>
      <c r="B28" s="180" t="s">
        <v>90</v>
      </c>
      <c r="C28" s="150">
        <f>SUM(C29:C30)</f>
        <v>553.2</v>
      </c>
      <c r="D28" s="150">
        <f>SUM(D29:D30)</f>
        <v>0</v>
      </c>
      <c r="E28" s="150">
        <f>SUM(E29:E30)</f>
        <v>553.2</v>
      </c>
      <c r="F28" s="85"/>
    </row>
    <row r="29" spans="1:6" s="26" customFormat="1" ht="63">
      <c r="A29" s="25" t="s">
        <v>98</v>
      </c>
      <c r="B29" s="179" t="s">
        <v>91</v>
      </c>
      <c r="C29" s="151">
        <f t="shared" si="1"/>
        <v>306</v>
      </c>
      <c r="D29" s="148">
        <v>0</v>
      </c>
      <c r="E29" s="148">
        <v>306</v>
      </c>
      <c r="F29" s="90" t="s">
        <v>103</v>
      </c>
    </row>
    <row r="30" spans="1:6" s="26" customFormat="1" ht="47.25">
      <c r="A30" s="25" t="s">
        <v>99</v>
      </c>
      <c r="B30" s="179" t="s">
        <v>92</v>
      </c>
      <c r="C30" s="151">
        <f t="shared" si="1"/>
        <v>247.2</v>
      </c>
      <c r="D30" s="148">
        <v>0</v>
      </c>
      <c r="E30" s="148">
        <v>247.2</v>
      </c>
      <c r="F30" s="90" t="s">
        <v>107</v>
      </c>
    </row>
    <row r="31" spans="1:6" s="26" customFormat="1" ht="47.25">
      <c r="A31" s="27" t="s">
        <v>100</v>
      </c>
      <c r="B31" s="88" t="s">
        <v>93</v>
      </c>
      <c r="C31" s="150">
        <f>C32</f>
        <v>86</v>
      </c>
      <c r="D31" s="150">
        <f>D32</f>
        <v>0</v>
      </c>
      <c r="E31" s="150">
        <f>E32</f>
        <v>86</v>
      </c>
      <c r="F31" s="85"/>
    </row>
    <row r="32" spans="1:6" s="26" customFormat="1" ht="31.5">
      <c r="A32" s="25" t="s">
        <v>101</v>
      </c>
      <c r="B32" s="179" t="s">
        <v>94</v>
      </c>
      <c r="C32" s="150">
        <f t="shared" si="1"/>
        <v>86</v>
      </c>
      <c r="D32" s="148">
        <v>0</v>
      </c>
      <c r="E32" s="148">
        <v>86</v>
      </c>
      <c r="F32" s="90" t="s">
        <v>102</v>
      </c>
    </row>
    <row r="33" spans="1:6" s="26" customFormat="1" ht="24.75" customHeight="1">
      <c r="A33" s="25"/>
      <c r="B33" s="28" t="s">
        <v>31</v>
      </c>
      <c r="C33" s="154">
        <f>C8+C12+C14+C17+C21+C25+C28+C31</f>
        <v>53823.3</v>
      </c>
      <c r="D33" s="154">
        <f>D8+D12+D14+D17+D21+D25+D28+D31</f>
        <v>37074.7</v>
      </c>
      <c r="E33" s="154">
        <f>E8+E12+E14+E17+E21+E25+E28+E31</f>
        <v>16748.600000000002</v>
      </c>
      <c r="F33" s="35"/>
    </row>
  </sheetData>
  <sheetProtection/>
  <mergeCells count="6">
    <mergeCell ref="A5:A6"/>
    <mergeCell ref="B5:B6"/>
    <mergeCell ref="C5:E5"/>
    <mergeCell ref="F5:F6"/>
    <mergeCell ref="A3:F3"/>
    <mergeCell ref="A7:F7"/>
  </mergeCells>
  <printOptions/>
  <pageMargins left="0.31496062992125984" right="0.31496062992125984" top="0.15748031496062992" bottom="0.15748031496062992" header="0.31496062992125984" footer="0.31496062992125984"/>
  <pageSetup fitToHeight="2" fitToWidth="1"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zoomScaleSheetLayoutView="80" zoomScalePageLayoutView="0" workbookViewId="0" topLeftCell="A1">
      <selection activeCell="A1" sqref="A1:D14"/>
    </sheetView>
  </sheetViews>
  <sheetFormatPr defaultColWidth="9.140625" defaultRowHeight="12.75"/>
  <cols>
    <col min="1" max="1" width="23.7109375" style="68" customWidth="1"/>
    <col min="2" max="2" width="14.421875" style="68" customWidth="1"/>
    <col min="3" max="3" width="13.57421875" style="68" customWidth="1"/>
    <col min="4" max="4" width="85.8515625" style="68" customWidth="1"/>
    <col min="5" max="5" width="26.7109375" style="68" customWidth="1"/>
    <col min="6" max="16384" width="9.140625" style="68" customWidth="1"/>
  </cols>
  <sheetData>
    <row r="1" s="1" customFormat="1" ht="23.25" customHeight="1">
      <c r="D1" s="98" t="s">
        <v>50</v>
      </c>
    </row>
    <row r="2" s="1" customFormat="1" ht="8.25" customHeight="1">
      <c r="D2" s="99"/>
    </row>
    <row r="3" spans="1:4" s="1" customFormat="1" ht="57" customHeight="1">
      <c r="A3" s="238" t="s">
        <v>110</v>
      </c>
      <c r="B3" s="238"/>
      <c r="C3" s="238"/>
      <c r="D3" s="238"/>
    </row>
    <row r="4" s="1" customFormat="1" ht="15.75">
      <c r="D4" s="98" t="s">
        <v>212</v>
      </c>
    </row>
    <row r="5" spans="1:4" s="101" customFormat="1" ht="61.5" customHeight="1">
      <c r="A5" s="100" t="s">
        <v>5</v>
      </c>
      <c r="B5" s="100" t="s">
        <v>6</v>
      </c>
      <c r="C5" s="100" t="s">
        <v>7</v>
      </c>
      <c r="D5" s="100" t="s">
        <v>1</v>
      </c>
    </row>
    <row r="6" spans="1:4" s="103" customFormat="1" ht="16.5" customHeight="1">
      <c r="A6" s="102">
        <v>1</v>
      </c>
      <c r="B6" s="102">
        <v>2</v>
      </c>
      <c r="C6" s="102">
        <v>3</v>
      </c>
      <c r="D6" s="102">
        <v>4</v>
      </c>
    </row>
    <row r="7" spans="1:4" s="103" customFormat="1" ht="15.75" customHeight="1">
      <c r="A7" s="239" t="s">
        <v>72</v>
      </c>
      <c r="B7" s="240"/>
      <c r="C7" s="240"/>
      <c r="D7" s="241"/>
    </row>
    <row r="8" spans="1:4" s="103" customFormat="1" ht="46.5" customHeight="1">
      <c r="A8" s="242" t="s">
        <v>209</v>
      </c>
      <c r="B8" s="102">
        <v>-3451.6</v>
      </c>
      <c r="C8" s="102"/>
      <c r="D8" s="104" t="s">
        <v>170</v>
      </c>
    </row>
    <row r="9" spans="1:4" s="103" customFormat="1" ht="46.5" customHeight="1">
      <c r="A9" s="243"/>
      <c r="B9" s="102">
        <f>-259.3</f>
        <v>-259.3</v>
      </c>
      <c r="C9" s="102"/>
      <c r="D9" s="104" t="s">
        <v>190</v>
      </c>
    </row>
    <row r="10" spans="1:4" s="103" customFormat="1" ht="28.5" customHeight="1">
      <c r="A10" s="243"/>
      <c r="B10" s="102">
        <v>-3044.9</v>
      </c>
      <c r="C10" s="102"/>
      <c r="D10" s="104" t="s">
        <v>198</v>
      </c>
    </row>
    <row r="11" spans="1:4" s="103" customFormat="1" ht="31.5" customHeight="1">
      <c r="A11" s="243"/>
      <c r="B11" s="102"/>
      <c r="C11" s="105">
        <v>3451.6</v>
      </c>
      <c r="D11" s="104" t="s">
        <v>117</v>
      </c>
    </row>
    <row r="12" spans="1:4" s="103" customFormat="1" ht="53.25" customHeight="1">
      <c r="A12" s="244"/>
      <c r="B12" s="102"/>
      <c r="C12" s="105">
        <v>3044.9</v>
      </c>
      <c r="D12" s="38" t="s">
        <v>194</v>
      </c>
    </row>
    <row r="13" spans="1:4" s="103" customFormat="1" ht="56.25" customHeight="1">
      <c r="A13" s="100" t="s">
        <v>2</v>
      </c>
      <c r="B13" s="105"/>
      <c r="C13" s="105">
        <v>259.3</v>
      </c>
      <c r="D13" s="104" t="s">
        <v>189</v>
      </c>
    </row>
    <row r="14" spans="1:4" ht="30" customHeight="1">
      <c r="A14" s="107" t="s">
        <v>202</v>
      </c>
      <c r="B14" s="108">
        <f>SUM(B8:B13)</f>
        <v>-6755.8</v>
      </c>
      <c r="C14" s="108">
        <f>SUM(C8:C13)</f>
        <v>6755.8</v>
      </c>
      <c r="D14" s="107"/>
    </row>
    <row r="15" spans="1:4" ht="15.75">
      <c r="A15" s="69"/>
      <c r="B15" s="70"/>
      <c r="C15" s="236"/>
      <c r="D15" s="237"/>
    </row>
    <row r="16" ht="15.75">
      <c r="C16" s="71"/>
    </row>
  </sheetData>
  <sheetProtection/>
  <mergeCells count="4">
    <mergeCell ref="C15:D15"/>
    <mergeCell ref="A3:D3"/>
    <mergeCell ref="A7:D7"/>
    <mergeCell ref="A8:A12"/>
  </mergeCells>
  <printOptions/>
  <pageMargins left="0.31496062992125984" right="0.31496062992125984" top="0.15748031496062992" bottom="0.35433070866141736" header="0.31496062992125984" footer="0.31496062992125984"/>
  <pageSetup fitToHeight="7"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23.7109375" style="162" customWidth="1"/>
    <col min="2" max="2" width="14.421875" style="162" customWidth="1"/>
    <col min="3" max="3" width="13.57421875" style="162" customWidth="1"/>
    <col min="4" max="4" width="85.8515625" style="162" customWidth="1"/>
    <col min="5" max="5" width="26.7109375" style="162" customWidth="1"/>
    <col min="6" max="16384" width="9.140625" style="162" customWidth="1"/>
  </cols>
  <sheetData>
    <row r="1" ht="23.25" customHeight="1">
      <c r="D1" s="163" t="s">
        <v>116</v>
      </c>
    </row>
    <row r="2" ht="8.25" customHeight="1">
      <c r="D2" s="164"/>
    </row>
    <row r="3" spans="1:4" ht="57" customHeight="1">
      <c r="A3" s="245" t="s">
        <v>171</v>
      </c>
      <c r="B3" s="245"/>
      <c r="C3" s="245"/>
      <c r="D3" s="245"/>
    </row>
    <row r="4" ht="15.75">
      <c r="D4" s="163" t="s">
        <v>212</v>
      </c>
    </row>
    <row r="5" spans="1:4" s="165" customFormat="1" ht="61.5" customHeight="1">
      <c r="A5" s="173" t="s">
        <v>5</v>
      </c>
      <c r="B5" s="173" t="s">
        <v>6</v>
      </c>
      <c r="C5" s="173" t="s">
        <v>7</v>
      </c>
      <c r="D5" s="173" t="s">
        <v>1</v>
      </c>
    </row>
    <row r="6" spans="1:4" s="166" customFormat="1" ht="15" customHeight="1">
      <c r="A6" s="177">
        <v>1</v>
      </c>
      <c r="B6" s="177">
        <v>2</v>
      </c>
      <c r="C6" s="177">
        <v>3</v>
      </c>
      <c r="D6" s="177">
        <v>4</v>
      </c>
    </row>
    <row r="7" spans="1:4" s="166" customFormat="1" ht="63">
      <c r="A7" s="246" t="s">
        <v>2</v>
      </c>
      <c r="B7" s="172">
        <v>-10500</v>
      </c>
      <c r="C7" s="172"/>
      <c r="D7" s="167" t="s">
        <v>199</v>
      </c>
    </row>
    <row r="8" spans="1:4" s="166" customFormat="1" ht="63">
      <c r="A8" s="247"/>
      <c r="B8" s="172"/>
      <c r="C8" s="172">
        <v>10500</v>
      </c>
      <c r="D8" s="168" t="s">
        <v>200</v>
      </c>
    </row>
    <row r="9" spans="1:4" ht="30" customHeight="1">
      <c r="A9" s="175" t="s">
        <v>202</v>
      </c>
      <c r="B9" s="176">
        <f>B7</f>
        <v>-10500</v>
      </c>
      <c r="C9" s="176">
        <f>C8</f>
        <v>10500</v>
      </c>
      <c r="D9" s="175"/>
    </row>
    <row r="10" spans="1:4" ht="15.75">
      <c r="A10" s="169"/>
      <c r="B10" s="170"/>
      <c r="C10" s="248"/>
      <c r="D10" s="249"/>
    </row>
    <row r="11" ht="15.75">
      <c r="C11" s="171"/>
    </row>
  </sheetData>
  <sheetProtection/>
  <mergeCells count="3">
    <mergeCell ref="A3:D3"/>
    <mergeCell ref="A7:A8"/>
    <mergeCell ref="C10:D10"/>
  </mergeCells>
  <printOptions/>
  <pageMargins left="0.31496062992125984" right="0.11811023622047245" top="0.35433070866141736" bottom="0.35433070866141736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2019-02-12T08:27:50Z</cp:lastPrinted>
  <dcterms:created xsi:type="dcterms:W3CDTF">1996-10-08T23:32:33Z</dcterms:created>
  <dcterms:modified xsi:type="dcterms:W3CDTF">2019-02-13T10:00:47Z</dcterms:modified>
  <cp:category/>
  <cp:version/>
  <cp:contentType/>
  <cp:contentStatus/>
</cp:coreProperties>
</file>