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пояснительная!$A$2:$E$490</definedName>
  </definedNames>
  <calcPr calcId="125725"/>
</workbook>
</file>

<file path=xl/calcChain.xml><?xml version="1.0" encoding="utf-8"?>
<calcChain xmlns="http://schemas.openxmlformats.org/spreadsheetml/2006/main">
  <c r="E187" i="4"/>
  <c r="D187"/>
  <c r="C187"/>
  <c r="E184"/>
  <c r="D184"/>
  <c r="C184"/>
  <c r="C346"/>
  <c r="C76" l="1"/>
  <c r="C75"/>
  <c r="E360" l="1"/>
  <c r="D360"/>
  <c r="E475" l="1"/>
  <c r="D475"/>
  <c r="E458"/>
  <c r="D458"/>
  <c r="C411" l="1"/>
  <c r="C198"/>
  <c r="E270" l="1"/>
  <c r="D270"/>
  <c r="E107"/>
  <c r="D107"/>
  <c r="C77"/>
  <c r="E317"/>
  <c r="D317"/>
  <c r="C204"/>
  <c r="C100"/>
  <c r="E481"/>
  <c r="D52" s="1"/>
  <c r="D481"/>
  <c r="D51" s="1"/>
  <c r="C481"/>
  <c r="D50" s="1"/>
  <c r="E473" l="1"/>
  <c r="D473"/>
  <c r="C475"/>
  <c r="C473" s="1"/>
  <c r="C457"/>
  <c r="E452"/>
  <c r="D452"/>
  <c r="E461"/>
  <c r="D461"/>
  <c r="C453"/>
  <c r="C452" s="1"/>
  <c r="D443"/>
  <c r="D442" s="1"/>
  <c r="D441" s="1"/>
  <c r="C446"/>
  <c r="C443" s="1"/>
  <c r="C442" s="1"/>
  <c r="E443"/>
  <c r="E442" s="1"/>
  <c r="E427"/>
  <c r="D427"/>
  <c r="C427"/>
  <c r="E409"/>
  <c r="D409"/>
  <c r="E418"/>
  <c r="D418"/>
  <c r="C418"/>
  <c r="E416"/>
  <c r="D416"/>
  <c r="C416"/>
  <c r="E414"/>
  <c r="D414"/>
  <c r="C414"/>
  <c r="C409"/>
  <c r="E390"/>
  <c r="D390"/>
  <c r="C390"/>
  <c r="E381"/>
  <c r="D381"/>
  <c r="C381"/>
  <c r="E379"/>
  <c r="D379"/>
  <c r="C379"/>
  <c r="E392"/>
  <c r="E391" s="1"/>
  <c r="D392"/>
  <c r="D391" s="1"/>
  <c r="C392"/>
  <c r="C391" s="1"/>
  <c r="E395"/>
  <c r="D395"/>
  <c r="C395"/>
  <c r="E393"/>
  <c r="D393"/>
  <c r="C393"/>
  <c r="C360"/>
  <c r="C359" s="1"/>
  <c r="E356"/>
  <c r="D356"/>
  <c r="C356"/>
  <c r="C345"/>
  <c r="C344" s="1"/>
  <c r="E344"/>
  <c r="D344"/>
  <c r="E334"/>
  <c r="D334"/>
  <c r="C334"/>
  <c r="E331"/>
  <c r="E330" s="1"/>
  <c r="D331"/>
  <c r="D330" s="1"/>
  <c r="C331"/>
  <c r="C330" s="1"/>
  <c r="C319"/>
  <c r="C318" s="1"/>
  <c r="C317" s="1"/>
  <c r="E311"/>
  <c r="D311"/>
  <c r="C311"/>
  <c r="E283"/>
  <c r="D283"/>
  <c r="C283"/>
  <c r="E296"/>
  <c r="D296"/>
  <c r="C296"/>
  <c r="E298"/>
  <c r="D298"/>
  <c r="C298"/>
  <c r="E269"/>
  <c r="D269"/>
  <c r="C272"/>
  <c r="C271" s="1"/>
  <c r="E264"/>
  <c r="D264"/>
  <c r="E260"/>
  <c r="D260"/>
  <c r="D259" s="1"/>
  <c r="C264"/>
  <c r="C260"/>
  <c r="C269" l="1"/>
  <c r="E441"/>
  <c r="D457"/>
  <c r="E457"/>
  <c r="C441"/>
  <c r="D376"/>
  <c r="E408"/>
  <c r="C408"/>
  <c r="D408"/>
  <c r="D375"/>
  <c r="C376"/>
  <c r="E376"/>
  <c r="E375" s="1"/>
  <c r="C375"/>
  <c r="E329"/>
  <c r="C355"/>
  <c r="C295"/>
  <c r="E295"/>
  <c r="E259"/>
  <c r="D329"/>
  <c r="C329"/>
  <c r="C259"/>
  <c r="D295"/>
  <c r="E243" l="1"/>
  <c r="D243"/>
  <c r="C243"/>
  <c r="E241"/>
  <c r="D241"/>
  <c r="C241"/>
  <c r="E238"/>
  <c r="D238"/>
  <c r="C238"/>
  <c r="E237"/>
  <c r="D237"/>
  <c r="C237"/>
  <c r="E236"/>
  <c r="D236"/>
  <c r="C236"/>
  <c r="E222"/>
  <c r="D222"/>
  <c r="D220" s="1"/>
  <c r="C222"/>
  <c r="E221"/>
  <c r="C220"/>
  <c r="E207"/>
  <c r="D207"/>
  <c r="E206"/>
  <c r="E204" s="1"/>
  <c r="D206"/>
  <c r="D204" s="1"/>
  <c r="C199"/>
  <c r="E173"/>
  <c r="C165"/>
  <c r="D173"/>
  <c r="D169" s="1"/>
  <c r="C196"/>
  <c r="E196"/>
  <c r="D196"/>
  <c r="E182"/>
  <c r="E181" s="1"/>
  <c r="D182"/>
  <c r="D181" s="1"/>
  <c r="E169"/>
  <c r="C169"/>
  <c r="C41" s="1"/>
  <c r="D160"/>
  <c r="D159" s="1"/>
  <c r="C164"/>
  <c r="E131"/>
  <c r="D131"/>
  <c r="C131"/>
  <c r="E92"/>
  <c r="D92"/>
  <c r="C93"/>
  <c r="C92" s="1"/>
  <c r="E161"/>
  <c r="E160" s="1"/>
  <c r="E159" s="1"/>
  <c r="E135"/>
  <c r="D135"/>
  <c r="C135"/>
  <c r="E138"/>
  <c r="D138"/>
  <c r="C138"/>
  <c r="E142"/>
  <c r="D142"/>
  <c r="C147"/>
  <c r="C142" s="1"/>
  <c r="D140"/>
  <c r="E140"/>
  <c r="C140"/>
  <c r="E220" l="1"/>
  <c r="C234"/>
  <c r="C233" s="1"/>
  <c r="E234"/>
  <c r="E233" s="1"/>
  <c r="D234"/>
  <c r="D233" s="1"/>
  <c r="C182"/>
  <c r="C181" s="1"/>
  <c r="C160"/>
  <c r="C159" s="1"/>
  <c r="C130"/>
  <c r="D130"/>
  <c r="E130"/>
  <c r="E104" l="1"/>
  <c r="D104"/>
  <c r="E100" l="1"/>
  <c r="E41" s="1"/>
  <c r="D100"/>
  <c r="D41" s="1"/>
  <c r="C96"/>
  <c r="E85"/>
  <c r="E84" s="1"/>
  <c r="D85"/>
  <c r="D84" s="1"/>
  <c r="C85"/>
  <c r="C84" s="1"/>
  <c r="C73"/>
  <c r="D91"/>
  <c r="D82"/>
  <c r="D73"/>
  <c r="E91"/>
  <c r="E82"/>
  <c r="C82"/>
  <c r="E73"/>
  <c r="C91" l="1"/>
  <c r="C72" s="1"/>
  <c r="C39" s="1"/>
  <c r="E72"/>
  <c r="D72"/>
  <c r="C19" l="1"/>
  <c r="E359"/>
  <c r="E355" s="1"/>
  <c r="E39" s="1"/>
  <c r="C42" l="1"/>
  <c r="E19"/>
  <c r="C40"/>
  <c r="D359"/>
  <c r="D355" s="1"/>
  <c r="D39" s="1"/>
  <c r="E42" l="1"/>
  <c r="D19"/>
  <c r="E40"/>
  <c r="D42" l="1"/>
  <c r="D40"/>
</calcChain>
</file>

<file path=xl/sharedStrings.xml><?xml version="1.0" encoding="utf-8"?>
<sst xmlns="http://schemas.openxmlformats.org/spreadsheetml/2006/main" count="524" uniqueCount="359">
  <si>
    <t>Наименование раздела</t>
  </si>
  <si>
    <t>Всего:</t>
  </si>
  <si>
    <t>тыс.рублей</t>
  </si>
  <si>
    <t>Расходы – всего, тыс.рублей</t>
  </si>
  <si>
    <t>Подпрограмма 1 "Организация бюджетного процесса в муниципальном образовании":</t>
  </si>
  <si>
    <t>Подпрограмма 2 "Обеспечение сбалансированности и устойчивости местного бюджета":</t>
  </si>
  <si>
    <t>Подпрограмма 4 "Управление и распоряжение муниципальным имуществом муниципального образования город Урай"</t>
  </si>
  <si>
    <t>Подпрограмма 1 "Развитие физической культуры и спорта в городе Урай":</t>
  </si>
  <si>
    <t>Подпрограмма 1 "Развитие малого и среднего предпринимательства":</t>
  </si>
  <si>
    <t>Подпрограмма 3 "Развитие сельскохозяйственных товаропроизводителей":</t>
  </si>
  <si>
    <t>Подпрограмма 1 "Дорожное хозяйство":</t>
  </si>
  <si>
    <t>Подпрограмма 2 "Транспорт":</t>
  </si>
  <si>
    <t>Подпрограмма 1 "Библиотечное дело":</t>
  </si>
  <si>
    <t xml:space="preserve">Подпрограмма 1 "Модернизация образования":      </t>
  </si>
  <si>
    <t>2018 год</t>
  </si>
  <si>
    <t xml:space="preserve">на 2018 год - </t>
  </si>
  <si>
    <t xml:space="preserve">на 2019 год - </t>
  </si>
  <si>
    <t>Наименование направления</t>
  </si>
  <si>
    <t>Расходы на проведение мероприятий муниципальной программы: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</si>
  <si>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</si>
  <si>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Подпрограмма 2 "Музейное дело"</t>
  </si>
  <si>
    <t>Подпрограмма 4 "Народное творчество и традиционная культура. Развитие культурно-досуговой деятельности"</t>
  </si>
  <si>
    <t>Подпрограмма 2 "Развитие кадрового потенциала":</t>
  </si>
  <si>
    <t>Подпрограмма 3 "Обеспечение условий для реализации образовательных программ":</t>
  </si>
  <si>
    <t>Субсидии на дополнительное финансовое обеспечение мероприятий по организации питания обучающихся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</si>
  <si>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</si>
  <si>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на организацию и обеспечение отдыха и оздоровления детей, в том числе в этнической среде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</si>
  <si>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(МБОУ ДОД "ДЮСШ "Звезды Югры")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</si>
  <si>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(МАУ "Городской методический центр")</t>
    </r>
  </si>
  <si>
    <t>Расходы бюджета</t>
  </si>
  <si>
    <t>Расходы по непрограммным направлениям деятельности</t>
  </si>
  <si>
    <t>Расходы в рамках муниципальных программ</t>
  </si>
  <si>
    <t>Доля расходов, формируемых в рамках муниципальных программ, в общем объеме расходов</t>
  </si>
  <si>
    <t>Доля расходов по непрограммным направлениям деятельностив общем объеме расходов</t>
  </si>
  <si>
    <t xml:space="preserve">Расходы на проведение мероприятий муниципальной программы:  </t>
  </si>
  <si>
    <t>Подпрограмма 2 "Профилактика незаконного оборота и потребления наркотических средств и психотропных веществ"</t>
  </si>
  <si>
    <t>Подпрограмма 1 "Создание условий для совершенствования системы муниципального управления"</t>
  </si>
  <si>
    <t>Подпрограмма 3 "Развитие муниципальной службы и резерва управленческих кадров"</t>
  </si>
  <si>
    <t xml:space="preserve">Мероприятия по развитию дошкольного, общего и дополнительного образования </t>
  </si>
  <si>
    <t>Кадровое обеспечение развития муниципальной системы образования</t>
  </si>
  <si>
    <t>Обеспечение условий для реализации образовательных программ</t>
  </si>
  <si>
    <t xml:space="preserve">Расходы на проведение мероприятий муниципальной программы: </t>
  </si>
  <si>
    <t>Расходы бюджета городского округа город Урай на 2018-2020 годы</t>
  </si>
  <si>
    <t xml:space="preserve">       изменение базы для начисления страховых взносов, налога на имущество организаций (учреждений);</t>
  </si>
  <si>
    <t xml:space="preserve">          Базой для формирования действующих расходных обязательств в бюджетных проектировках на 2018 год и на плановый период 2019 и 2020 годов послужили первоначально утвержденные бюджетные ассигнования на 2017 год. </t>
  </si>
  <si>
    <t xml:space="preserve">            Для 5 муниципальных казённых учреждений бюджет городского округа сформирован в соответствии с показателями бюджетной сметы, для 3 муниципальных автономных и 22 бюджетных учреждений – в рамках предоставления субсидий на выполнение муниципальных заданий,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лицом, подлежащих исполнению в денежной форме.</t>
  </si>
  <si>
    <t xml:space="preserve">          Показатели бюджета на 2018 - 2020 годы рассчитаны не превышая предельного размера дефицита бюджета (не более 10%), установленного п.3 статьи 92.1 Бюджетного кодекса РФ.</t>
  </si>
  <si>
    <t>2019год</t>
  </si>
  <si>
    <t>2020 год</t>
  </si>
  <si>
    <t xml:space="preserve">          В расходах бюджета городского округа на 2018–2020 годы предусмотрены межбюджетные трансферты, получаемые из бюджета автономного округа, имеющие целевое назначение. На 2018 год они составили 1 521 214 тыс.рублей, на 2019 год – 1 372 853,6 тыс.рублей, на 2020 год – 1 595 354,5 тыс.рублей.</t>
  </si>
  <si>
    <t xml:space="preserve">0200000000 Муниципальная программа «Развитие образования города Урай» на 2014–2018 годы»
</t>
  </si>
  <si>
    <t xml:space="preserve">          Муниципальная программа утверждена постановлением администрации города Урай от 30.09.2013 №3387. Ответственный исполнитель муниципальной  программы – Управление образования администрации города Урай.</t>
  </si>
  <si>
    <t xml:space="preserve">          Целью муниципальной программы является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</si>
  <si>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(реализация проекта "Медицинский класс" на базе МБОУ СОШ № 4; реализация проекта инженерный класс на базе МБОУ СОШ № 6; организация и проведение мероприятий по развитию одаренных детей; обеспечение деятельности городских ресурсных центров на базе образовательных организаций; проведение мероприятий по профилактике правонарушений правил дорожного движения) </t>
    </r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</si>
  <si>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</si>
  <si>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услуги по предоставлению метеоинформации</t>
  </si>
  <si>
    <r>
      <t>Расходы на проведение мероприятий муниципальной программы:</t>
    </r>
    <r>
      <rPr>
        <i/>
        <sz val="11"/>
        <rFont val="Times New Roman"/>
        <family val="1"/>
        <charset val="204"/>
      </rPr>
      <t xml:space="preserve"> </t>
    </r>
  </si>
  <si>
    <t>Иные межбюджетные трансферты на организацию и проведение единого государственного экзамена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</si>
  <si>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софинансирование субсидии из средств местного бюджета (80/20%)</t>
  </si>
  <si>
    <t xml:space="preserve">          Задачи муниципальной программы:</t>
  </si>
  <si>
    <t>Организация каникулярного отдыха детей и подростков</t>
  </si>
  <si>
    <t>0500000000   Муниципальная программа «Культура города Урай» на 2017-2021 годы»</t>
  </si>
  <si>
    <t xml:space="preserve">          Целями муниципальной программы являются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Урай.
    </t>
  </si>
  <si>
    <t xml:space="preserve">внедрение системы персонифицированного финансирования дополнительного образования детей. </t>
  </si>
  <si>
    <t>комплексное развитие сети образовательных организаций  для обеспечения доступности дошкольного, общего и дополнительного образования независимо от состояния здоровья детей;</t>
  </si>
  <si>
    <t>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помощи;</t>
  </si>
  <si>
    <t>обеспечение инновационного характера образования через модернизацию кадровых, организационных,  технологических и методических условий;</t>
  </si>
  <si>
    <t>создание в образовательных организациях условий обучения, отвечающих требованиям Федерального государственного стандарта общего и дошкольного образования;</t>
  </si>
  <si>
    <t>обеспечение эффективности управления системой образования города;</t>
  </si>
  <si>
    <t>создание условий для организации отдыха и оздоровления детей и подростков в каникулярное время;</t>
  </si>
  <si>
    <t>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образования;</t>
  </si>
  <si>
    <t>создание безопасных и комфортных условий  для обеспечения обучающихся и воспитанников полноценным сбалансированным горячим питанием;</t>
  </si>
  <si>
    <t>разработка муниципальной системы оценки качества образования;</t>
  </si>
  <si>
    <t>модернизационное развитие общедоступных библиотек;</t>
  </si>
  <si>
    <t>развитие музейного дела и удовлетворение потребности населения в предоставлении доступа к культурным ценностям;</t>
  </si>
  <si>
    <t>создание условий для раскрытия творческого потенциала горожан, приобщение жителей города к культурно-массовым мероприятиям и культурным формам отдыха;</t>
  </si>
  <si>
    <t>создание условий для укрепления материально-технической базы учреждений культуры и организаций дополнительного образования в сфере культуры;</t>
  </si>
  <si>
    <t>развитие кадровых ресурсов учреждений культуры и организаций дополнительного образования в сфере культуры;</t>
  </si>
  <si>
    <t>создание условий для сохранения и поддержки национальных культур, инновационных проектов в сфере культуры.</t>
  </si>
  <si>
    <t>Подпрограмма 3 "Художественно-эстетическое образование"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</si>
  <si>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общегородских праздничных мероприятий)</t>
    </r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</si>
  <si>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</si>
  <si>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(МБОУ ДОД "Детская школа искусств" №1)</t>
    </r>
    <r>
      <rPr>
        <sz val="11"/>
        <rFont val="Times New Roman"/>
        <family val="1"/>
        <charset val="204"/>
      </rPr>
      <t/>
    </r>
  </si>
  <si>
    <r>
      <t>Расходы на обеспечение деятельности (оказание услуг) муниципальных учреждений</t>
    </r>
    <r>
      <rPr>
        <i/>
        <sz val="11"/>
        <rFont val="Times New Roman"/>
        <family val="1"/>
        <charset val="204"/>
      </rPr>
      <t xml:space="preserve"> (МБОУ ДОД "Детская школа искусств" №2)</t>
    </r>
    <r>
      <rPr>
        <sz val="11"/>
        <rFont val="Times New Roman"/>
        <family val="1"/>
        <charset val="204"/>
      </rPr>
      <t/>
    </r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</si>
  <si>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</si>
  <si>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организация работы лагерей с дневным пребыванием детей, функционирование и развитие поискового отряда «Патриот»</t>
  </si>
  <si>
    <t>0600000000 Муниципальная программа «Развитие физической культуры, спорта и туризма в городе Урай» на  2016-2018 годы</t>
  </si>
  <si>
    <r>
      <t>Расходы на обеспечение деятельности (оказание услуг) муниципальных учреждений</t>
    </r>
    <r>
      <rPr>
        <i/>
        <sz val="11"/>
        <rFont val="Times New Roman"/>
        <family val="1"/>
        <charset val="204"/>
      </rPr>
      <t xml:space="preserve"> (МБОУ ДОД "ДЮСШ "Старт")</t>
    </r>
  </si>
  <si>
    <t>Организация и проведение городских физкультурных и спортивно-массовых мероприятий</t>
  </si>
  <si>
    <t xml:space="preserve">          Целями муниципальной программы являются:
    </t>
  </si>
  <si>
    <t>создание условий, ориентирующих жителей города Урай на здоровый образ жизни, в том числе на занятия физической культурой и спортом;</t>
  </si>
  <si>
    <t>увеличение количества жителей города Урай, занимающихся физической культурой и спортом;</t>
  </si>
  <si>
    <t>развитие детско-юношеского спорта, системы отбора и подготовки спортивного резерва;</t>
  </si>
  <si>
    <t>создание условий для развития внутреннего и въездного туризма на территории города Урай.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</si>
  <si>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и проведение городских физкультурных и спортивно-массовых мероприятий)</t>
    </r>
  </si>
  <si>
    <t>1000000000 Муниципальная программа «Поддержка социально ориентированных некоммерческих  организаций в городе Урай» на 2018 - 2030 годы</t>
  </si>
  <si>
    <t>Наименование подпрограммы (мероприятий программы, подпрограммы)</t>
  </si>
  <si>
    <t>1100000000 Муниципальная программа «Улучшение жилищных условий граждан, проживающих на территории муниципального образования город Урай» на 2016-2018 годы</t>
  </si>
  <si>
    <t xml:space="preserve">          Целью муниципальной программы является создание условий, способствующих улучшению жилищных условий и качества жилищного обеспечения граждан, проживающих на территории муниципального образования город Урай.
    </t>
  </si>
  <si>
    <r>
      <t>Реализация мероприятий по обеспечение жильем молодых семей, софинансирование субсидии из средств местного бюджета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(95/5%)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</si>
  <si>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(выплаты возмещений за жилые помещения в рамках соглашений, заключенных с собственниками изымаемых жилых помещений)</t>
    </r>
  </si>
  <si>
    <t xml:space="preserve">1200000000 Муниципальная программа «Капитальный ремонт и реконструкция систем коммунальной инфраструктуры города Урай на 2014-2020 годы» </t>
  </si>
  <si>
    <t>повышение надежности функционирования систем жизнеобеспечения населения;</t>
  </si>
  <si>
    <t xml:space="preserve">предотвращение ситуаций, которые могут привести к нарушению функционирования систем жизнеобеспечения населения;
</t>
  </si>
  <si>
    <t>снижение энергозатрат, повышение энергоэффективности систем жизнеобеспечения.</t>
  </si>
  <si>
    <t xml:space="preserve">1300000000 Муниципальная программа «Профилактика правонарушений на территории города Урай» на 2018-2030 годы </t>
  </si>
  <si>
    <t>Подпрограмма 1 "Профилактика правонарушений"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</si>
  <si>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</si>
  <si>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</si>
  <si>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Подпрограмма 3 "Профилактика терроризма и экстремизма"</t>
  </si>
  <si>
    <t>Субсидии на создание условий для деятельности народных дружин, софинансирование субсидии из средств местного бюджета (70/30%)</t>
  </si>
  <si>
    <t>Субсидии на обеспечение функционирования и развития систем видеонаблюдения в сфере общественного порядка, софинансирование субсидии из средств местного бюджета (80/20%)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</si>
  <si>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правонарушений)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</si>
  <si>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наркомании и пропаганду здорового образа жизни)</t>
    </r>
  </si>
  <si>
    <t xml:space="preserve">          Муниципальная программа утверждена постановлением администрации города Урай от 26.09.2017 №2760.  Ответственный исполнитель муниципальной программы – Отдел гражданской защиты населения администрации города Урай.</t>
  </si>
  <si>
    <t>обеспечение общественной безопасности, правопорядка и привлечение общественности к осуществлению мероприятий по профилактике правонарушений;</t>
  </si>
  <si>
    <t>совершенствование системы профилактики немедицинского потребления наркотиков;</t>
  </si>
  <si>
    <t>предупреждение террористической и экстремистской деятельности.</t>
  </si>
  <si>
    <t>1400000000 Муниципальная программа «Защита населения и территории городского округа города Урай от чрезвычайных ситуаций, совершенствование гражданской обороны»  на 2013-2018 годы</t>
  </si>
  <si>
    <t xml:space="preserve">          Муниципальная программа утверждена постановлением администрации города Урай от 28.09.2012  №2983.  Ответственный исполнитель муниципальной программы – Отдел гражданской защиты населения администрации города Урай.</t>
  </si>
  <si>
    <t>повышение роли и эффективности работы Урайского городского звена территориальной подсистемы Ханты-Мансийского автономного округа – Югры единой государственной системы предупреждения и ликвидации чрезвычайных ситуаций в решении задач по предупреждению и ликвидации чрезвычайных ситуаций природного и техногенного характера, повышение безопасности населения на территории городского округа город Урай от чрезвычайных ситуаций, совершенствование гражданской обороны;</t>
  </si>
  <si>
    <t>повышение безопасности населения и территории города Урай в особый период и в случаях чрезвычайных ситуаций;</t>
  </si>
  <si>
    <t>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ситуаций, поиск и спасание людей, ведение мероприятий гражданской обороны в особый период;</t>
  </si>
  <si>
    <t>развитие и автоматизация системы управления при угрозе и возникновении чрезвычайных ситуаций в городе Урай;</t>
  </si>
  <si>
    <t>создание условий для осуществления эффективной деятельности муниципального казенного учреждения «Единая дежурно-диспетчерская служба города Урай»;</t>
  </si>
  <si>
    <t>обеспечение первичных мер и укрепление пожарной безопасности на территории города Урай;</t>
  </si>
  <si>
    <t>повышение уровня знаний и навыков населения города Урай в области пожарной безопасности.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</si>
  <si>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</si>
  <si>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r>
      <t>Расходы на проведение мероприятий муниципальной программы</t>
    </r>
    <r>
      <rPr>
        <i/>
        <sz val="11"/>
        <rFont val="Times New Roman"/>
        <family val="1"/>
        <charset val="204"/>
      </rPr>
      <t xml:space="preserve"> (проведение ежегодного смотра-конкурса санитарных дружин, санитарных постов, создание, восполнение резерва средств индивидуальной защиты) </t>
    </r>
  </si>
  <si>
    <t>Подпрограмма 2 "Мероприятия в сфере укрепления пожарной безопасности в городе Урай"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</si>
  <si>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мероприятий, направленных на повышение знаний и навыков в области пожарной безопасности у населения города Урай, мероприятия по ведению агитационной пропаганды на противопожарную тематику, устройство и содержание минерализованных полос, обслуживание систем пожарной автоматики в зданиях и помещениях администрации г.Урай)</t>
    </r>
  </si>
  <si>
    <t xml:space="preserve">          Муниципальная программа утверждена постановлением администрации города Урай от  30.09.2015 №3205.  Ответственный исполнитель муниципальной программы – Отдел содействия малому и среднему предпринимательству администрации города Урай. </t>
  </si>
  <si>
    <t>создание условий для устойчивого развития малого и среднего предпринимательства на территории города Урай;</t>
  </si>
  <si>
    <t>создание условий для развития потребительского рынка, расширения предложений товаров и услуг на территории города Урай;</t>
  </si>
  <si>
    <t>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</t>
  </si>
  <si>
    <t>Субвенции на поддержку малых форм хозяйствования</t>
  </si>
  <si>
    <t>Субвенции на поддержку животноводства, переработки и реализации продукции животноводства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</si>
  <si>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(предоставление субсидий в целях возмещения затрат сельскохозяйственным товаропроизводителям)</t>
    </r>
  </si>
  <si>
    <t>1600000000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</si>
  <si>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 xml:space="preserve">1500000000 Муниципальная программа «Охрана окружающей среды в границах города Урай» на 2017-2020 годы </t>
  </si>
  <si>
    <t>обеспечение права жителей города Урай на благоприятную окружающую среду;</t>
  </si>
  <si>
    <t xml:space="preserve">обеспечение исполнения требований законодательства в области охраны окружающей среды, лесного законодательства; </t>
  </si>
  <si>
    <t>формирование знаний населения города Урай в области охраны окружающей среды.</t>
  </si>
  <si>
    <t>1700000000 Муниципальная программа «Информационное общество - Урай» на 2016-2018 годы</t>
  </si>
  <si>
    <t>повышение качества жизни населения города Урай;</t>
  </si>
  <si>
    <t>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</si>
  <si>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(МБУ "Газета "Знамя")</t>
    </r>
  </si>
  <si>
    <t>Мероприятия в области информатизации</t>
  </si>
  <si>
    <t xml:space="preserve">1800000000 Муниципальная программа «Развитие транспортной системы города Урай» на 2016-2020 годы </t>
  </si>
  <si>
    <t xml:space="preserve">          Муниципальная программа утверждена постановлением администрации города Урай от  30.09.2015 № 3209.  Ответственный исполнитель муниципальной программы – Отдел дорожного хозяйства и транспорта администрации города Урай.
</t>
  </si>
  <si>
    <t>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</t>
  </si>
  <si>
    <t>обеспечение доступности и повышение качества транспортных услуг населению города Урай.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</si>
  <si>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</si>
  <si>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(разработка комплексной схемы организации дорожного движения)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</si>
  <si>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(содержание объекта «Реконструкция объездной автомобильной дороги г.Урай. Искусственные сооружения. Наружные инженерные сети»)</t>
    </r>
  </si>
  <si>
    <t xml:space="preserve">1900000000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</si>
  <si>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          Целью муниципальной программы является повышение качества и комфорта городской среды на территории муниципальго образования город Урай.
    </t>
  </si>
  <si>
    <t xml:space="preserve">          Целью муниципальной программы является создание условий для участия некоммерческих организаций в предоставлении гражданам услуг (работ) в социальной сфере.
    </t>
  </si>
  <si>
    <t xml:space="preserve">2000000000 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г.Урай» на период до 2020 года </t>
  </si>
  <si>
    <t xml:space="preserve">          Муниципальная программа утверждена постановлением администрации города Урай от 25.11.2011 №3476.  Ответственный исполнитель муниципальной программы – Комитет по финансам администрации города Урай.
</t>
  </si>
  <si>
    <t xml:space="preserve">          Целью муниципальной программы является повышение эффективности бюджетных расходов в долгосрочной перспективе. Обеспечение условий для устойчивого исполнения расходных обязательств муниципального образования и повышения качества управления муниципальными финансами.
    </t>
  </si>
  <si>
    <t>соблюдение норм статьи 81 Бюджетного кодекса Российской Федерации при планировании размера резервного фонда администрации города Урай</t>
  </si>
  <si>
    <t>соблюдение норм статьи 184.1 Бюджетного кодекса Российской Федерации при определении объема условно утверждаемых (утвержденных) расходов на первый и второй годы планового периода</t>
  </si>
  <si>
    <t>разработка рекомендаций и мероприятий, направленных на пополнение доходной части бюджета города за счет налоговых и неналоговых поступлений, СМС информирование граждан по налогам</t>
  </si>
  <si>
    <t xml:space="preserve">2100000000 Муниципальная программа «Совершенствование и развитие муниципального управления в городе Урай»                                   на 2018-2030 годы </t>
  </si>
  <si>
    <t xml:space="preserve">          Муниципальная программа утверждена постановлением администрации города Урай от 26.09.2017 №2757.  Ответственные исполнители муниципальной программы – отдел по учету и отчетности администрации  города Урай, сводно-аналитический отдел администрации города Урай. 
</t>
  </si>
  <si>
    <t>совершенствование муниципального управления,  повышение его эффективности;</t>
  </si>
  <si>
    <t>совершенствование организации муниципальной службы,  повышение ее эффективности;</t>
  </si>
  <si>
    <t>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Урай.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</si>
  <si>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</si>
  <si>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</si>
  <si>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Субвенции на осуществление деятельности по опеке и попечительству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</si>
  <si>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</si>
  <si>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</si>
  <si>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</si>
  <si>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</si>
  <si>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(выплата муниципальной пенсии, осуществление выплат гражданам, удостоенным звания "Почетный гражданин города Урай") </t>
    </r>
  </si>
  <si>
    <t>Подпрограмма 2 "Предоставление государственных и муниципальных услуг 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</si>
  <si>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</si>
  <si>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(содержание имущества казны (за исключением объектов муниципального жилого фонда), страхование муниципального имущества, организация содержания муниципального жилищного фонда)</t>
    </r>
  </si>
  <si>
    <t>Расходы на обеспечение деятельности (оказание услуг) МАУ "МФЦ", субсидии на организацию предоставления государственных услуг в многофункциональных центрах предоставления государственных и муниципальных услуг, софинансирование субсидии из средств местного бюджета (95/5%)</t>
  </si>
  <si>
    <r>
      <t>Прочие мероприятия органов местного самоуправления</t>
    </r>
    <r>
      <rPr>
        <i/>
        <sz val="11"/>
        <rFont val="Times New Roman"/>
        <family val="1"/>
        <charset val="204"/>
      </rPr>
      <t xml:space="preserve"> (корректировка Стратегии социально-экономического развития города Урай)</t>
    </r>
  </si>
  <si>
    <r>
  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  </r>
    <r>
      <rPr>
        <i/>
        <sz val="11"/>
        <rFont val="Times New Roman"/>
        <family val="1"/>
        <charset val="204"/>
      </rPr>
      <t>(в 2018 году планируется 260 выплат вознаграждения приемным родителям, в 2019 году – 265 выплат, в 2020 году -270; кроме того, ежегодно будут приобретаться 45 путевок в оздоровительные лагеря или санаторно-курортные организации)</t>
    </r>
  </si>
  <si>
    <r>
      <t xml:space="preserve">Иные межбюджетные трансферты на реализацию мероприятий по содействию трудоустройству граждан </t>
    </r>
    <r>
      <rPr>
        <i/>
        <sz val="11"/>
        <rFont val="Times New Roman"/>
        <family val="1"/>
        <charset val="204"/>
      </rPr>
      <t>(содействие улучшению положения на рынке труда не занятых трудовой деятельностью и безработных граждан; содействие трудоустройству граждан с инвалидностью и их адаптация на рынке труда; организация сопровождения инвалидов, включая инвалидов молодого возраста, при трудоустройстве и самозанятости)</t>
    </r>
    <r>
      <rPr>
        <sz val="11"/>
        <rFont val="Times New Roman"/>
        <family val="1"/>
        <charset val="204"/>
      </rPr>
      <t xml:space="preserve">, средства местного бюджета на реализацию мероприятий </t>
    </r>
    <r>
      <rPr>
        <i/>
        <sz val="11"/>
        <rFont val="Times New Roman"/>
        <family val="1"/>
        <charset val="204"/>
      </rPr>
      <t>(организация общественных работ для временного трудоустройства безработных граждан)</t>
    </r>
  </si>
  <si>
    <t xml:space="preserve">2700000000 Муниципальная программа «Обеспечение градостроительной деятельности на территории города Урай» на  2018-2030 годы                                   </t>
  </si>
  <si>
    <t>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</t>
  </si>
  <si>
    <t>вовлечение в оборот земель, находящихся в  муниципальной собственности;</t>
  </si>
  <si>
    <t xml:space="preserve">мониторинг и обновление электронной базы градостроительных данных,  обеспечение информационного и электронного взаимодействия; </t>
  </si>
  <si>
    <t>создание условий на территории города Урай для увеличения объемов индивидуального жилищного строительства.</t>
  </si>
  <si>
    <t>Подпрограмма 1 "Обеспечение территории города Урай документами градорегулирования"</t>
  </si>
  <si>
    <t>Подпрограмма 2 "Управление земельными ресурсами"</t>
  </si>
  <si>
    <t>Подпрограмма 3 "Внедрение информационной системы обеспечения градостроительной деятельности"</t>
  </si>
  <si>
    <t>Подпрограмма 4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</si>
  <si>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(системно-аналитическое и программное сопровождение информационной системы обеспечения градостроительной деятельности)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</si>
  <si>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(оказание содействия гражданам в организации кадастровых работ по подготовке технических планов объектов индивидуального жилищного строительства)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</si>
  <si>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(работы и мероприятия по землеустройству, подготовке и предоставлению земельных участков)</t>
    </r>
  </si>
  <si>
    <t xml:space="preserve">3000000000 Муниципальная программа «Молодёжь города Урай» на 2016-2020 годы                                 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</si>
  <si>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</si>
  <si>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(МБУ "Молодежный центр")</t>
    </r>
  </si>
  <si>
    <t>формирование благоприятных и комфортных условий для проживания населения на территории города Урай посредством обеспечения надлежащего технического и санитарного состояния объектов жилищно-коммунального комплекса города Урай;</t>
  </si>
  <si>
    <t>повышение надежности и качества предоставления жилищно-коммунальных услуг;</t>
  </si>
  <si>
    <t>повышение эффективности использования топливно-энергетических ресурсов.</t>
  </si>
  <si>
    <t>Подпрограмма 1 "Создание условий для обеспечения содержания объектов жилищно-коммунального комплекса города Урай"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</si>
  <si>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</si>
  <si>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организация содержания дорожного хозяйства</t>
  </si>
  <si>
    <t>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</t>
  </si>
  <si>
    <r>
      <t xml:space="preserve">Субсидии на реконструкцию, расширение, модернизацию, строительство и капитальный ремонт объектов коммунального комплекса,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 xml:space="preserve">(реконструкция КОС) </t>
    </r>
    <r>
      <rPr>
        <sz val="11"/>
        <rFont val="Times New Roman"/>
        <family val="1"/>
        <charset val="204"/>
      </rPr>
      <t>(95/5%)</t>
    </r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</si>
  <si>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 на 2016 - 2018 годы»                                 </t>
  </si>
  <si>
    <t xml:space="preserve">          Муниципальная программа утверждена постановлением администрации города Урай от 30.09.2015 №3208.  Ответственный исполнитель муниципальной программы – Муниципальное казенное учреждение «Управление жилищно-коммунального хозяйства города Урай». 
</t>
  </si>
  <si>
    <t>услуги по приему поверхностных сточных вод</t>
  </si>
  <si>
    <t>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</si>
  <si>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</si>
  <si>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r>
  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  </r>
    <r>
      <rPr>
        <i/>
        <sz val="11"/>
        <rFont val="Times New Roman"/>
        <family val="1"/>
        <charset val="204"/>
      </rPr>
      <t xml:space="preserve"> (в том числе администрирование переданного полномочия)</t>
    </r>
  </si>
  <si>
    <t>Мероприятия в области жилищно-коммунального комплекса и повышения энергетической эффективности</t>
  </si>
  <si>
    <t>обеспечение населения города коммунальными услугами нормативного качества;</t>
  </si>
  <si>
    <t>обеспечение надежной и эффективной работы коммунальной инфраструктуры;</t>
  </si>
  <si>
    <t>обеспечение экологической безопасности, в части обеспечения жителей города коммунальными услугами.</t>
  </si>
  <si>
    <t>создание условий для увеличения объемов жилищного строительства;</t>
  </si>
  <si>
    <t xml:space="preserve">3600000000 Муниципальная программа «Проектирование и строительство инженерных сетей коммунальной инфраструктуры в городе Урай» на 2014-2020 годы                                </t>
  </si>
  <si>
    <r>
      <t xml:space="preserve">Субсидии на строительство объектов инженерной инфраструктуры на территориях, предназначенных для жилищного строительства,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(продолжение строительства объекта «Инженерные сети микрорайона 1А»)</t>
    </r>
    <r>
      <rPr>
        <sz val="11"/>
        <rFont val="Times New Roman"/>
        <family val="1"/>
        <charset val="204"/>
      </rPr>
      <t xml:space="preserve"> (75/25%)</t>
    </r>
  </si>
  <si>
    <t xml:space="preserve">Непрограммные направления деятельности                                </t>
  </si>
  <si>
    <r>
      <t xml:space="preserve">Обеспечение деятельности представительного органа муниципального образования город Урай </t>
    </r>
    <r>
      <rPr>
        <i/>
        <sz val="11"/>
        <rFont val="Times New Roman"/>
        <family val="1"/>
        <charset val="204"/>
      </rPr>
      <t>(Дума города Урай)</t>
    </r>
    <r>
      <rPr>
        <b/>
        <i/>
        <sz val="11"/>
        <rFont val="Times New Roman"/>
        <family val="1"/>
        <charset val="204"/>
      </rPr>
      <t xml:space="preserve"> </t>
    </r>
  </si>
  <si>
    <r>
  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  </r>
    <r>
      <rPr>
        <i/>
        <sz val="11"/>
        <rFont val="Times New Roman"/>
        <family val="1"/>
        <charset val="204"/>
      </rPr>
      <t>(компенсация, администрирование переданного полномочия)</t>
    </r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</si>
  <si>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</si>
  <si>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(организация, проведение городских конкурсов "Гениальный сварщик", "Город цветов")</t>
    </r>
  </si>
  <si>
    <r>
      <t xml:space="preserve">Поддержка государственных программ субъектов Российской Федерации и муниципальных программ формирования современной городской среды,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(продолжение строительства объекта «Планета Звезд», благоустройство дворовых территорий)</t>
    </r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</si>
  <si>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</si>
  <si>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 xml:space="preserve">          Целью муниципальной программы является создание условий для включения молодежи как активного субъекта в процессы социально-экономического, общественно-политического, социокультурного развития общества. 
    </t>
  </si>
  <si>
    <t>Мероприятия в области защиты населения и территории от чрезвычайных ситуаций и гражданской обороны на территории города Урай, в сфере укрепления пожарной безопасности в городе Урай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</si>
  <si>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(сопровождение АС "Бюджет" НПО "Криста") </t>
    </r>
  </si>
  <si>
    <r>
      <t xml:space="preserve"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(обслуживание систем видеонаблюдения "Безопасный город" и "Система БДД")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(80/20%)</t>
    </r>
  </si>
  <si>
    <r>
      <t xml:space="preserve">организация содержания объектов благоустройства </t>
    </r>
    <r>
      <rPr>
        <i/>
        <sz val="11"/>
        <rFont val="Times New Roman"/>
        <family val="1"/>
        <charset val="204"/>
      </rPr>
      <t>(в том числе организация содержания мест массового отдыха населения, организация содержания мест захоронения, ремонтные работы на полигоне утилизации ТБО)</t>
    </r>
  </si>
  <si>
    <t xml:space="preserve">организация электроснабжения уличного освещения (в т.ч. ТО сетей уличного освещения) 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</si>
  <si>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(вовлечение молодежи в трудовую деятельность, 302 подростка)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</si>
  <si>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(санитарная очистка и ликвидация несанкционированных свалок на территории города Урай, в 2018 году полная ликвидация свалки в районе СОНТ "Таёжный-1")</t>
    </r>
  </si>
  <si>
    <t xml:space="preserve">Характеристика муниципальных программ городского округа и их ресурсного обеспечения на 2018–2020 годы: </t>
  </si>
  <si>
    <t>Объем расходов бюджета городского округа по разделам классификации расходов бюджетов характеризуется следующими данными на 2018 - 2020 годы:</t>
  </si>
  <si>
    <t>Непрограммные направления деятельности планового периода, тыс.рублей:</t>
  </si>
  <si>
    <t xml:space="preserve">          Муниципальная программа утверждена постановлением администрации города Урай от 02.10.2015 года №3242. Ответственный исполнитель муниципальной программы – Управление по физической культуре, спорту и туризму администрации города Урай.</t>
  </si>
  <si>
    <t xml:space="preserve">          Муниципальная программа утверждена постановлением администрации города Урай от 30.09.2013 №3389.  Ответственный исполнитель муниципальной программы – Муниципальное казенное учреждение  «Управление жилищно-коммунальногохозяйства города Урай».</t>
  </si>
  <si>
    <t xml:space="preserve">          Муниципальная программа утверждена постановлением администрации города Урай от 30.09.2015 №3211. Ответственный исполнитель муниципальной программы – Управление по учету и распределению муниципального жилого фонда администрации города Урай. </t>
  </si>
  <si>
    <t xml:space="preserve">          Муниципальная программа утверждена постановлением администрации города Урай от 27.09.2016 №2917. Ответственный исполнитель муниципальной программы – Управление по культуре и молодежной политике администрации города Урай.</t>
  </si>
  <si>
    <t xml:space="preserve">          Муниципальная программа утверждена постановлением администрации города Урай от 26.09.2017 года №2761. Ответственный исполнитель муниципальной программы – Управление по культуре и молодежной политике администрации города Урай.</t>
  </si>
  <si>
    <t xml:space="preserve">          Муниципальная программа утверждена постановлением администрации города Урай от 27.09.2016 №2916.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</si>
  <si>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Муниципальная программа утверждена постановлением администрации города Урай от  от 02.10.2015 №3244.  Ответственный исполнитель муниципальной программы – Управление по информационным технологиям и связи администрации города Урай.</t>
  </si>
  <si>
    <t xml:space="preserve">          Муниципальная программа утверждена постановлением администрации города Урай от 30.09.2015 №3210.  Ответственный исполнитель муниципальной программы – Управление по культуре и молодежной политике администрации города Урай. 
</t>
  </si>
  <si>
    <t xml:space="preserve">          Муниципальная программа утверждена постановлением администрации города Урай от 30.09.2013 №3386.  Ответственный исполнитель муниципальной программы – Муниципальное казенное учреждение «Управление капитального строительства города Урай».</t>
  </si>
  <si>
    <t xml:space="preserve">          Муниципальная программа утверждена постановлением администрации города Урай от 26.09.2017 №2759.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</si>
  <si>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t xml:space="preserve">          Муниципальная программа утверждена постановлением администрации города Урай от 26.09.2017 №2758.  Ответственные исполнители муниципальной программы – Муниципальное казенное учреждение «Управление  градостроительства, землепользования и природопользования города Урай». 
</t>
  </si>
  <si>
    <r>
      <rPr>
        <b/>
        <sz val="12"/>
        <rFont val="Times New Roman"/>
        <family val="1"/>
        <charset val="204"/>
      </rPr>
      <t xml:space="preserve">01.00 </t>
    </r>
    <r>
      <rPr>
        <sz val="12"/>
        <rFont val="Times New Roman"/>
        <family val="1"/>
        <charset val="204"/>
      </rPr>
      <t xml:space="preserve"> Общегосударственные вопросы</t>
    </r>
  </si>
  <si>
    <r>
      <rPr>
        <b/>
        <sz val="12"/>
        <rFont val="Times New Roman"/>
        <family val="1"/>
        <charset val="204"/>
      </rPr>
      <t xml:space="preserve">03.00 </t>
    </r>
    <r>
      <rPr>
        <sz val="12"/>
        <rFont val="Times New Roman"/>
        <family val="1"/>
        <charset val="204"/>
      </rPr>
      <t xml:space="preserve"> Национальная безопасность и правоохранительная деятельность</t>
    </r>
  </si>
  <si>
    <r>
      <rPr>
        <b/>
        <sz val="12"/>
        <rFont val="Times New Roman"/>
        <family val="1"/>
        <charset val="204"/>
      </rPr>
      <t>04.00</t>
    </r>
    <r>
      <rPr>
        <sz val="12"/>
        <rFont val="Times New Roman"/>
        <family val="1"/>
        <charset val="204"/>
      </rPr>
      <t xml:space="preserve">  Национальная экономика</t>
    </r>
  </si>
  <si>
    <r>
      <rPr>
        <b/>
        <sz val="12"/>
        <rFont val="Times New Roman"/>
        <family val="1"/>
        <charset val="204"/>
      </rPr>
      <t xml:space="preserve">05.00 </t>
    </r>
    <r>
      <rPr>
        <sz val="12"/>
        <rFont val="Times New Roman"/>
        <family val="1"/>
        <charset val="204"/>
      </rPr>
      <t xml:space="preserve"> Жилищно-коммунальное хозяйство</t>
    </r>
  </si>
  <si>
    <r>
      <rPr>
        <b/>
        <sz val="12"/>
        <rFont val="Times New Roman"/>
        <family val="1"/>
        <charset val="204"/>
      </rPr>
      <t>06.00</t>
    </r>
    <r>
      <rPr>
        <sz val="12"/>
        <rFont val="Times New Roman"/>
        <family val="1"/>
        <charset val="204"/>
      </rPr>
      <t xml:space="preserve">  Охрана окружающей среды</t>
    </r>
  </si>
  <si>
    <r>
      <rPr>
        <b/>
        <sz val="12"/>
        <rFont val="Times New Roman"/>
        <family val="1"/>
        <charset val="204"/>
      </rPr>
      <t>07.00</t>
    </r>
    <r>
      <rPr>
        <sz val="12"/>
        <rFont val="Times New Roman"/>
        <family val="1"/>
        <charset val="204"/>
      </rPr>
      <t xml:space="preserve">  Образование</t>
    </r>
  </si>
  <si>
    <r>
      <rPr>
        <b/>
        <sz val="12"/>
        <rFont val="Times New Roman"/>
        <family val="1"/>
        <charset val="204"/>
      </rPr>
      <t>08.00</t>
    </r>
    <r>
      <rPr>
        <sz val="12"/>
        <rFont val="Times New Roman"/>
        <family val="1"/>
        <charset val="204"/>
      </rPr>
      <t xml:space="preserve">  Культура, кинематография </t>
    </r>
  </si>
  <si>
    <r>
      <rPr>
        <b/>
        <sz val="12"/>
        <rFont val="Times New Roman"/>
        <family val="1"/>
        <charset val="204"/>
      </rPr>
      <t xml:space="preserve">09.00 </t>
    </r>
    <r>
      <rPr>
        <sz val="12"/>
        <rFont val="Times New Roman"/>
        <family val="1"/>
        <charset val="204"/>
      </rPr>
      <t xml:space="preserve"> Здравоохранение</t>
    </r>
  </si>
  <si>
    <r>
      <rPr>
        <b/>
        <sz val="12"/>
        <rFont val="Times New Roman"/>
        <family val="1"/>
        <charset val="204"/>
      </rPr>
      <t xml:space="preserve">10.00 </t>
    </r>
    <r>
      <rPr>
        <sz val="12"/>
        <rFont val="Times New Roman"/>
        <family val="1"/>
        <charset val="204"/>
      </rPr>
      <t xml:space="preserve"> Социальная политика</t>
    </r>
  </si>
  <si>
    <r>
      <rPr>
        <b/>
        <sz val="12"/>
        <rFont val="Times New Roman"/>
        <family val="1"/>
        <charset val="204"/>
      </rPr>
      <t xml:space="preserve">11.00 </t>
    </r>
    <r>
      <rPr>
        <sz val="12"/>
        <rFont val="Times New Roman"/>
        <family val="1"/>
        <charset val="204"/>
      </rPr>
      <t xml:space="preserve"> Физическая культура и спорт</t>
    </r>
  </si>
  <si>
    <r>
      <rPr>
        <b/>
        <sz val="12"/>
        <rFont val="Times New Roman"/>
        <family val="1"/>
        <charset val="204"/>
      </rPr>
      <t xml:space="preserve">12.00 </t>
    </r>
    <r>
      <rPr>
        <sz val="12"/>
        <rFont val="Times New Roman"/>
        <family val="1"/>
        <charset val="204"/>
      </rPr>
      <t xml:space="preserve"> Средства массовой информации</t>
    </r>
  </si>
  <si>
    <r>
      <rPr>
        <b/>
        <sz val="12"/>
        <rFont val="Times New Roman"/>
        <family val="1"/>
        <charset val="204"/>
      </rPr>
      <t xml:space="preserve">13.00 </t>
    </r>
    <r>
      <rPr>
        <sz val="12"/>
        <rFont val="Times New Roman"/>
        <family val="1"/>
        <charset val="204"/>
      </rPr>
      <t xml:space="preserve"> Обслуживание государственного и муниципального долга</t>
    </r>
  </si>
  <si>
    <t xml:space="preserve">          Незначительную долю расходов бюджета в 2018 - 2020 годах составляют непрограммные направления деятельности. Письмом Министерства финансов Российской Федерации от 30 сентября 2014 года №09-05-05/48843 рекомендовано средства на содержание законодательных (представительных) органов, контрольно-счетных органов муниципальных образований в рамках муниципальных программ не отражать ввиду невозможности установления местной администрацией муниципального образования целевых показателей (индикаторов) для таких органов. 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</si>
  <si>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"УЖКХ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</si>
  <si>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"Управление градостроительства, землепользования и природопользования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</si>
  <si>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"Управление капитального строительства администрации г.Урай")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</si>
  <si>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(содержание МКУ "УМТО города Урай") </t>
    </r>
  </si>
  <si>
    <r>
      <t xml:space="preserve">Расходы на обеспечение функций органов местного самоуправления </t>
    </r>
    <r>
      <rPr>
        <i/>
        <sz val="11"/>
        <rFont val="Times New Roman"/>
        <family val="1"/>
        <charset val="204"/>
      </rPr>
      <t xml:space="preserve">(содержание администрации города)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</si>
  <si>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(оказание финансовой поддержки, создание условий для развития субъектов малого и среднего предпринимательства) (доля софинансирования местного бюджета 5%)</t>
    </r>
  </si>
  <si>
    <t xml:space="preserve">          
          Доля софинансирования в рамках государственных программ  автономного округа за счет средств местного бюджета обеспечена в бюджете муниципального образования на 2018-2020 годы в полном объеме.</t>
  </si>
  <si>
    <t xml:space="preserve">          Расходы на реализацию указов Президента Российской Федерации в части обеспечения достижения к 2018 году целевых показателей повышения оплаты труда по отдельным категориям работников социальной сферы в бюджетных проектировках учитываются в соответствующих муниципальных программах. На данные цели муниципальному образованию на 2018 год в проектируемых объемах межбюджетных трансфертов доведены средства субсидий окружного бюджета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сумме 64 409,8 тыс.рублей 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в сумме 28 425,7 тыс.рублей. 
          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</si>
  <si>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(МБУ "ЦДО")</t>
    </r>
  </si>
  <si>
    <r>
      <t xml:space="preserve">Расходы на обеспечение функций органов местного самоуправления </t>
    </r>
    <r>
      <rPr>
        <i/>
        <sz val="11"/>
        <rFont val="Times New Roman"/>
        <family val="1"/>
        <charset val="204"/>
      </rPr>
      <t>(содержание Управления образования администрации г.Урай)</t>
    </r>
  </si>
  <si>
    <r>
      <t>Субсидии на дополнительное финансовое обеспечение мероприятий по организации питания обучающихся</t>
    </r>
    <r>
      <rPr>
        <i/>
        <sz val="11"/>
        <rFont val="Times New Roman"/>
        <family val="1"/>
        <charset val="204"/>
      </rPr>
      <t xml:space="preserve"> (44 рубля на 1 учащегося)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</si>
  <si>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(сады)</t>
    </r>
    <r>
      <rPr>
        <sz val="11"/>
        <rFont val="Times New Roman"/>
        <family val="1"/>
        <charset val="204"/>
      </rPr>
      <t xml:space="preserve">, в том числе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</si>
  <si>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 (школы)</t>
    </r>
    <r>
      <rPr>
        <sz val="11"/>
        <rFont val="Times New Roman"/>
        <family val="1"/>
        <charset val="204"/>
      </rPr>
      <t xml:space="preserve">, в том числе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</si>
  <si>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t>организация выездного отдыха детей (страхование сопровождающих, приобретение медикаментов, командировки в лагеря)</t>
  </si>
  <si>
    <r>
      <t xml:space="preserve">Субвенции на организацию и обеспечение отдыха и оздоровления детей, в том числе в этнической среде </t>
    </r>
    <r>
      <rPr>
        <i/>
        <sz val="11"/>
        <rFont val="Times New Roman"/>
        <family val="1"/>
        <charset val="204"/>
      </rPr>
      <t>(выездной отдых)</t>
    </r>
  </si>
  <si>
    <r>
      <t xml:space="preserve">Расходы на обеспечение функций органов местного самоуправления </t>
    </r>
    <r>
      <rPr>
        <i/>
        <sz val="11"/>
        <rFont val="Times New Roman"/>
        <family val="1"/>
        <charset val="204"/>
      </rPr>
      <t>(содержание Управленя образования администрации г.Урай)</t>
    </r>
  </si>
  <si>
    <r>
      <t>Расходы на обеспечение деятельности (оказание услуг) муниципальных учреждений</t>
    </r>
    <r>
      <rPr>
        <i/>
        <sz val="11"/>
        <rFont val="Times New Roman"/>
        <family val="1"/>
        <charset val="204"/>
      </rPr>
      <t xml:space="preserve"> (МАУ "Культура"), </t>
    </r>
    <r>
      <rPr>
        <sz val="11"/>
        <rFont val="Times New Roman"/>
        <family val="1"/>
        <charset val="204"/>
      </rPr>
      <t>в том числе субсидия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  </r>
  </si>
  <si>
    <t>Субсидии на частичное обеспечение повышения оплаты труда работников муниципальных учреждений дополнительного образования детей (в сфере физической культуры и спорта)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</si>
  <si>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(85/15%) </t>
    </r>
    <r>
      <rPr>
        <i/>
        <sz val="11"/>
        <rFont val="Times New Roman"/>
        <family val="1"/>
        <charset val="204"/>
      </rPr>
      <t>(подключение к сети "Интернет" библиотек, приобретение электронных баз данных для ЦБС г.Урай, комплектование библиотечных фондов)</t>
    </r>
  </si>
  <si>
    <r>
      <t>Расходы на проведение мероприятий муниципальной программы</t>
    </r>
    <r>
      <rPr>
        <i/>
        <sz val="11"/>
        <rFont val="Times New Roman"/>
        <family val="1"/>
        <charset val="204"/>
      </rPr>
      <t xml:space="preserve"> (реализация библиотечных проектов: выпуск календаря знаменательных и памятных дат, поэтический конкурс песни братства)</t>
    </r>
  </si>
  <si>
    <r>
      <t>Расходы на проведение мероприятий муниципальной программы</t>
    </r>
    <r>
      <rPr>
        <i/>
        <sz val="11"/>
        <rFont val="Times New Roman"/>
        <family val="1"/>
        <charset val="204"/>
      </rPr>
      <t xml:space="preserve"> (организация передвижной выставки "Мыс священной собаки")</t>
    </r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</si>
  <si>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(подключение музея к сети "Интернет", услуги по обеспечению функционирования автоматизированной музейной системы)</t>
    </r>
    <r>
      <rPr>
        <sz val="11"/>
        <rFont val="Times New Roman"/>
        <family val="1"/>
        <charset val="204"/>
      </rPr>
      <t xml:space="preserve"> (85/15%) </t>
    </r>
  </si>
  <si>
    <r>
      <t xml:space="preserve">Поддержка отрасли культуры,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(комплектование библиотечных фондов)</t>
    </r>
    <r>
      <rPr>
        <sz val="11"/>
        <rFont val="Times New Roman"/>
        <family val="1"/>
        <charset val="204"/>
      </rPr>
      <t xml:space="preserve">(85/15%) 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</si>
  <si>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городского конкурса "Юный музыкант года")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</si>
  <si>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транспортного обслуживания населения на городских и дачных автобусных маршрутах)</t>
    </r>
  </si>
  <si>
    <t xml:space="preserve">          При формировании проектировок расходов бюджета городского округа на 2018–2020 годы учитывались:</t>
  </si>
  <si>
    <t xml:space="preserve">          В бюджете городского округа на 2018 год предусмотрена реализация 19 муниципальных программ, незначительную долю расходов бюджета составляют непрограммные направления деятельности. В связи с окончанием срока действия в 2018 году 6 муниципальных программ, в бюджете города на 2019-2020 годы мероприятия таких программ формируются по непрограммным направлениям деятельности.</t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</si>
  <si>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1 355 368,2 тыс.рублей: в том числе за счет средств окружного бюджета – 1 111 881,9 тыс.рублей, за счет средств местного бюджета – 243 486,3 тыс.рублей: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</si>
  <si>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(проведение конкурсов профессионального мастерства города, подготовка и участие в окружных конкурсах профессионального мастерства; проведение педагогических конференций, слетов, совещаний, семинаров, форумов; повышение квалификации педагогических работников и руководителей образовательных организаций)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</si>
  <si>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110 306,6 тыс.рублей: в том числе за счет средств окружного бюджета – 10 029,9 тыс.рублей, за счет средств местного бюджета – 100 276,7 тыс.рублей: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</si>
  <si>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- 14 970,3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- 14 451,8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- 14 477,5 тыс.рублей:</t>
    </r>
  </si>
  <si>
    <r>
      <t>Субсидии на реализацию полномочий в области строительства, градостроительной деятельности и жилищных отношений (</t>
    </r>
    <r>
      <rPr>
        <b/>
        <sz val="11"/>
        <rFont val="Times New Roman"/>
        <family val="1"/>
        <charset val="204"/>
      </rPr>
      <t>приобретение жилья</t>
    </r>
    <r>
      <rPr>
        <sz val="11"/>
        <rFont val="Times New Roman"/>
        <family val="1"/>
        <charset val="204"/>
      </rPr>
      <t xml:space="preserve">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Федерации), софинансирование субсидии из средств местного бюджета  (89/11%) </t>
    </r>
  </si>
  <si>
    <r>
      <t>Реализация мероприятий по обеспечение жильем молодых семей, софинансирование субсидии из средств местного бюджета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(95/5%)</t>
    </r>
    <r>
      <rPr>
        <i/>
        <sz val="11"/>
        <rFont val="Times New Roman"/>
        <family val="1"/>
        <charset val="204"/>
      </rPr>
      <t xml:space="preserve"> (ориентировочно 6 семей в год)</t>
    </r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</si>
  <si>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i/>
        <sz val="11"/>
        <rFont val="Times New Roman"/>
        <family val="1"/>
        <charset val="204"/>
      </rPr>
      <t>(9 чел.)</t>
    </r>
  </si>
  <si>
    <r>
      <t>Субсидии на реализацию полномочий в области строительства, градостроительной деятельности и жилищных отношений (</t>
    </r>
    <r>
      <rPr>
        <b/>
        <sz val="11"/>
        <rFont val="Times New Roman"/>
        <family val="1"/>
        <charset val="204"/>
      </rPr>
      <t>приобретение жилья</t>
    </r>
    <r>
      <rPr>
        <sz val="11"/>
        <rFont val="Times New Roman"/>
        <family val="1"/>
        <charset val="204"/>
      </rPr>
      <t xml:space="preserve">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Федерации), софинансирование субсидии из средств местного бюджета (89/11%) </t>
    </r>
  </si>
  <si>
    <r>
  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</r>
    <r>
      <rPr>
        <i/>
        <sz val="11"/>
        <rFont val="Times New Roman"/>
        <family val="1"/>
        <charset val="204"/>
      </rPr>
      <t xml:space="preserve"> (11 чел.- 2019 год, 15 чел.- 2020 год)</t>
    </r>
  </si>
  <si>
    <r>
  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</t>
    </r>
    <r>
      <rPr>
        <i/>
        <sz val="11"/>
        <rFont val="Times New Roman"/>
        <family val="1"/>
        <charset val="204"/>
      </rPr>
      <t>(1 получатель ежегодно)</t>
    </r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</si>
  <si>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rFont val="Times New Roman"/>
        <family val="1"/>
        <charset val="204"/>
      </rPr>
      <t>(предоставляются завтраки и обеды в учебное время обучающимся из малоимущих, многодетных семей, детям-сиротам и детям, оставшимся без попечения родителей, лицам из числа детей-сирот и детей, оставшихся без попечения родителей, а также обучающимся с ограниченными возможностями здоровья)</t>
    </r>
  </si>
  <si>
    <t>организация предоставления учащимся муниципальных общеобразовательных организаций завтраков и обедов (дополнительные обеды учащимся кадетских классов (90 чел.))</t>
  </si>
  <si>
    <r>
  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(спортивные мероприятия ДС "Старт" и ДС "Звезды Югры", приобретение экипировки и спорт.инвентаря),</t>
    </r>
    <r>
      <rPr>
        <sz val="11"/>
        <rFont val="Times New Roman"/>
        <family val="1"/>
        <charset val="204"/>
      </rPr>
      <t xml:space="preserve"> (95/5%)  </t>
    </r>
  </si>
  <si>
    <t>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направлениям::</t>
  </si>
  <si>
    <t>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</si>
  <si>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</si>
  <si>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образование, и (или) содействие духовному развитию личности  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</si>
  <si>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культуру                                                           </t>
  </si>
  <si>
    <t>на оказание финансовой поддержки социально ориентированным некоммерческим организациям, деятельность которых направлена на пропаганду здорового образа жизни, и (или) физическую культуру и спорт и содействие указанной деятельности</t>
  </si>
  <si>
    <t>субсидии по конкурсам проектов среди социально ориентированных некоммерческих организаций города Урай</t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</si>
  <si>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11 569,9 тыс.рублей: в том числе за счет средств окружного бюджета – 9 166,6 тыс.рублей, за счет средств местного бюджета – 2 403,3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11 484,2 тыс.рублей: в том числе за счет средств окружного бюджета – 9 247,1 тыс.рублей, за счет средств местного бюджета – 2 237,1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11 526,5 тыс.рублей: в том числе за счет средств окружного бюджета – 9 276,7 тыс.рублей, за счет средств местного бюджета – 2 249,8 тыс.рублей: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</si>
  <si>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>(содержание МКУ "Единая дежурно-диспетчерская служба")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</si>
  <si>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- 3 000,0 тыс.рублей, в 2019 году - 100,0 тыс.рублей, в 2020 году - 100,0 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</si>
  <si>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26 000,4 тыс.рублей: в том числе за счет средств окружного бюджета – 828,5 тыс.рублей, за счет средств местного бюджета – 25 171,9 тыс.рублей: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</si>
  <si>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18 394,7 тыс.рублей: </t>
    </r>
  </si>
  <si>
    <r>
      <t xml:space="preserve">Субсидии на строительство (реконструкцию), капитальный ремонт и ремонт автомобильных дорог общего пользования местного значения, софинансирование субсидии из средств местного бюджета </t>
    </r>
    <r>
      <rPr>
        <b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(ремонт автомобильных дорог)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(95/5%)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</si>
  <si>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53 647,8 тыс.рублей: в том числе за счет средств окружного бюджета – 2 380,8 тыс.рублей, за счет средств местного бюджета – 51 267,0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за счет средств местного бюджета – 49 791,6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за счет средств местного бюджета – 47 656,5 тыс.рублей:</t>
    </r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</si>
  <si>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- 15 976,3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- 15 490,1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- 15 386,9 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</si>
  <si>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193 285,7 тыс.рублей: в том числе за счет средств окружного бюджета – 5 615,7 тыс.рублей, за счет средств местного бюджета – 187 670,0 тыс.рублей: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</si>
  <si>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(выполнение комплекса планировочных работ для территории  мкр. Старый Урай (6,7 га))</t>
    </r>
  </si>
  <si>
    <r>
  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деятельность), софинансирование субсидии из средств местного бюджета (89/11%), проведение мероприятий муниципальной программы </t>
    </r>
    <r>
      <rPr>
        <i/>
        <sz val="11"/>
        <rFont val="Times New Roman"/>
        <family val="1"/>
        <charset val="204"/>
      </rPr>
      <t xml:space="preserve">(выполнение комплекса планировочных работ части территории  мкр. Кулацкий (17,9 га))  </t>
    </r>
    <r>
      <rPr>
        <b/>
        <sz val="11"/>
        <rFont val="Times New Roman"/>
        <family val="1"/>
        <charset val="204"/>
      </rPr>
      <t/>
    </r>
  </si>
  <si>
    <r>
      <t xml:space="preserve">           Целевой показатель "средняя заработная плата", доведённый Департаментом образования и молодежной политики ХМАО-Югры и Департаментом культуры ХМАО-Югры до муниципального образования на 2018 год, в целях реализации региональной "дорожной карты", установлен: работникам муниципальных учреждений культуры </t>
    </r>
    <r>
      <rPr>
        <i/>
        <sz val="12"/>
        <rFont val="Times New Roman"/>
        <family val="1"/>
        <charset val="204"/>
      </rPr>
      <t>- 60 687,0 рублей (2017 год - 52 000,2 рублей)</t>
    </r>
    <r>
      <rPr>
        <sz val="12"/>
        <rFont val="Times New Roman"/>
        <family val="1"/>
        <charset val="204"/>
      </rPr>
      <t xml:space="preserve">, педагогическим работникам муниципальных организаций дополнительного образования детей (в сфере образования, культуры, физической культуры и спорта) - </t>
    </r>
    <r>
      <rPr>
        <i/>
        <sz val="12"/>
        <rFont val="Times New Roman"/>
        <family val="1"/>
        <charset val="204"/>
      </rPr>
      <t>62 421,4 рублей (2017 год - 57 073,1 рублей)</t>
    </r>
    <r>
      <rPr>
        <sz val="12"/>
        <rFont val="Times New Roman"/>
        <family val="1"/>
        <charset val="204"/>
      </rPr>
      <t xml:space="preserve">). </t>
    </r>
  </si>
  <si>
    <r>
      <t xml:space="preserve">          Расходы на содержание органов местного самоуправления в 2018 году и плановом периоде 2019-2020 годов предусмотрены со снижением от установленного муниципальному образованию норматива формирования расходов </t>
    </r>
    <r>
      <rPr>
        <i/>
        <sz val="12"/>
        <rFont val="Times New Roman"/>
        <family val="1"/>
        <charset val="204"/>
      </rPr>
      <t>(302 108,6 тыс.рублей, согласно приказу Департамента финансов Ханты-Мансийского автономного округа - Югры от 28.07.2017 №110-0 «О нормативах формирования расходов на содержание органов местного самоуправления муниципальных образований Ханты-Мансийского автономного округа - Югры» на 2017-2018 годы)</t>
    </r>
    <r>
      <rPr>
        <sz val="12"/>
        <rFont val="Times New Roman"/>
        <family val="1"/>
        <charset val="204"/>
      </rPr>
      <t xml:space="preserve"> и составили: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</si>
  <si>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 (9 дошкольных образовательных организаций),</t>
    </r>
    <r>
      <rPr>
        <sz val="11"/>
        <rFont val="Times New Roman"/>
        <family val="1"/>
        <charset val="204"/>
      </rPr>
      <t xml:space="preserve">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</si>
  <si>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rFont val="Times New Roman"/>
        <family val="1"/>
        <charset val="204"/>
      </rPr>
      <t xml:space="preserve"> (6 муниципальных образовательных организаций)</t>
    </r>
    <r>
      <rPr>
        <sz val="11"/>
        <rFont val="Times New Roman"/>
        <family val="1"/>
        <charset val="204"/>
      </rPr>
      <t xml:space="preserve">,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</si>
  <si>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Подпрограмма 4 "Организация каникулярного отдыха детей и подростков" </t>
    </r>
    <r>
      <rPr>
        <i/>
        <sz val="11"/>
        <rFont val="Times New Roman"/>
        <family val="1"/>
        <charset val="204"/>
      </rPr>
      <t>(ежегодно планируется оздоровить на базе учреждений на территории города - 2 984 ребенка, в оздоровительных лагерях за пределами муниципального образования (путевки г.Тюмень, Крым) - 269 детей):</t>
    </r>
  </si>
  <si>
    <t xml:space="preserve">          Резервный фонд администрации города Урай сохранен в объеме 5 000,0 тыс.рублей (ежегодно).</t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</si>
  <si>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(проезды по улицам мкр. Южный (в районе Орбиты) в целях предоставления участков льготной категории под ИЖС)</t>
    </r>
  </si>
  <si>
    <r>
      <t xml:space="preserve">Субсидии на реализацию полномочий в сфере жилищно-коммунального комплекса,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(капитальный ремонт (с заменой) систем газораспределения, водоснабжения и водоотведения - подготовка к ОЗП)</t>
    </r>
    <r>
      <rPr>
        <sz val="11"/>
        <rFont val="Times New Roman"/>
        <family val="1"/>
        <charset val="204"/>
      </rPr>
      <t xml:space="preserve"> (95/5%)</t>
    </r>
  </si>
  <si>
    <t xml:space="preserve">          В составе условно утвержденных расходов, отраженных по разделу "Общегосударственные вопросы" на плановый период 2019 и 2020 годов учтены частично расходы на организацию содержания дорожного хозяйства, организацию электроснабжения уличного освещения.</t>
  </si>
  <si>
    <t xml:space="preserve">         После произведенных расчетов (с учетом роста заработной платы на 4% и роста коммунальных услуг) расходы на содержание муниципальных учреждений и органов местного самоуправления в проектировках 2018 года снижены на 6% от расчитанных расходов, в 2019 году расходы снижены по отношению к 2018 году в среднем на 4,6%, в 2020 году по отношению к 2018 году в среднем на 5,0% . </t>
  </si>
  <si>
    <r>
      <t xml:space="preserve">          Согласно пункту 3 статьи 184.1 Бюджетного кодекса Российской Федерации в составе расходов бюджета городского округа учтены условно утвержденные расходы на первый и второй годы планового периода в суммах: </t>
    </r>
    <r>
      <rPr>
        <i/>
        <sz val="12"/>
        <rFont val="Times New Roman"/>
        <family val="1"/>
        <charset val="204"/>
      </rPr>
      <t>на 2019 год – 31 732,7 тыс. рублей, на 2020 год                                   – 64 057,1 тыс. рублей</t>
    </r>
    <r>
      <rPr>
        <sz val="12"/>
        <rFont val="Times New Roman"/>
        <family val="1"/>
        <charset val="204"/>
      </rPr>
      <t>, что составляет, соответственно, 2,5% и 5,0% к общему объему расходов бюджета городского округа (без учета расходов бюджета, предусмотренных за счет межбюджетных трансфертов из других бюджетов бюджетной системы Российской Федерации, имеющих целевое назначение).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</si>
  <si>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237 713,4 тыс.рублей: в том числе за счет средств окружного бюджета – 76 715,7 тыс.рублей, за счет средств федерального бюджета - 12,8 тыс.рублей, за счет средств местного бюджета                                 – 160 984,9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234 722,8 тыс.рублей: в том числе за счет средств окружного бюджета – 744,1 тыс.рублей, за счет средств федерального бюджета - 12,8 тыс.рублей, за счет средств местного бюджета – 233 965,9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233 241,5 тыс.рублей: в том числе за счет средств окружного бюджета – 578,4 тыс.рублей, за счет средств федерального бюджета - 12,8 тыс.рублей, за счет средств местного бюджета – 232 650,3 тыс.рублей:</t>
    </r>
  </si>
  <si>
    <r>
  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софинансирование субсидии из средств местного бюджета </t>
    </r>
    <r>
      <rPr>
        <i/>
        <sz val="11"/>
        <rFont val="Times New Roman"/>
        <family val="1"/>
        <charset val="204"/>
      </rPr>
      <t>(спортивные мероприятия ДС "Старт" и ДС "Звезды Югры", приобретение экипировки и спорт.инвентаря)</t>
    </r>
    <r>
      <rPr>
        <sz val="11"/>
        <rFont val="Times New Roman"/>
        <family val="1"/>
        <charset val="204"/>
      </rPr>
      <t xml:space="preserve"> (95/5%)  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</si>
  <si>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57 182,7 тыс.рублей: в том числе за счет средств окружного бюджета – 49 605,8 тыс.рублей, за счет средств федерального бюджета - 1 010,7 тыс.рублей, за счет средств местного бюджета                      – 6 566,2 тыс.рублей: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</si>
  <si>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(организация и проведение мероприятий, участие и поддержка всероссийских, окружных и городских мероприятий, направленных на профилактику терроризма и экстремизма, приобретение инженерно-технических средств обеспечения безопасности и антитеррористической защищенности (приоретение арочных всепогодных металлодетекторов в количестве 3 шт.) для муниципальных объектов города Урай)</t>
    </r>
  </si>
  <si>
    <r>
      <t xml:space="preserve">Расходы на проведение мероприятий муниципальной программы </t>
    </r>
    <r>
      <rPr>
        <i/>
        <sz val="11"/>
        <rFont val="Times New Roman"/>
        <family val="1"/>
        <charset val="204"/>
      </rPr>
      <t>(развитие и сопровождение функциональных возможностей информационных порталов и официального сайта г.Урай, поддержка, модернизация и развитие информационных систем в рамках реализации мероприятий по формированию электронного правительства на территории МО г.Урай (техническое сопровождение СЭДД "Кодекс-Документооборот"), участие в семинарах и научно-практических конференциях по проблемам развития ИКТ, информирование населения через СМИ, обеспечение информационной безопасности в администрации, органах администрации, муниципальных казенных и бюджетных учреждениях города, защита персональных данных образовательных учреждений, внедрение телекоммуникационных сервисов, развитие и обеспечение эксплуатации Корпоративной вычислительной сети администрации г.Урай)</t>
    </r>
  </si>
  <si>
    <t>соблюдение норм статьи 111 Бюджетного кодекса Российской Федерации при планировании расходов на обслуживание муниципального долга</t>
  </si>
  <si>
    <t>Исполнители:</t>
  </si>
  <si>
    <t>Зорина Л.В.</t>
  </si>
  <si>
    <t>Казанцева О.М.</t>
  </si>
  <si>
    <r>
      <t xml:space="preserve">          На реализацию муниципальной программы из средств местного бюджета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- 37 052,6 тыс.рублей,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- 68 956,1 тыс.рублей,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- 101 436,8 тыс.рублей:</t>
    </r>
  </si>
  <si>
    <r>
      <t xml:space="preserve">Председатель комитета по финансам администрации города Урай  </t>
    </r>
    <r>
      <rPr>
        <u/>
        <sz val="12"/>
        <rFont val="Times New Roman"/>
        <family val="1"/>
        <charset val="204"/>
      </rPr>
      <t xml:space="preserve">                                               </t>
    </r>
    <r>
      <rPr>
        <sz val="12"/>
        <rFont val="Times New Roman"/>
        <family val="1"/>
        <charset val="204"/>
      </rPr>
      <t xml:space="preserve"> И.В.Хусаинова</t>
    </r>
  </si>
  <si>
    <t xml:space="preserve">          В соответствии с пунктом 2 перечня поручений Президента Российской Федерации от 6 августа 2016 года № ПР-1542 по итогам заседания Координационного совета при Президенте Российской Федерации по реализации Национальной стратегии действий в интересах детей на 2012-2017 годы (указ Президента Российской Федерации от 1 июня 2012 года № 761), в таблице 1 к пояснительной записке представлена информация об объёмах бюджетных ассигнований, направляемых на государственную поддержку семьи и детей. Указанная информация предусматривает комплексное отражение расходов, направляемых на поддержку семьи и детей (включая развитие социальной инфраструктуры для детей) в разрезе муниципальных программ и непрограммных направлений деятельности и источников финансирования. На эти цели за счёт средств местного бюджета, средств бюджета автономного округа, федерального бюджета согласно приложению к пояснительной записке планируется направить 1 639 423,7 тыс.рублей в 2018 году, 1 577 496,5 тыс.рублей в 2019 году и 1 581 825,4 тыс.рублей в 2020 году.
</t>
  </si>
  <si>
    <t xml:space="preserve">          Согласно пункту 3 статьи 184.1 Бюджетного кодекса Российской Федерации, в составе расходов бюджета городского округа учтены публичные нормативные обязательства, подлежащие исполнению на 2018 год в сумме 106 043,4 тыс.рублей,  на 2019 год в сумме                                    107 727,8 тыс.рублей, на 2020 год в сумме 109 467,2 тыс.рублей. Перечень публичных нормативных обязательств, подлежащих исполнению за счет средств бюджета городского округа на 2018-2020 годы с нормативно правовым обоснованием, отражен в таблице 2 к настоящей пояснительной записке.
</t>
  </si>
  <si>
    <r>
      <t>Расходы на обеспечение функций органов местного самоуправления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(содержание Комитета по финансам администрации г.Урай) (на 2018 год расчет произведен без шт.единицы специалиста, находящегося в отпуске по уходу за ребенком, выход специалиста - 24.08.2018г, в расчетах на 2019-2020 годы данная ставка учтена) 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</si>
  <si>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56 814,1 тыс.рублей: в том числе за счет средств окружного бюджета – 53 973,4 тыс.рублей, за счет средств местного бюджета – 2 840,7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38 890,5 тыс.рублей: в том числе за счет средств окружного бюджета – 36 946,0 тыс.рублей, за счет средств местного бюджета – 1 944,5 тыс.рублей; </t>
    </r>
    <r>
      <rPr>
        <b/>
        <sz val="12"/>
        <rFont val="Times New Roman"/>
        <family val="1"/>
        <charset val="204"/>
      </rPr>
      <t xml:space="preserve">в 2020 году </t>
    </r>
    <r>
      <rPr>
        <sz val="12"/>
        <rFont val="Times New Roman"/>
        <family val="1"/>
        <charset val="204"/>
      </rPr>
      <t>– 230 133,5 тыс.рублей: в том числе за счет средств окружного бюджета – 218 626,8 тыс.рублей, за счет средств местного бюджета – 11 506,7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</si>
  <si>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22 898,5 тыс.рублей: в том числе за счет средств окружного бюджета – 22 500,0 тыс.рублей, за счет средств местного бюджета – 398,5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15 878,5 тыс.рублей: в том числе за счет средств окружного бюджета – 15 480,0 тыс.рублей, за счет средств местного бюджета – 398,5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15 978,5 тыс.рублей: в том числе за счет средств окружного бюджета – 15 580,0 тыс.рублей, за счет средств местного бюджета – 398,5 тыс.рублей:</t>
    </r>
  </si>
  <si>
    <r>
      <t xml:space="preserve">          На реализацию муниципальной программы планируется направить</t>
    </r>
    <r>
      <rPr>
        <b/>
        <sz val="12"/>
        <rFont val="Times New Roman"/>
        <family val="1"/>
        <charset val="204"/>
      </rPr>
      <t xml:space="preserve"> в 2018 году</t>
    </r>
    <r>
      <rPr>
        <sz val="12"/>
        <rFont val="Times New Roman"/>
        <family val="1"/>
        <charset val="204"/>
      </rPr>
      <t xml:space="preserve"> –  39 081,8 тыс.рублей: в том числе за счет средств окружного бюджета – 23 003,8 тыс.рублей, за счет средств местного бюджета – 16 078,0 тыс.рублей; </t>
    </r>
    <r>
      <rPr>
        <b/>
        <sz val="12"/>
        <rFont val="Times New Roman"/>
        <family val="1"/>
        <charset val="204"/>
      </rPr>
      <t xml:space="preserve">в 2019 году </t>
    </r>
    <r>
      <rPr>
        <sz val="12"/>
        <rFont val="Times New Roman"/>
        <family val="1"/>
        <charset val="204"/>
      </rPr>
      <t xml:space="preserve">– 34 753,7 тыс.рублей: в том числе за счет средств окружного бюджета – 22 114,7 тыс.рублей, за счет средств местного бюджета – 12 639,0 тыс.рублей; </t>
    </r>
    <r>
      <rPr>
        <b/>
        <sz val="12"/>
        <rFont val="Times New Roman"/>
        <family val="1"/>
        <charset val="204"/>
      </rPr>
      <t xml:space="preserve">в 2020 году </t>
    </r>
    <r>
      <rPr>
        <sz val="12"/>
        <rFont val="Times New Roman"/>
        <family val="1"/>
        <charset val="204"/>
      </rPr>
      <t>– 34 753,8 тыс.рублей: в том числе за счет средств окружного бюджета – 22 114,8 тыс.рублей, за счет средств местного бюджета – 12 639,0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</si>
  <si>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33 850,7 тыс.рублей: в том числе за счет средств окружного бюджета – 9 801,1 тыс.рублей, за счет средств федерального бюджета - 4 200,5 тыс.рублей, за счет средств местного бюджета                  – 19 849,1 тыс.рублей:</t>
    </r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</si>
  <si>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40 909,8 тыс.рублей: в том числе за счет средств окружного бюджета – 10 063,1 тыс.рублей, за счет средств местного бюджета – 30 846,7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60 997,8 тыс.рублей: в том числе за счет средств окружного бюджета – 45 748,3 тыс.рублей, за счет средств местного бюджета – 15 249,5 тыс.рублей; </t>
    </r>
    <r>
      <rPr>
        <b/>
        <sz val="12"/>
        <rFont val="Times New Roman"/>
        <family val="1"/>
        <charset val="204"/>
      </rPr>
      <t xml:space="preserve">в 2020 году                     </t>
    </r>
    <r>
      <rPr>
        <sz val="12"/>
        <rFont val="Times New Roman"/>
        <family val="1"/>
        <charset val="204"/>
      </rPr>
      <t>– 109 243,0 тыс.рублей: в том числе за счет средств окружного бюджета – 81 932,2 тыс.рублей, за счет средств местного бюджета – 27 310,8 тыс.рублей:</t>
    </r>
  </si>
  <si>
    <t xml:space="preserve">Расходы бюджета городского округа на реализацию муниципальных программ и непрограммным направлениям деятельности                                              на 2018-2020 годы:
</t>
  </si>
  <si>
    <t xml:space="preserve">       повышение с 1 января 2018 года на прогнозный уровень инфляции (4%) оплаты труда работников, не попадающих под действие указов Президента Российской Федерации от 2012 года на 21 575,9 тыс.рублей;</t>
  </si>
  <si>
    <t xml:space="preserve">       рост тарифов по коммунальным услугам на 8 555,4 тыс.рублей;</t>
  </si>
  <si>
    <t xml:space="preserve">          В 2018-2020 годах муниципальные заимствования планируются как основной источник финансирования дефицита бюджета города. Заемные средства будут привлекаться в  виде кредитов банков. Расходные обязательства города по обслуживанию муниципального долга в 2018-2020 годах определены на основании действующих долговых обязательств и прогнозной стоимости кредитных ресурсов.
    </t>
  </si>
  <si>
    <t xml:space="preserve">       ввод в эксплуатацию нового объекта «Музейно-библиотечный центр» по адресу мкр.2 дом 39/1. Затраты на содержание нового объекта предусмотрены с учетом высвобождаемых зданий (помещений): Музей истории города Урай, библиотек по адресам: мкр.2-91, мкр.3-22 и мкр.Западный 16, помещения аппарата МАУ "Культура", расположенного по адресу мкр.3-7,8.</t>
  </si>
  <si>
    <t xml:space="preserve">       повышение оплаты труда отдельных категорий работников в целях достижения в 2018 году установленных региональными «дорожными картами» целевых значений показателей указов Президента Российской Федерации от 2012 года. С 2018 года изменен подход к предоставлению субсидий бюджетам городских округов и муниципальных районов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от 1 июня 2012 года № 761 «О Национальной стратегии действий в интересах детей на 2012 - 2017 годы». При расчете уровня софинансирования расходных обязательств муниципальных образований автономного округа на повышение оплаты труда работников муниципальных учреждений культуры и дополнительного образования детей учитывается уровень расчетной бюджетной обеспеченности по соответствующему муниципальному образованию (для городского округа город Урай доля софинансирования из средств местного бюджета субсидии окружного бюджета - 20% (2017 год - 5%, что составляло 1 106,4 тыс.рублей)), увеличение доли софинансирования на 22 102,6 тыс.рублей;</t>
  </si>
  <si>
    <t xml:space="preserve">Обеспечение деятельности Контрольно-счетной палаты г.Урай  (на 2018 год расчет произведен без шт.единицы заместителя председателя. В расчете учтена ставка председателя КСП, находящегося в отпуске по уходу за ребенком, выход председателя - 22.09.2019г, в расчетах на 2019 год ставка зам.председателя учтена с октября 2019 года, расчет на 2020 год - на полную штатную численность) </t>
  </si>
  <si>
    <r>
      <t xml:space="preserve">          На реализацию муниципальной программы планируется направить </t>
    </r>
    <r>
      <rPr>
        <b/>
        <sz val="12"/>
        <rFont val="Times New Roman"/>
        <family val="1"/>
        <charset val="204"/>
      </rPr>
      <t>в 2018 году</t>
    </r>
    <r>
      <rPr>
        <sz val="12"/>
        <rFont val="Times New Roman"/>
        <family val="1"/>
        <charset val="204"/>
      </rPr>
      <t xml:space="preserve"> –  433 650,2 тыс.рублей: в том числе за счет средств окружного бюджета – 124 591,6 тыс.рублей, за счет средств федерального бюджета - 5 832,1 тыс.рублей, за счет средств местного бюджета                    – 303 226,5 тыс.рублей; </t>
    </r>
    <r>
      <rPr>
        <b/>
        <sz val="12"/>
        <rFont val="Times New Roman"/>
        <family val="1"/>
        <charset val="204"/>
      </rPr>
      <t>в 2019 году</t>
    </r>
    <r>
      <rPr>
        <sz val="12"/>
        <rFont val="Times New Roman"/>
        <family val="1"/>
        <charset val="204"/>
      </rPr>
      <t xml:space="preserve"> – 417 086,7 тыс.рублей: в том числе за счет средств окружного бюджета – 126 043,6 тыс.рублей, за счет средств федерального бюджета - 5 944,2 тыс.рублей, за счет средств местного бюджета – 285 098,9 тыс.рублей; </t>
    </r>
    <r>
      <rPr>
        <b/>
        <sz val="12"/>
        <rFont val="Times New Roman"/>
        <family val="1"/>
        <charset val="204"/>
      </rPr>
      <t>в 2020 году</t>
    </r>
    <r>
      <rPr>
        <sz val="12"/>
        <rFont val="Times New Roman"/>
        <family val="1"/>
        <charset val="204"/>
      </rPr>
      <t xml:space="preserve"> – 414 971,9 тыс.рублей: в том числе за счет средств окружного бюджета – 128 116,3 тыс.рублей, за счет средств федерального бюджета - 5 590,8 тыс.рублей, за счет средств местного бюджета – 281 264,8 тыс.рублей:</t>
    </r>
  </si>
  <si>
    <t xml:space="preserve">на 2020 год - 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</si>
</sst>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_р_._-;\-* #,##0.0_р_._-;_-* &quot;-&quot;?_р_._-;_-@_-"/>
    <numFmt numFmtId="168" formatCode="_(* #,##0.0_);_(* \(#,##0.0\);_(* &quot;-&quot;??_);_(@_)"/>
    <numFmt numFmtId="169" formatCode="_-* #,##0.0\ _₽_-;\-* #,##0.0\ _₽_-;_-* &quot;-&quot;?\ _₽_-;_-@_-"/>
    <numFmt numFmtId="170" formatCode="#,##0.0;[Red]\-#,##0.0;0.0"/>
    <numFmt numFmtId="171" formatCode="_-* #,##0.0\ _₽_-;\-* #,##0.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36">
    <xf numFmtId="0" fontId="0" fillId="0" borderId="0" xfId="0"/>
    <xf numFmtId="167" fontId="10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165" fontId="3" fillId="2" borderId="0" xfId="1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2" applyNumberFormat="1" applyFont="1" applyFill="1" applyBorder="1" applyAlignment="1" applyProtection="1">
      <alignment horizontal="left" vertical="center" wrapText="1"/>
      <protection hidden="1"/>
    </xf>
    <xf numFmtId="17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 applyProtection="1">
      <alignment horizontal="left" wrapText="1"/>
      <protection hidden="1"/>
    </xf>
    <xf numFmtId="165" fontId="2" fillId="0" borderId="1" xfId="1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166" fontId="11" fillId="2" borderId="5" xfId="0" applyNumberFormat="1" applyFont="1" applyFill="1" applyBorder="1" applyAlignment="1">
      <alignment wrapText="1"/>
    </xf>
    <xf numFmtId="165" fontId="11" fillId="2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5" fontId="2" fillId="0" borderId="3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2" applyNumberFormat="1" applyFont="1" applyFill="1" applyBorder="1" applyAlignment="1" applyProtection="1">
      <alignment wrapText="1"/>
      <protection hidden="1"/>
    </xf>
    <xf numFmtId="165" fontId="10" fillId="2" borderId="0" xfId="1" applyNumberFormat="1" applyFont="1" applyFill="1" applyAlignment="1"/>
    <xf numFmtId="165" fontId="2" fillId="2" borderId="3" xfId="1" applyNumberFormat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0" fillId="2" borderId="0" xfId="0" applyFont="1" applyFill="1"/>
    <xf numFmtId="169" fontId="12" fillId="2" borderId="0" xfId="0" applyNumberFormat="1" applyFont="1" applyFill="1"/>
    <xf numFmtId="0" fontId="10" fillId="0" borderId="0" xfId="0" applyFont="1" applyFill="1"/>
    <xf numFmtId="169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6" fillId="2" borderId="0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169" fontId="11" fillId="0" borderId="1" xfId="2" applyNumberFormat="1" applyFont="1" applyFill="1" applyBorder="1" applyAlignment="1" applyProtection="1">
      <alignment wrapText="1"/>
      <protection hidden="1"/>
    </xf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5" fillId="0" borderId="7" xfId="1" applyNumberFormat="1" applyFont="1" applyFill="1" applyBorder="1" applyAlignment="1">
      <alignment wrapText="1"/>
    </xf>
    <xf numFmtId="168" fontId="5" fillId="0" borderId="1" xfId="1" applyNumberFormat="1" applyFont="1" applyFill="1" applyBorder="1" applyAlignment="1">
      <alignment wrapText="1"/>
    </xf>
    <xf numFmtId="168" fontId="7" fillId="2" borderId="3" xfId="0" applyNumberFormat="1" applyFont="1" applyFill="1" applyBorder="1" applyAlignment="1">
      <alignment horizontal="center" wrapText="1"/>
    </xf>
    <xf numFmtId="168" fontId="5" fillId="0" borderId="3" xfId="1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wrapText="1"/>
    </xf>
    <xf numFmtId="0" fontId="15" fillId="0" borderId="0" xfId="0" applyFont="1" applyFill="1"/>
    <xf numFmtId="169" fontId="16" fillId="0" borderId="0" xfId="0" applyNumberFormat="1" applyFont="1" applyFill="1"/>
    <xf numFmtId="0" fontId="16" fillId="0" borderId="0" xfId="0" applyFont="1" applyFill="1"/>
    <xf numFmtId="169" fontId="17" fillId="0" borderId="1" xfId="0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 wrapText="1"/>
    </xf>
    <xf numFmtId="165" fontId="17" fillId="0" borderId="3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165" fontId="17" fillId="0" borderId="3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5" fontId="5" fillId="2" borderId="3" xfId="1" applyNumberFormat="1" applyFont="1" applyFill="1" applyBorder="1" applyAlignment="1">
      <alignment horizontal="right" wrapText="1"/>
    </xf>
    <xf numFmtId="165" fontId="5" fillId="2" borderId="1" xfId="1" applyNumberFormat="1" applyFont="1" applyFill="1" applyBorder="1" applyAlignment="1">
      <alignment horizontal="right" wrapText="1"/>
    </xf>
    <xf numFmtId="165" fontId="5" fillId="0" borderId="3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left" wrapText="1"/>
      <protection hidden="1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1" applyNumberFormat="1" applyFont="1" applyBorder="1" applyAlignment="1"/>
    <xf numFmtId="0" fontId="2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wrapText="1"/>
    </xf>
    <xf numFmtId="165" fontId="7" fillId="2" borderId="0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12" fillId="2" borderId="0" xfId="0" applyFont="1" applyFill="1"/>
    <xf numFmtId="0" fontId="6" fillId="2" borderId="0" xfId="0" applyFont="1" applyFill="1"/>
    <xf numFmtId="0" fontId="19" fillId="2" borderId="0" xfId="0" applyFont="1" applyFill="1" applyAlignment="1"/>
    <xf numFmtId="0" fontId="20" fillId="2" borderId="0" xfId="0" applyFont="1" applyFill="1" applyAlignment="1">
      <alignment horizontal="center"/>
    </xf>
    <xf numFmtId="43" fontId="12" fillId="2" borderId="0" xfId="0" applyNumberFormat="1" applyFont="1" applyFill="1"/>
    <xf numFmtId="43" fontId="10" fillId="2" borderId="0" xfId="0" applyNumberFormat="1" applyFont="1" applyFill="1"/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wrapText="1"/>
    </xf>
    <xf numFmtId="165" fontId="2" fillId="0" borderId="3" xfId="1" applyNumberFormat="1" applyFont="1" applyFill="1" applyBorder="1" applyAlignment="1">
      <alignment wrapText="1"/>
    </xf>
    <xf numFmtId="164" fontId="5" fillId="2" borderId="0" xfId="1" applyFont="1" applyFill="1" applyBorder="1" applyAlignment="1">
      <alignment horizontal="center" wrapText="1"/>
    </xf>
    <xf numFmtId="169" fontId="10" fillId="2" borderId="0" xfId="0" applyNumberFormat="1" applyFont="1" applyFill="1"/>
    <xf numFmtId="169" fontId="2" fillId="0" borderId="1" xfId="1" applyNumberFormat="1" applyFont="1" applyFill="1" applyBorder="1" applyAlignment="1">
      <alignment wrapText="1"/>
    </xf>
    <xf numFmtId="169" fontId="2" fillId="0" borderId="3" xfId="1" applyNumberFormat="1" applyFont="1" applyFill="1" applyBorder="1" applyAlignment="1">
      <alignment wrapText="1"/>
    </xf>
    <xf numFmtId="171" fontId="2" fillId="0" borderId="3" xfId="1" applyNumberFormat="1" applyFont="1" applyFill="1" applyBorder="1" applyAlignment="1">
      <alignment wrapText="1"/>
    </xf>
    <xf numFmtId="0" fontId="6" fillId="2" borderId="1" xfId="0" applyFont="1" applyFill="1" applyBorder="1" applyAlignment="1"/>
    <xf numFmtId="165" fontId="21" fillId="2" borderId="0" xfId="1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165" fontId="2" fillId="0" borderId="4" xfId="1" applyNumberFormat="1" applyFont="1" applyFill="1" applyBorder="1" applyAlignment="1">
      <alignment wrapText="1"/>
    </xf>
    <xf numFmtId="164" fontId="2" fillId="2" borderId="0" xfId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justify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164" fontId="19" fillId="2" borderId="0" xfId="1" applyFont="1" applyFill="1" applyBorder="1" applyAlignment="1">
      <alignment horizontal="center" wrapText="1"/>
    </xf>
    <xf numFmtId="164" fontId="8" fillId="2" borderId="0" xfId="1" applyFont="1" applyFill="1" applyBorder="1" applyAlignment="1">
      <alignment horizontal="center" wrapText="1"/>
    </xf>
    <xf numFmtId="0" fontId="23" fillId="2" borderId="0" xfId="0" applyFont="1" applyFill="1"/>
    <xf numFmtId="0" fontId="24" fillId="0" borderId="1" xfId="0" applyFont="1" applyFill="1" applyBorder="1" applyAlignment="1">
      <alignment horizontal="left" vertical="center" wrapText="1"/>
    </xf>
    <xf numFmtId="169" fontId="24" fillId="0" borderId="1" xfId="0" applyNumberFormat="1" applyFont="1" applyFill="1" applyBorder="1" applyAlignment="1">
      <alignment horizontal="center" vertical="center" wrapText="1"/>
    </xf>
    <xf numFmtId="164" fontId="24" fillId="2" borderId="0" xfId="1" applyFont="1" applyFill="1" applyBorder="1" applyAlignment="1">
      <alignment horizont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164" fontId="26" fillId="2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vertical="center" wrapText="1"/>
    </xf>
    <xf numFmtId="169" fontId="24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2" fillId="2" borderId="0" xfId="0" applyFont="1" applyFill="1" applyAlignment="1"/>
    <xf numFmtId="0" fontId="6" fillId="2" borderId="0" xfId="0" applyNumberFormat="1" applyFont="1" applyFill="1" applyAlignment="1">
      <alignment horizontal="justify" vertical="center" wrapText="1"/>
    </xf>
    <xf numFmtId="164" fontId="6" fillId="2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8" fillId="3" borderId="5" xfId="0" applyFont="1" applyFill="1" applyBorder="1" applyAlignment="1">
      <alignment wrapText="1"/>
    </xf>
    <xf numFmtId="169" fontId="8" fillId="3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7" fillId="2" borderId="0" xfId="0" applyFont="1" applyFill="1"/>
    <xf numFmtId="165" fontId="2" fillId="0" borderId="1" xfId="1" applyNumberFormat="1" applyFont="1" applyBorder="1" applyAlignment="1">
      <alignment wrapText="1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11" fillId="0" borderId="1" xfId="1" applyNumberFormat="1" applyFont="1" applyBorder="1" applyAlignment="1">
      <alignment wrapText="1"/>
    </xf>
    <xf numFmtId="0" fontId="22" fillId="0" borderId="0" xfId="0" applyFont="1" applyFill="1"/>
    <xf numFmtId="169" fontId="11" fillId="0" borderId="1" xfId="0" applyNumberFormat="1" applyFont="1" applyFill="1" applyBorder="1" applyAlignment="1">
      <alignment wrapText="1"/>
    </xf>
    <xf numFmtId="0" fontId="27" fillId="0" borderId="0" xfId="0" applyFont="1" applyFill="1"/>
    <xf numFmtId="165" fontId="2" fillId="0" borderId="1" xfId="1" applyNumberFormat="1" applyFont="1" applyBorder="1" applyAlignment="1"/>
    <xf numFmtId="0" fontId="15" fillId="2" borderId="0" xfId="0" applyFont="1" applyFill="1"/>
    <xf numFmtId="165" fontId="7" fillId="0" borderId="1" xfId="1" applyNumberFormat="1" applyFont="1" applyBorder="1" applyAlignment="1"/>
    <xf numFmtId="0" fontId="3" fillId="2" borderId="0" xfId="0" applyFont="1" applyFill="1" applyAlignment="1">
      <alignment horizontal="left"/>
    </xf>
    <xf numFmtId="0" fontId="16" fillId="2" borderId="0" xfId="0" applyFont="1" applyFill="1"/>
    <xf numFmtId="165" fontId="7" fillId="0" borderId="1" xfId="1" applyNumberFormat="1" applyFont="1" applyBorder="1" applyAlignment="1">
      <alignment wrapText="1"/>
    </xf>
    <xf numFmtId="165" fontId="7" fillId="0" borderId="1" xfId="1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/>
    </xf>
    <xf numFmtId="169" fontId="8" fillId="4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5" fontId="2" fillId="0" borderId="1" xfId="1" applyNumberFormat="1" applyFont="1" applyFill="1" applyBorder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horizontal="center" vertical="center" wrapText="1"/>
    </xf>
    <xf numFmtId="165" fontId="11" fillId="0" borderId="3" xfId="1" applyNumberFormat="1" applyFont="1" applyBorder="1" applyAlignment="1">
      <alignment wrapText="1"/>
    </xf>
    <xf numFmtId="165" fontId="2" fillId="0" borderId="3" xfId="1" applyNumberFormat="1" applyFont="1" applyBorder="1" applyAlignment="1"/>
    <xf numFmtId="165" fontId="11" fillId="0" borderId="3" xfId="1" applyNumberFormat="1" applyFont="1" applyBorder="1" applyAlignment="1"/>
    <xf numFmtId="165" fontId="11" fillId="0" borderId="3" xfId="1" applyNumberFormat="1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wrapText="1"/>
    </xf>
    <xf numFmtId="0" fontId="2" fillId="2" borderId="0" xfId="2" applyNumberFormat="1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169" fontId="8" fillId="3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vertical="center" wrapText="1"/>
    </xf>
    <xf numFmtId="165" fontId="17" fillId="2" borderId="3" xfId="0" applyNumberFormat="1" applyFont="1" applyFill="1" applyBorder="1" applyAlignment="1">
      <alignment horizontal="justify" vertical="center" wrapText="1"/>
    </xf>
    <xf numFmtId="165" fontId="17" fillId="2" borderId="3" xfId="1" applyNumberFormat="1" applyFont="1" applyFill="1" applyBorder="1" applyAlignment="1">
      <alignment horizontal="right" wrapText="1"/>
    </xf>
    <xf numFmtId="169" fontId="8" fillId="3" borderId="8" xfId="0" applyNumberFormat="1" applyFont="1" applyFill="1" applyBorder="1" applyAlignment="1">
      <alignment wrapText="1"/>
    </xf>
    <xf numFmtId="165" fontId="17" fillId="2" borderId="1" xfId="1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justify" vertical="center"/>
    </xf>
    <xf numFmtId="165" fontId="17" fillId="2" borderId="1" xfId="1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9" fillId="2" borderId="0" xfId="0" applyFont="1" applyFill="1" applyAlignment="1">
      <alignment horizontal="justify" vertical="center"/>
    </xf>
    <xf numFmtId="0" fontId="11" fillId="2" borderId="5" xfId="0" applyFont="1" applyFill="1" applyBorder="1" applyAlignment="1">
      <alignment wrapText="1"/>
    </xf>
    <xf numFmtId="0" fontId="14" fillId="2" borderId="0" xfId="0" applyFont="1" applyFill="1"/>
    <xf numFmtId="0" fontId="13" fillId="2" borderId="0" xfId="0" applyFont="1" applyFill="1"/>
    <xf numFmtId="165" fontId="5" fillId="2" borderId="3" xfId="1" applyNumberFormat="1" applyFont="1" applyFill="1" applyBorder="1" applyAlignment="1">
      <alignment wrapText="1"/>
    </xf>
    <xf numFmtId="0" fontId="6" fillId="0" borderId="0" xfId="0" applyFont="1" applyAlignment="1">
      <alignment horizontal="justify"/>
    </xf>
    <xf numFmtId="0" fontId="12" fillId="2" borderId="0" xfId="0" applyFont="1" applyFill="1" applyAlignment="1">
      <alignment horizontal="left"/>
    </xf>
    <xf numFmtId="165" fontId="17" fillId="2" borderId="1" xfId="0" applyNumberFormat="1" applyFont="1" applyFill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169" fontId="5" fillId="2" borderId="3" xfId="0" applyNumberFormat="1" applyFont="1" applyFill="1" applyBorder="1" applyAlignment="1">
      <alignment wrapText="1"/>
    </xf>
    <xf numFmtId="169" fontId="5" fillId="0" borderId="3" xfId="0" applyNumberFormat="1" applyFont="1" applyFill="1" applyBorder="1" applyAlignment="1">
      <alignment wrapText="1"/>
    </xf>
    <xf numFmtId="165" fontId="5" fillId="2" borderId="0" xfId="0" applyNumberFormat="1" applyFont="1" applyFill="1" applyAlignment="1">
      <alignment horizontal="left"/>
    </xf>
    <xf numFmtId="169" fontId="5" fillId="2" borderId="0" xfId="0" applyNumberFormat="1" applyFont="1" applyFill="1" applyBorder="1" applyAlignment="1">
      <alignment wrapText="1"/>
    </xf>
    <xf numFmtId="169" fontId="5" fillId="0" borderId="0" xfId="0" applyNumberFormat="1" applyFont="1" applyFill="1" applyBorder="1" applyAlignment="1">
      <alignment wrapText="1"/>
    </xf>
    <xf numFmtId="167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wrapText="1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/>
    <xf numFmtId="165" fontId="10" fillId="2" borderId="0" xfId="1" applyNumberFormat="1" applyFont="1" applyFill="1"/>
    <xf numFmtId="0" fontId="7" fillId="2" borderId="5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169" fontId="6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>
      <alignment horizontal="justify" vertical="center" wrapText="1"/>
    </xf>
    <xf numFmtId="0" fontId="5" fillId="2" borderId="0" xfId="0" applyFont="1" applyFill="1" applyAlignment="1"/>
    <xf numFmtId="0" fontId="5" fillId="2" borderId="0" xfId="0" applyNumberFormat="1" applyFont="1" applyFill="1" applyBorder="1" applyAlignment="1">
      <alignment horizontal="justify" wrapText="1"/>
    </xf>
    <xf numFmtId="0" fontId="2" fillId="2" borderId="5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horizontal="justify" vertical="center" wrapText="1"/>
    </xf>
    <xf numFmtId="0" fontId="6" fillId="2" borderId="0" xfId="0" applyNumberFormat="1" applyFont="1" applyFill="1" applyAlignment="1">
      <alignment horizontal="justify" wrapText="1"/>
    </xf>
    <xf numFmtId="0" fontId="6" fillId="0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/>
    </xf>
    <xf numFmtId="0" fontId="6" fillId="2" borderId="0" xfId="0" applyNumberFormat="1" applyFont="1" applyFill="1" applyBorder="1" applyAlignment="1">
      <alignment horizontal="justify" vertical="center" wrapText="1"/>
    </xf>
    <xf numFmtId="0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6" fillId="0" borderId="0" xfId="0" applyFont="1" applyFill="1" applyBorder="1" applyAlignment="1">
      <alignment horizontal="justify" vertical="center" wrapText="1"/>
    </xf>
    <xf numFmtId="0" fontId="18" fillId="2" borderId="0" xfId="0" applyFont="1" applyFill="1" applyBorder="1" applyAlignment="1">
      <alignment horizontal="justify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justify" vertical="center" wrapText="1"/>
    </xf>
    <xf numFmtId="0" fontId="6" fillId="2" borderId="0" xfId="0" applyNumberFormat="1" applyFont="1" applyFill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5" fillId="2" borderId="0" xfId="0" applyNumberFormat="1" applyFont="1" applyFill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6" fillId="2" borderId="0" xfId="0" applyFont="1" applyFill="1" applyAlignment="1">
      <alignment horizontal="justify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H522"/>
  <sheetViews>
    <sheetView tabSelected="1" view="pageBreakPreview" zoomScaleNormal="100" zoomScaleSheetLayoutView="100" zoomScalePageLayoutView="90" workbookViewId="0">
      <selection activeCell="F25" sqref="F1:H1048576"/>
    </sheetView>
  </sheetViews>
  <sheetFormatPr defaultColWidth="9.140625" defaultRowHeight="15"/>
  <cols>
    <col min="1" max="1" width="0.5703125" style="41" customWidth="1"/>
    <col min="2" max="2" width="91.5703125" style="41" customWidth="1"/>
    <col min="3" max="3" width="14.28515625" style="41" customWidth="1"/>
    <col min="4" max="4" width="13.85546875" style="41" customWidth="1"/>
    <col min="5" max="5" width="13.85546875" style="3" customWidth="1"/>
    <col min="6" max="7" width="9.28515625" style="84" customWidth="1"/>
    <col min="8" max="8" width="8.28515625" style="41" customWidth="1"/>
    <col min="9" max="9" width="11.85546875" style="41" customWidth="1"/>
    <col min="10" max="16384" width="9.140625" style="41"/>
  </cols>
  <sheetData>
    <row r="1" spans="2:7" ht="4.9000000000000004" customHeight="1"/>
    <row r="2" spans="2:7" ht="19.149999999999999" customHeight="1">
      <c r="B2" s="231" t="s">
        <v>42</v>
      </c>
      <c r="C2" s="231"/>
      <c r="D2" s="231"/>
      <c r="E2" s="231"/>
    </row>
    <row r="3" spans="2:7" ht="37.15" customHeight="1">
      <c r="B3" s="226" t="s">
        <v>44</v>
      </c>
      <c r="C3" s="226"/>
      <c r="D3" s="226"/>
      <c r="E3" s="226"/>
    </row>
    <row r="4" spans="2:7" s="85" customFormat="1" ht="14.45" customHeight="1">
      <c r="B4" s="233" t="s">
        <v>287</v>
      </c>
      <c r="C4" s="233"/>
      <c r="D4" s="233"/>
      <c r="E4" s="233"/>
    </row>
    <row r="5" spans="2:7" s="85" customFormat="1" ht="158.44999999999999" customHeight="1">
      <c r="B5" s="233" t="s">
        <v>355</v>
      </c>
      <c r="C5" s="233"/>
      <c r="D5" s="233"/>
      <c r="E5" s="233"/>
    </row>
    <row r="6" spans="2:7" s="85" customFormat="1" ht="30" customHeight="1">
      <c r="B6" s="233" t="s">
        <v>351</v>
      </c>
      <c r="C6" s="233"/>
      <c r="D6" s="233"/>
      <c r="E6" s="233"/>
    </row>
    <row r="7" spans="2:7" s="85" customFormat="1" ht="15" customHeight="1">
      <c r="B7" s="233" t="s">
        <v>43</v>
      </c>
      <c r="C7" s="233"/>
      <c r="D7" s="233"/>
      <c r="E7" s="233"/>
    </row>
    <row r="8" spans="2:7" s="85" customFormat="1" ht="15" customHeight="1">
      <c r="B8" s="233" t="s">
        <v>352</v>
      </c>
      <c r="C8" s="233"/>
      <c r="D8" s="233"/>
      <c r="E8" s="233"/>
    </row>
    <row r="9" spans="2:7" s="85" customFormat="1" ht="45.6" customHeight="1">
      <c r="B9" s="233" t="s">
        <v>354</v>
      </c>
      <c r="C9" s="233"/>
      <c r="D9" s="233"/>
      <c r="E9" s="233"/>
    </row>
    <row r="10" spans="2:7" s="43" customFormat="1" ht="47.45" customHeight="1">
      <c r="B10" s="213" t="s">
        <v>329</v>
      </c>
      <c r="C10" s="213"/>
      <c r="D10" s="213"/>
      <c r="E10" s="213"/>
      <c r="F10" s="45"/>
      <c r="G10" s="45"/>
    </row>
    <row r="11" spans="2:7" s="205" customFormat="1" ht="78" customHeight="1">
      <c r="B11" s="234" t="s">
        <v>330</v>
      </c>
      <c r="C11" s="234"/>
      <c r="D11" s="234"/>
      <c r="E11" s="234"/>
    </row>
    <row r="12" spans="2:7" s="206" customFormat="1" ht="45" customHeight="1">
      <c r="B12" s="215" t="s">
        <v>328</v>
      </c>
      <c r="C12" s="215"/>
      <c r="D12" s="215"/>
      <c r="E12" s="215"/>
    </row>
    <row r="13" spans="2:7" ht="46.9" customHeight="1">
      <c r="B13" s="214" t="s">
        <v>49</v>
      </c>
      <c r="C13" s="214"/>
      <c r="D13" s="214"/>
      <c r="E13" s="214"/>
    </row>
    <row r="14" spans="2:7" ht="17.45" customHeight="1">
      <c r="B14" s="225" t="s">
        <v>325</v>
      </c>
      <c r="C14" s="225"/>
      <c r="D14" s="225"/>
      <c r="E14" s="225"/>
    </row>
    <row r="15" spans="2:7" ht="33" customHeight="1">
      <c r="B15" s="226" t="s">
        <v>46</v>
      </c>
      <c r="C15" s="226"/>
      <c r="D15" s="226"/>
      <c r="E15" s="226"/>
    </row>
    <row r="16" spans="2:7" ht="33.6" customHeight="1">
      <c r="B16" s="232" t="s">
        <v>236</v>
      </c>
      <c r="C16" s="232"/>
      <c r="D16" s="232"/>
      <c r="E16" s="232"/>
      <c r="F16" s="86"/>
    </row>
    <row r="17" spans="2:8" ht="7.15" customHeight="1">
      <c r="B17" s="87"/>
      <c r="C17" s="87"/>
      <c r="D17" s="87"/>
      <c r="E17" s="1"/>
      <c r="F17" s="88"/>
      <c r="G17" s="88"/>
      <c r="H17" s="89"/>
    </row>
    <row r="18" spans="2:8" ht="20.45" customHeight="1">
      <c r="B18" s="90" t="s">
        <v>0</v>
      </c>
      <c r="C18" s="2" t="s">
        <v>14</v>
      </c>
      <c r="D18" s="2" t="s">
        <v>47</v>
      </c>
      <c r="E18" s="2" t="s">
        <v>48</v>
      </c>
      <c r="F18" s="91"/>
      <c r="G18" s="92"/>
    </row>
    <row r="19" spans="2:8" s="96" customFormat="1" ht="20.45" customHeight="1">
      <c r="B19" s="93" t="s">
        <v>3</v>
      </c>
      <c r="C19" s="94">
        <f>C39+C41</f>
        <v>2785047.6999999997</v>
      </c>
      <c r="D19" s="94">
        <f t="shared" ref="D19:E19" si="0">D39+D41</f>
        <v>2642161.4</v>
      </c>
      <c r="E19" s="94">
        <f t="shared" si="0"/>
        <v>2876496.2</v>
      </c>
      <c r="F19" s="95"/>
      <c r="G19" s="95"/>
      <c r="H19" s="95"/>
    </row>
    <row r="20" spans="2:8" ht="20.45" customHeight="1">
      <c r="B20" s="97" t="s">
        <v>249</v>
      </c>
      <c r="C20" s="21">
        <v>272296.90000000002</v>
      </c>
      <c r="D20" s="98">
        <v>290636.5</v>
      </c>
      <c r="E20" s="98">
        <v>320651.59999999998</v>
      </c>
      <c r="F20" s="99"/>
      <c r="G20" s="99"/>
      <c r="H20" s="100"/>
    </row>
    <row r="21" spans="2:8" ht="20.45" customHeight="1">
      <c r="B21" s="97" t="s">
        <v>250</v>
      </c>
      <c r="C21" s="21">
        <v>34935.599999999999</v>
      </c>
      <c r="D21" s="21">
        <v>33999.1</v>
      </c>
      <c r="E21" s="21">
        <v>33819</v>
      </c>
      <c r="F21" s="99"/>
      <c r="G21" s="99"/>
    </row>
    <row r="22" spans="2:8" ht="20.45" customHeight="1">
      <c r="B22" s="97" t="s">
        <v>251</v>
      </c>
      <c r="C22" s="21">
        <v>244290.5</v>
      </c>
      <c r="D22" s="21">
        <v>203638.3</v>
      </c>
      <c r="E22" s="21">
        <v>182311.4</v>
      </c>
      <c r="F22" s="99"/>
      <c r="G22" s="99"/>
      <c r="H22" s="100"/>
    </row>
    <row r="23" spans="2:8" ht="20.45" customHeight="1">
      <c r="B23" s="97" t="s">
        <v>252</v>
      </c>
      <c r="C23" s="21">
        <v>359648</v>
      </c>
      <c r="D23" s="21">
        <v>311553.5</v>
      </c>
      <c r="E23" s="21">
        <v>536132.5</v>
      </c>
      <c r="F23" s="99"/>
      <c r="G23" s="99"/>
      <c r="H23" s="100"/>
    </row>
    <row r="24" spans="2:8" ht="20.45" customHeight="1">
      <c r="B24" s="97" t="s">
        <v>253</v>
      </c>
      <c r="C24" s="21">
        <v>3108.1</v>
      </c>
      <c r="D24" s="21">
        <v>208.1</v>
      </c>
      <c r="E24" s="21">
        <v>208.1</v>
      </c>
      <c r="F24" s="99"/>
      <c r="G24" s="99"/>
    </row>
    <row r="25" spans="2:8" ht="20.45" customHeight="1">
      <c r="B25" s="97" t="s">
        <v>254</v>
      </c>
      <c r="C25" s="21">
        <v>1528005.2</v>
      </c>
      <c r="D25" s="98">
        <v>1457923.8</v>
      </c>
      <c r="E25" s="98">
        <v>1452933.1</v>
      </c>
      <c r="F25" s="99"/>
      <c r="G25" s="99"/>
      <c r="H25" s="100"/>
    </row>
    <row r="26" spans="2:8" ht="20.45" customHeight="1">
      <c r="B26" s="97" t="s">
        <v>255</v>
      </c>
      <c r="C26" s="21">
        <v>167078.29999999999</v>
      </c>
      <c r="D26" s="98">
        <v>164971.20000000001</v>
      </c>
      <c r="E26" s="98">
        <v>164010.5</v>
      </c>
      <c r="F26" s="99"/>
      <c r="G26" s="99"/>
    </row>
    <row r="27" spans="2:8" ht="20.45" customHeight="1">
      <c r="B27" s="97" t="s">
        <v>256</v>
      </c>
      <c r="C27" s="101">
        <v>828.5</v>
      </c>
      <c r="D27" s="102">
        <v>828.5</v>
      </c>
      <c r="E27" s="103">
        <v>828.5</v>
      </c>
      <c r="F27" s="99"/>
      <c r="G27" s="99"/>
    </row>
    <row r="28" spans="2:8" ht="20.45" customHeight="1">
      <c r="B28" s="97" t="s">
        <v>257</v>
      </c>
      <c r="C28" s="21">
        <v>153534.70000000001</v>
      </c>
      <c r="D28" s="98">
        <v>157881.1</v>
      </c>
      <c r="E28" s="98">
        <v>164634.4</v>
      </c>
      <c r="F28" s="99"/>
      <c r="G28" s="99"/>
      <c r="H28" s="100"/>
    </row>
    <row r="29" spans="2:8" ht="20.45" customHeight="1">
      <c r="B29" s="104" t="s">
        <v>258</v>
      </c>
      <c r="C29" s="21">
        <v>6273.8</v>
      </c>
      <c r="D29" s="98">
        <v>6005.3</v>
      </c>
      <c r="E29" s="98">
        <v>6031</v>
      </c>
      <c r="F29" s="99"/>
      <c r="G29" s="99"/>
      <c r="H29" s="100"/>
    </row>
    <row r="30" spans="2:8" ht="20.45" customHeight="1">
      <c r="B30" s="97" t="s">
        <v>259</v>
      </c>
      <c r="C30" s="21">
        <v>13394.7</v>
      </c>
      <c r="D30" s="98">
        <v>12639.5</v>
      </c>
      <c r="E30" s="98">
        <v>12534.3</v>
      </c>
      <c r="F30" s="99"/>
      <c r="G30" s="99"/>
    </row>
    <row r="31" spans="2:8" ht="20.45" customHeight="1">
      <c r="B31" s="97" t="s">
        <v>260</v>
      </c>
      <c r="C31" s="21">
        <v>1653.4</v>
      </c>
      <c r="D31" s="98">
        <v>1876.5</v>
      </c>
      <c r="E31" s="98">
        <v>2401.8000000000002</v>
      </c>
      <c r="F31" s="105"/>
      <c r="G31" s="105"/>
      <c r="H31" s="105"/>
    </row>
    <row r="32" spans="2:8" ht="7.15" customHeight="1">
      <c r="B32" s="106"/>
      <c r="C32" s="107"/>
      <c r="D32" s="107"/>
      <c r="E32" s="107"/>
      <c r="F32" s="99"/>
      <c r="G32" s="99"/>
      <c r="H32" s="108"/>
    </row>
    <row r="33" spans="2:8" ht="61.15" customHeight="1">
      <c r="B33" s="214" t="s">
        <v>288</v>
      </c>
      <c r="C33" s="214"/>
      <c r="D33" s="214"/>
      <c r="E33" s="214"/>
    </row>
    <row r="34" spans="2:8" ht="34.15" customHeight="1">
      <c r="B34" s="227" t="s">
        <v>268</v>
      </c>
      <c r="C34" s="227"/>
      <c r="D34" s="227"/>
      <c r="E34" s="227"/>
    </row>
    <row r="35" spans="2:8" ht="7.15" customHeight="1">
      <c r="B35" s="109"/>
      <c r="C35" s="109"/>
      <c r="D35" s="109"/>
      <c r="E35" s="109"/>
    </row>
    <row r="36" spans="2:8" ht="29.45" customHeight="1">
      <c r="B36" s="224" t="s">
        <v>350</v>
      </c>
      <c r="C36" s="224"/>
      <c r="D36" s="224"/>
      <c r="E36" s="224"/>
      <c r="F36" s="99"/>
      <c r="G36" s="99"/>
      <c r="H36" s="108"/>
    </row>
    <row r="37" spans="2:8" ht="12" customHeight="1">
      <c r="B37" s="110"/>
      <c r="C37" s="110"/>
      <c r="D37" s="110"/>
      <c r="E37" s="111" t="s">
        <v>2</v>
      </c>
      <c r="F37" s="99"/>
      <c r="G37" s="99"/>
      <c r="H37" s="108"/>
    </row>
    <row r="38" spans="2:8" ht="16.899999999999999" customHeight="1">
      <c r="B38" s="112" t="s">
        <v>29</v>
      </c>
      <c r="C38" s="2" t="s">
        <v>14</v>
      </c>
      <c r="D38" s="2" t="s">
        <v>47</v>
      </c>
      <c r="E38" s="2" t="s">
        <v>48</v>
      </c>
      <c r="F38" s="99"/>
      <c r="G38" s="99"/>
      <c r="H38" s="108"/>
    </row>
    <row r="39" spans="2:8" s="113" customFormat="1" ht="18.600000000000001" customHeight="1">
      <c r="B39" s="114" t="s">
        <v>31</v>
      </c>
      <c r="C39" s="115">
        <f>C72+C130+C159+C181+C196+C220+C233+C259+C283+C295+C311+C329+C344+C355+C375+C408+C427+C441+C473</f>
        <v>2761673.6999999997</v>
      </c>
      <c r="D39" s="115">
        <f>D72+D130+D159+D181+D196+D220+D233+D259+D283+D295+D311+D329+D344+D355+D375+D408+D427+D441+D473</f>
        <v>962603.69999999984</v>
      </c>
      <c r="E39" s="115">
        <f>E72+E130+E159+E181+E196+E220+E233+E259+E283+E295+E311+E329+E344+E355+E375+E408+E427+E441+E473</f>
        <v>1228906.2999999998</v>
      </c>
      <c r="F39" s="105"/>
      <c r="G39" s="105"/>
      <c r="H39" s="105"/>
    </row>
    <row r="40" spans="2:8" s="118" customFormat="1" ht="16.149999999999999" customHeight="1">
      <c r="B40" s="119" t="s">
        <v>32</v>
      </c>
      <c r="C40" s="120">
        <f>C39/C19*100</f>
        <v>99.160732507382193</v>
      </c>
      <c r="D40" s="120">
        <f>D39/D19*100</f>
        <v>36.432433688570271</v>
      </c>
      <c r="E40" s="120">
        <f>E39/E19*100</f>
        <v>42.722333511165417</v>
      </c>
      <c r="F40" s="121"/>
      <c r="G40" s="121"/>
      <c r="H40" s="121"/>
    </row>
    <row r="41" spans="2:8" s="113" customFormat="1" ht="19.149999999999999" customHeight="1">
      <c r="B41" s="114" t="s">
        <v>30</v>
      </c>
      <c r="C41" s="122">
        <f>C100+C169+C204+C269+C317+C457+C481</f>
        <v>23374</v>
      </c>
      <c r="D41" s="122">
        <f>D100+D169+D204+D269+D317+D457+D481</f>
        <v>1679557.7000000002</v>
      </c>
      <c r="E41" s="122">
        <f>E100+E169+E204+E269+E317+E457+E481</f>
        <v>1647589.9000000001</v>
      </c>
      <c r="F41" s="116"/>
      <c r="G41" s="116"/>
      <c r="H41" s="117"/>
    </row>
    <row r="42" spans="2:8" s="123" customFormat="1" ht="15.6" customHeight="1">
      <c r="B42" s="119" t="s">
        <v>33</v>
      </c>
      <c r="C42" s="120">
        <f>C41/C19*100</f>
        <v>0.83926749261781053</v>
      </c>
      <c r="D42" s="120">
        <f>D41/D19*100</f>
        <v>63.567566311429736</v>
      </c>
      <c r="E42" s="120">
        <f>E41/E19*100</f>
        <v>57.277666488834576</v>
      </c>
      <c r="F42" s="124"/>
      <c r="G42" s="124"/>
      <c r="H42" s="124"/>
    </row>
    <row r="43" spans="2:8" s="123" customFormat="1" ht="9.6" customHeight="1">
      <c r="B43" s="125"/>
      <c r="C43" s="126"/>
      <c r="D43" s="126"/>
      <c r="E43" s="126"/>
      <c r="F43" s="124"/>
      <c r="G43" s="124"/>
      <c r="H43" s="124"/>
    </row>
    <row r="44" spans="2:8" s="43" customFormat="1" ht="138.6" customHeight="1">
      <c r="B44" s="213" t="s">
        <v>269</v>
      </c>
      <c r="C44" s="213"/>
      <c r="D44" s="213"/>
      <c r="E44" s="213"/>
      <c r="F44" s="45"/>
      <c r="G44" s="45"/>
    </row>
    <row r="45" spans="2:8" ht="73.900000000000006" customHeight="1">
      <c r="B45" s="214" t="s">
        <v>320</v>
      </c>
      <c r="C45" s="214"/>
      <c r="D45" s="214"/>
      <c r="E45" s="214"/>
    </row>
    <row r="46" spans="2:8" ht="138.6" customHeight="1">
      <c r="B46" s="218" t="s">
        <v>342</v>
      </c>
      <c r="C46" s="218"/>
      <c r="D46" s="218"/>
      <c r="E46" s="218"/>
    </row>
    <row r="47" spans="2:8" ht="78.599999999999994" customHeight="1">
      <c r="B47" s="218" t="s">
        <v>343</v>
      </c>
      <c r="C47" s="218"/>
      <c r="D47" s="218"/>
      <c r="E47" s="218"/>
    </row>
    <row r="48" spans="2:8" ht="76.150000000000006" customHeight="1">
      <c r="B48" s="235" t="s">
        <v>45</v>
      </c>
      <c r="C48" s="235"/>
      <c r="D48" s="235"/>
      <c r="E48" s="235"/>
    </row>
    <row r="49" spans="2:8" s="3" customFormat="1" ht="78" customHeight="1">
      <c r="B49" s="235" t="s">
        <v>321</v>
      </c>
      <c r="C49" s="235"/>
      <c r="D49" s="235"/>
      <c r="E49" s="235"/>
      <c r="F49" s="127"/>
      <c r="G49" s="128"/>
    </row>
    <row r="50" spans="2:8" ht="16.149999999999999" customHeight="1">
      <c r="B50" s="129"/>
      <c r="C50" s="207" t="s">
        <v>15</v>
      </c>
      <c r="D50" s="208">
        <f>C81+C358+C377+C481</f>
        <v>280262.3</v>
      </c>
      <c r="E50" s="158" t="s">
        <v>2</v>
      </c>
    </row>
    <row r="51" spans="2:8" ht="17.45" customHeight="1">
      <c r="B51" s="129"/>
      <c r="C51" s="207" t="s">
        <v>16</v>
      </c>
      <c r="D51" s="208">
        <f>D110+D358+D377+D481</f>
        <v>266172.09999999998</v>
      </c>
      <c r="E51" s="158" t="s">
        <v>2</v>
      </c>
    </row>
    <row r="52" spans="2:8" ht="15.6" customHeight="1">
      <c r="B52" s="129"/>
      <c r="C52" s="207" t="s">
        <v>358</v>
      </c>
      <c r="D52" s="208">
        <f>E110+E358+E377+E481</f>
        <v>263653.09999999998</v>
      </c>
      <c r="E52" s="158" t="s">
        <v>2</v>
      </c>
    </row>
    <row r="53" spans="2:8" ht="8.4499999999999993" customHeight="1">
      <c r="B53" s="109"/>
      <c r="C53" s="109"/>
      <c r="D53" s="109"/>
      <c r="E53" s="109"/>
    </row>
    <row r="54" spans="2:8" s="113" customFormat="1" ht="18" customHeight="1">
      <c r="B54" s="219" t="s">
        <v>235</v>
      </c>
      <c r="C54" s="219"/>
      <c r="D54" s="219"/>
      <c r="E54" s="219"/>
      <c r="F54" s="138"/>
      <c r="G54" s="138"/>
    </row>
    <row r="55" spans="2:8" ht="20.45" customHeight="1">
      <c r="B55" s="224" t="s">
        <v>50</v>
      </c>
      <c r="C55" s="224"/>
      <c r="D55" s="224"/>
      <c r="E55" s="224"/>
      <c r="F55" s="99"/>
      <c r="G55" s="99"/>
      <c r="H55" s="108"/>
    </row>
    <row r="56" spans="2:8" s="85" customFormat="1" ht="30" customHeight="1">
      <c r="B56" s="222" t="s">
        <v>51</v>
      </c>
      <c r="C56" s="222"/>
      <c r="D56" s="222"/>
      <c r="E56" s="222"/>
      <c r="F56" s="130"/>
      <c r="G56" s="130"/>
      <c r="H56" s="130"/>
    </row>
    <row r="57" spans="2:8" s="85" customFormat="1" ht="29.45" customHeight="1">
      <c r="B57" s="222" t="s">
        <v>52</v>
      </c>
      <c r="C57" s="222"/>
      <c r="D57" s="222"/>
      <c r="E57" s="222"/>
      <c r="F57" s="130"/>
      <c r="G57" s="130"/>
      <c r="H57" s="130"/>
    </row>
    <row r="58" spans="2:8" s="85" customFormat="1" ht="16.899999999999999" hidden="1" customHeight="1">
      <c r="B58" s="228" t="s">
        <v>59</v>
      </c>
      <c r="C58" s="228"/>
      <c r="D58" s="228"/>
      <c r="E58" s="228"/>
      <c r="F58" s="130"/>
      <c r="G58" s="130"/>
      <c r="H58" s="130"/>
    </row>
    <row r="59" spans="2:8" s="85" customFormat="1" ht="31.15" hidden="1" customHeight="1">
      <c r="B59" s="222" t="s">
        <v>64</v>
      </c>
      <c r="C59" s="222"/>
      <c r="D59" s="222"/>
      <c r="E59" s="222"/>
      <c r="F59" s="130"/>
      <c r="G59" s="130"/>
      <c r="H59" s="130"/>
    </row>
    <row r="60" spans="2:8" s="85" customFormat="1" ht="15.6" hidden="1" customHeight="1">
      <c r="B60" s="222" t="s">
        <v>72</v>
      </c>
      <c r="C60" s="222"/>
      <c r="D60" s="222"/>
      <c r="E60" s="222"/>
      <c r="F60" s="130"/>
      <c r="G60" s="130"/>
      <c r="H60" s="130"/>
    </row>
    <row r="61" spans="2:8" s="85" customFormat="1" ht="30.6" hidden="1" customHeight="1">
      <c r="B61" s="222" t="s">
        <v>65</v>
      </c>
      <c r="C61" s="222"/>
      <c r="D61" s="222"/>
      <c r="E61" s="222"/>
      <c r="F61" s="130"/>
      <c r="G61" s="130"/>
      <c r="H61" s="130"/>
    </row>
    <row r="62" spans="2:8" s="85" customFormat="1" ht="30" hidden="1" customHeight="1">
      <c r="B62" s="222" t="s">
        <v>66</v>
      </c>
      <c r="C62" s="222"/>
      <c r="D62" s="222"/>
      <c r="E62" s="222"/>
      <c r="F62" s="130"/>
      <c r="G62" s="130"/>
      <c r="H62" s="130"/>
    </row>
    <row r="63" spans="2:8" s="85" customFormat="1" ht="30" hidden="1" customHeight="1">
      <c r="B63" s="222" t="s">
        <v>67</v>
      </c>
      <c r="C63" s="222"/>
      <c r="D63" s="222"/>
      <c r="E63" s="222"/>
      <c r="F63" s="130"/>
      <c r="G63" s="130"/>
      <c r="H63" s="130"/>
    </row>
    <row r="64" spans="2:8" s="85" customFormat="1" ht="17.45" hidden="1" customHeight="1">
      <c r="B64" s="222" t="s">
        <v>68</v>
      </c>
      <c r="C64" s="222"/>
      <c r="D64" s="222"/>
      <c r="E64" s="222"/>
      <c r="F64" s="130"/>
      <c r="G64" s="130"/>
      <c r="H64" s="130"/>
    </row>
    <row r="65" spans="2:8" s="85" customFormat="1" ht="17.45" hidden="1" customHeight="1">
      <c r="B65" s="222" t="s">
        <v>69</v>
      </c>
      <c r="C65" s="222"/>
      <c r="D65" s="222"/>
      <c r="E65" s="222"/>
      <c r="F65" s="130"/>
      <c r="G65" s="130"/>
      <c r="H65" s="130"/>
    </row>
    <row r="66" spans="2:8" s="85" customFormat="1" ht="31.9" hidden="1" customHeight="1">
      <c r="B66" s="222" t="s">
        <v>70</v>
      </c>
      <c r="C66" s="222"/>
      <c r="D66" s="222"/>
      <c r="E66" s="222"/>
      <c r="F66" s="130"/>
      <c r="G66" s="130"/>
      <c r="H66" s="130"/>
    </row>
    <row r="67" spans="2:8" s="85" customFormat="1" ht="29.45" hidden="1" customHeight="1">
      <c r="B67" s="222" t="s">
        <v>71</v>
      </c>
      <c r="C67" s="222"/>
      <c r="D67" s="222"/>
      <c r="E67" s="222"/>
      <c r="F67" s="130"/>
      <c r="G67" s="130"/>
      <c r="H67" s="130"/>
    </row>
    <row r="68" spans="2:8" s="85" customFormat="1" ht="20.45" hidden="1" customHeight="1">
      <c r="B68" s="222" t="s">
        <v>63</v>
      </c>
      <c r="C68" s="222"/>
      <c r="D68" s="222"/>
      <c r="E68" s="222"/>
      <c r="F68" s="130"/>
      <c r="G68" s="130"/>
      <c r="H68" s="130"/>
    </row>
    <row r="69" spans="2:8" s="85" customFormat="1" ht="33" customHeight="1">
      <c r="B69" s="222" t="s">
        <v>289</v>
      </c>
      <c r="C69" s="222"/>
      <c r="D69" s="222"/>
      <c r="E69" s="222"/>
      <c r="F69" s="130"/>
      <c r="G69" s="130"/>
      <c r="H69" s="130"/>
    </row>
    <row r="70" spans="2:8" ht="7.9" customHeight="1">
      <c r="B70" s="131"/>
      <c r="C70" s="131"/>
      <c r="D70" s="131"/>
      <c r="E70" s="131"/>
      <c r="F70" s="99"/>
      <c r="G70" s="99"/>
      <c r="H70" s="108"/>
    </row>
    <row r="71" spans="2:8" s="96" customFormat="1" ht="18.600000000000001" customHeight="1">
      <c r="B71" s="132" t="s">
        <v>96</v>
      </c>
      <c r="C71" s="2" t="s">
        <v>14</v>
      </c>
      <c r="D71" s="2" t="s">
        <v>47</v>
      </c>
      <c r="E71" s="2" t="s">
        <v>48</v>
      </c>
      <c r="F71" s="133"/>
      <c r="G71" s="133"/>
    </row>
    <row r="72" spans="2:8" ht="17.45" customHeight="1">
      <c r="B72" s="134" t="s">
        <v>1</v>
      </c>
      <c r="C72" s="135">
        <f>C73+C82+C84+C91</f>
        <v>1355368.2</v>
      </c>
      <c r="D72" s="135">
        <f>D73+D82+D84+D91</f>
        <v>0</v>
      </c>
      <c r="E72" s="135">
        <f>E73+E82+E84+E91</f>
        <v>0</v>
      </c>
      <c r="F72" s="136"/>
      <c r="G72" s="41"/>
    </row>
    <row r="73" spans="2:8" s="113" customFormat="1" ht="17.45" customHeight="1">
      <c r="B73" s="26" t="s">
        <v>13</v>
      </c>
      <c r="C73" s="27">
        <f>SUM(C74:C81)</f>
        <v>1269407.2</v>
      </c>
      <c r="D73" s="27">
        <f>SUM(D74:D81)</f>
        <v>0</v>
      </c>
      <c r="E73" s="27">
        <f>SUM(E74:E81)</f>
        <v>0</v>
      </c>
      <c r="F73" s="137"/>
      <c r="G73" s="138"/>
    </row>
    <row r="74" spans="2:8" ht="72.599999999999994" customHeight="1">
      <c r="B74" s="49" t="s">
        <v>53</v>
      </c>
      <c r="C74" s="139">
        <v>798.5</v>
      </c>
      <c r="D74" s="8">
        <v>0</v>
      </c>
      <c r="E74" s="8">
        <v>0</v>
      </c>
      <c r="F74" s="140"/>
    </row>
    <row r="75" spans="2:8" ht="73.900000000000006" customHeight="1">
      <c r="B75" s="22" t="s">
        <v>322</v>
      </c>
      <c r="C75" s="139">
        <f>100114.8+445141.9</f>
        <v>545256.70000000007</v>
      </c>
      <c r="D75" s="139">
        <v>0</v>
      </c>
      <c r="E75" s="139">
        <v>0</v>
      </c>
      <c r="F75" s="140"/>
    </row>
    <row r="76" spans="2:8" ht="70.150000000000006" customHeight="1">
      <c r="B76" s="22" t="s">
        <v>323</v>
      </c>
      <c r="C76" s="139">
        <f>47858.2+546565</f>
        <v>594423.19999999995</v>
      </c>
      <c r="D76" s="8">
        <v>0</v>
      </c>
      <c r="E76" s="8">
        <v>0</v>
      </c>
      <c r="F76" s="140"/>
    </row>
    <row r="77" spans="2:8" ht="42" customHeight="1">
      <c r="B77" s="20" t="s">
        <v>222</v>
      </c>
      <c r="C77" s="139">
        <f>32316+1546</f>
        <v>33862</v>
      </c>
      <c r="D77" s="8">
        <v>0</v>
      </c>
      <c r="E77" s="8">
        <v>0</v>
      </c>
      <c r="F77" s="140"/>
    </row>
    <row r="78" spans="2:8" ht="18" customHeight="1">
      <c r="B78" s="22" t="s">
        <v>270</v>
      </c>
      <c r="C78" s="35">
        <v>45208.800000000003</v>
      </c>
      <c r="D78" s="8">
        <v>0</v>
      </c>
      <c r="E78" s="8">
        <v>0</v>
      </c>
      <c r="F78" s="140"/>
    </row>
    <row r="79" spans="2:8" ht="43.15" customHeight="1">
      <c r="B79" s="20" t="s">
        <v>54</v>
      </c>
      <c r="C79" s="35">
        <v>7226.9</v>
      </c>
      <c r="D79" s="8">
        <v>0</v>
      </c>
      <c r="E79" s="8">
        <v>0</v>
      </c>
      <c r="F79" s="140"/>
    </row>
    <row r="80" spans="2:8" s="43" customFormat="1" ht="29.45" customHeight="1">
      <c r="B80" s="10" t="s">
        <v>28</v>
      </c>
      <c r="C80" s="21">
        <v>16584.099999999999</v>
      </c>
      <c r="D80" s="29">
        <v>0</v>
      </c>
      <c r="E80" s="29">
        <v>0</v>
      </c>
      <c r="F80" s="141"/>
      <c r="G80" s="45"/>
    </row>
    <row r="81" spans="2:7" ht="31.15" customHeight="1">
      <c r="B81" s="10" t="s">
        <v>271</v>
      </c>
      <c r="C81" s="139">
        <v>26047</v>
      </c>
      <c r="D81" s="8">
        <v>0</v>
      </c>
      <c r="E81" s="8">
        <v>0</v>
      </c>
      <c r="F81" s="140"/>
    </row>
    <row r="82" spans="2:7" s="113" customFormat="1" ht="18" customHeight="1">
      <c r="B82" s="23" t="s">
        <v>22</v>
      </c>
      <c r="C82" s="142">
        <f>C83</f>
        <v>550</v>
      </c>
      <c r="D82" s="142">
        <f t="shared" ref="D82:E82" si="1">D83</f>
        <v>0</v>
      </c>
      <c r="E82" s="142">
        <f t="shared" si="1"/>
        <v>0</v>
      </c>
      <c r="F82" s="137"/>
      <c r="G82" s="138"/>
    </row>
    <row r="83" spans="2:7" s="43" customFormat="1" ht="73.150000000000006" customHeight="1">
      <c r="B83" s="49" t="s">
        <v>290</v>
      </c>
      <c r="C83" s="21">
        <v>550</v>
      </c>
      <c r="D83" s="21">
        <v>0</v>
      </c>
      <c r="E83" s="21">
        <v>0</v>
      </c>
      <c r="F83" s="141"/>
      <c r="G83" s="45"/>
    </row>
    <row r="84" spans="2:7" s="143" customFormat="1" ht="19.149999999999999" customHeight="1">
      <c r="B84" s="23" t="s">
        <v>23</v>
      </c>
      <c r="C84" s="144">
        <f>C85+C88+C89+C90</f>
        <v>66176.399999999994</v>
      </c>
      <c r="D84" s="144">
        <f t="shared" ref="D84:E84" si="2">D85+D88+D89+D90</f>
        <v>0</v>
      </c>
      <c r="E84" s="144">
        <f t="shared" si="2"/>
        <v>0</v>
      </c>
      <c r="F84" s="145"/>
      <c r="G84" s="145"/>
    </row>
    <row r="85" spans="2:7" ht="19.899999999999999" customHeight="1">
      <c r="B85" s="15" t="s">
        <v>56</v>
      </c>
      <c r="C85" s="146">
        <f>C86+C87</f>
        <v>2010</v>
      </c>
      <c r="D85" s="146">
        <f t="shared" ref="D85:E85" si="3">D86+D87</f>
        <v>0</v>
      </c>
      <c r="E85" s="146">
        <f t="shared" si="3"/>
        <v>0</v>
      </c>
      <c r="F85" s="140"/>
    </row>
    <row r="86" spans="2:7" s="147" customFormat="1" ht="27.6" customHeight="1">
      <c r="B86" s="25" t="s">
        <v>300</v>
      </c>
      <c r="C86" s="148">
        <v>1910</v>
      </c>
      <c r="D86" s="148"/>
      <c r="E86" s="148"/>
      <c r="F86" s="149"/>
      <c r="G86" s="150"/>
    </row>
    <row r="87" spans="2:7" s="147" customFormat="1" ht="16.149999999999999" customHeight="1">
      <c r="B87" s="25" t="s">
        <v>55</v>
      </c>
      <c r="C87" s="148">
        <v>100</v>
      </c>
      <c r="D87" s="148"/>
      <c r="E87" s="148"/>
      <c r="F87" s="149"/>
      <c r="G87" s="150"/>
    </row>
    <row r="88" spans="2:7" s="43" customFormat="1" ht="28.9" customHeight="1">
      <c r="B88" s="24" t="s">
        <v>272</v>
      </c>
      <c r="C88" s="21">
        <v>28138.9</v>
      </c>
      <c r="D88" s="21">
        <v>0</v>
      </c>
      <c r="E88" s="21">
        <v>0</v>
      </c>
      <c r="F88" s="141"/>
      <c r="G88" s="45"/>
    </row>
    <row r="89" spans="2:7" s="43" customFormat="1" ht="100.9" customHeight="1">
      <c r="B89" s="24" t="s">
        <v>299</v>
      </c>
      <c r="C89" s="21">
        <v>35965</v>
      </c>
      <c r="D89" s="21">
        <v>0</v>
      </c>
      <c r="E89" s="21">
        <v>0</v>
      </c>
      <c r="F89" s="141"/>
      <c r="G89" s="45"/>
    </row>
    <row r="90" spans="2:7" s="43" customFormat="1" ht="19.899999999999999" customHeight="1">
      <c r="B90" s="24" t="s">
        <v>57</v>
      </c>
      <c r="C90" s="21">
        <v>62.5</v>
      </c>
      <c r="D90" s="21">
        <v>0</v>
      </c>
      <c r="E90" s="21">
        <v>0</v>
      </c>
      <c r="F90" s="141"/>
      <c r="G90" s="45"/>
    </row>
    <row r="91" spans="2:7" s="113" customFormat="1" ht="46.15" customHeight="1">
      <c r="B91" s="23" t="s">
        <v>324</v>
      </c>
      <c r="C91" s="51">
        <f>C92+C95+C96</f>
        <v>19234.599999999999</v>
      </c>
      <c r="D91" s="51">
        <f>D92+D95+D96</f>
        <v>0</v>
      </c>
      <c r="E91" s="51">
        <f>E92+E95+E96</f>
        <v>0</v>
      </c>
      <c r="F91" s="138"/>
      <c r="G91" s="138"/>
    </row>
    <row r="92" spans="2:7" ht="16.899999999999999" customHeight="1">
      <c r="B92" s="15" t="s">
        <v>18</v>
      </c>
      <c r="C92" s="36">
        <f>C93+C94</f>
        <v>2957.2</v>
      </c>
      <c r="D92" s="36">
        <f t="shared" ref="D92:E92" si="4">D93+D94</f>
        <v>0</v>
      </c>
      <c r="E92" s="36">
        <f t="shared" si="4"/>
        <v>0</v>
      </c>
    </row>
    <row r="93" spans="2:7" s="147" customFormat="1" ht="28.15" customHeight="1">
      <c r="B93" s="25" t="s">
        <v>85</v>
      </c>
      <c r="C93" s="151">
        <f>2469.2+200</f>
        <v>2669.2</v>
      </c>
      <c r="D93" s="151">
        <v>0</v>
      </c>
      <c r="E93" s="151">
        <v>0</v>
      </c>
      <c r="F93" s="150"/>
      <c r="G93" s="150"/>
    </row>
    <row r="94" spans="2:7" s="61" customFormat="1" ht="28.9" customHeight="1">
      <c r="B94" s="9" t="s">
        <v>275</v>
      </c>
      <c r="C94" s="152">
        <v>288</v>
      </c>
      <c r="D94" s="152">
        <v>0</v>
      </c>
      <c r="E94" s="152">
        <v>0</v>
      </c>
      <c r="F94" s="63"/>
      <c r="G94" s="63"/>
    </row>
    <row r="95" spans="2:7" s="43" customFormat="1" ht="28.15" customHeight="1">
      <c r="B95" s="12" t="s">
        <v>276</v>
      </c>
      <c r="C95" s="21">
        <v>9488.7999999999993</v>
      </c>
      <c r="D95" s="21">
        <v>0</v>
      </c>
      <c r="E95" s="21">
        <v>0</v>
      </c>
      <c r="F95" s="45"/>
      <c r="G95" s="45"/>
    </row>
    <row r="96" spans="2:7" s="43" customFormat="1" ht="43.9" customHeight="1">
      <c r="B96" s="12" t="s">
        <v>58</v>
      </c>
      <c r="C96" s="21">
        <f>5430.9+1357.7</f>
        <v>6788.5999999999995</v>
      </c>
      <c r="D96" s="21">
        <v>0</v>
      </c>
      <c r="E96" s="21">
        <v>0</v>
      </c>
      <c r="F96" s="45"/>
      <c r="G96" s="45"/>
    </row>
    <row r="97" spans="2:7" s="96" customFormat="1" ht="13.15" customHeight="1">
      <c r="B97" s="153"/>
      <c r="C97" s="50"/>
      <c r="D97" s="50"/>
      <c r="E97" s="50"/>
      <c r="F97" s="133"/>
      <c r="G97" s="133"/>
    </row>
    <row r="98" spans="2:7" ht="15" customHeight="1">
      <c r="B98" s="223" t="s">
        <v>237</v>
      </c>
      <c r="C98" s="223"/>
      <c r="D98" s="223"/>
      <c r="E98" s="223"/>
    </row>
    <row r="99" spans="2:7" ht="18" customHeight="1">
      <c r="B99" s="132" t="s">
        <v>17</v>
      </c>
      <c r="C99" s="2" t="s">
        <v>14</v>
      </c>
      <c r="D99" s="2" t="s">
        <v>47</v>
      </c>
      <c r="E99" s="2" t="s">
        <v>48</v>
      </c>
      <c r="F99" s="127"/>
    </row>
    <row r="100" spans="2:7" ht="17.45" customHeight="1">
      <c r="B100" s="154" t="s">
        <v>1</v>
      </c>
      <c r="C100" s="155">
        <f>SUM(C101:C115)</f>
        <v>0</v>
      </c>
      <c r="D100" s="155">
        <f>SUM(D101:D115)</f>
        <v>1291074.3000000003</v>
      </c>
      <c r="E100" s="155">
        <f>SUM(E101:E115)</f>
        <v>1283417.5000000002</v>
      </c>
      <c r="F100" s="136"/>
      <c r="G100" s="41"/>
    </row>
    <row r="101" spans="2:7" ht="18" customHeight="1">
      <c r="B101" s="15" t="s">
        <v>38</v>
      </c>
      <c r="C101" s="8">
        <v>0</v>
      </c>
      <c r="D101" s="39">
        <v>1272.7</v>
      </c>
      <c r="E101" s="40">
        <v>1272.7</v>
      </c>
      <c r="F101" s="156"/>
      <c r="G101" s="41"/>
    </row>
    <row r="102" spans="2:7" ht="16.149999999999999" customHeight="1">
      <c r="B102" s="15" t="s">
        <v>39</v>
      </c>
      <c r="C102" s="8">
        <v>0</v>
      </c>
      <c r="D102" s="8">
        <v>550</v>
      </c>
      <c r="E102" s="38">
        <v>550</v>
      </c>
      <c r="F102" s="156"/>
      <c r="G102" s="41"/>
    </row>
    <row r="103" spans="2:7" ht="16.899999999999999" customHeight="1">
      <c r="B103" s="15" t="s">
        <v>40</v>
      </c>
      <c r="C103" s="8">
        <v>0</v>
      </c>
      <c r="D103" s="157">
        <v>1910</v>
      </c>
      <c r="E103" s="157">
        <v>1910</v>
      </c>
      <c r="F103" s="136"/>
      <c r="G103" s="41"/>
    </row>
    <row r="104" spans="2:7" ht="16.899999999999999" customHeight="1">
      <c r="B104" s="15" t="s">
        <v>60</v>
      </c>
      <c r="C104" s="8">
        <v>0</v>
      </c>
      <c r="D104" s="157">
        <f>200+2599+338</f>
        <v>3137</v>
      </c>
      <c r="E104" s="157">
        <f>200+2599+338</f>
        <v>3137</v>
      </c>
      <c r="F104" s="136"/>
      <c r="G104" s="41"/>
    </row>
    <row r="105" spans="2:7" ht="58.9" customHeight="1">
      <c r="B105" s="22" t="s">
        <v>273</v>
      </c>
      <c r="C105" s="8">
        <v>0</v>
      </c>
      <c r="D105" s="139">
        <v>516715.6</v>
      </c>
      <c r="E105" s="139">
        <v>515934.5</v>
      </c>
      <c r="F105" s="140"/>
    </row>
    <row r="106" spans="2:7" ht="58.9" customHeight="1">
      <c r="B106" s="22" t="s">
        <v>274</v>
      </c>
      <c r="C106" s="8">
        <v>0</v>
      </c>
      <c r="D106" s="8">
        <v>569079.4</v>
      </c>
      <c r="E106" s="8">
        <v>562903.9</v>
      </c>
      <c r="F106" s="140"/>
    </row>
    <row r="107" spans="2:7" ht="30" customHeight="1">
      <c r="B107" s="20" t="s">
        <v>223</v>
      </c>
      <c r="C107" s="8">
        <v>0</v>
      </c>
      <c r="D107" s="8">
        <f>32316+1546</f>
        <v>33862</v>
      </c>
      <c r="E107" s="8">
        <f>32316+1546</f>
        <v>33862</v>
      </c>
      <c r="F107" s="140"/>
    </row>
    <row r="108" spans="2:7" ht="19.149999999999999" customHeight="1">
      <c r="B108" s="22" t="s">
        <v>270</v>
      </c>
      <c r="C108" s="8">
        <v>0</v>
      </c>
      <c r="D108" s="8">
        <v>43667.1</v>
      </c>
      <c r="E108" s="8">
        <v>43303.5</v>
      </c>
      <c r="F108" s="140"/>
    </row>
    <row r="109" spans="2:7" s="43" customFormat="1" ht="29.45" customHeight="1">
      <c r="B109" s="10" t="s">
        <v>28</v>
      </c>
      <c r="C109" s="8">
        <v>0</v>
      </c>
      <c r="D109" s="29">
        <v>15555.6</v>
      </c>
      <c r="E109" s="29">
        <v>15426.1</v>
      </c>
      <c r="F109" s="141"/>
      <c r="G109" s="45"/>
    </row>
    <row r="110" spans="2:7" ht="31.15" customHeight="1">
      <c r="B110" s="10" t="s">
        <v>277</v>
      </c>
      <c r="C110" s="8">
        <v>0</v>
      </c>
      <c r="D110" s="8">
        <v>24881.1</v>
      </c>
      <c r="E110" s="8">
        <v>24674</v>
      </c>
      <c r="F110" s="140"/>
    </row>
    <row r="111" spans="2:7" s="43" customFormat="1" ht="28.9" customHeight="1">
      <c r="B111" s="24" t="s">
        <v>24</v>
      </c>
      <c r="C111" s="8">
        <v>0</v>
      </c>
      <c r="D111" s="21">
        <v>28138.9</v>
      </c>
      <c r="E111" s="21">
        <v>28138.9</v>
      </c>
      <c r="F111" s="141"/>
      <c r="G111" s="45"/>
    </row>
    <row r="112" spans="2:7" s="43" customFormat="1" ht="56.45" customHeight="1">
      <c r="B112" s="24" t="s">
        <v>25</v>
      </c>
      <c r="C112" s="8">
        <v>0</v>
      </c>
      <c r="D112" s="21">
        <v>35965</v>
      </c>
      <c r="E112" s="21">
        <v>35965</v>
      </c>
      <c r="F112" s="141"/>
      <c r="G112" s="45"/>
    </row>
    <row r="113" spans="2:7" s="43" customFormat="1" ht="19.899999999999999" customHeight="1">
      <c r="B113" s="24" t="s">
        <v>57</v>
      </c>
      <c r="C113" s="8">
        <v>0</v>
      </c>
      <c r="D113" s="21">
        <v>62.5</v>
      </c>
      <c r="E113" s="21">
        <v>62.5</v>
      </c>
      <c r="F113" s="141"/>
      <c r="G113" s="45"/>
    </row>
    <row r="114" spans="2:7" s="43" customFormat="1" ht="28.15" customHeight="1">
      <c r="B114" s="12" t="s">
        <v>26</v>
      </c>
      <c r="C114" s="8">
        <v>0</v>
      </c>
      <c r="D114" s="21">
        <v>9488.7999999999993</v>
      </c>
      <c r="E114" s="21">
        <v>9488.7999999999993</v>
      </c>
      <c r="F114" s="45"/>
      <c r="G114" s="45"/>
    </row>
    <row r="115" spans="2:7" s="43" customFormat="1" ht="46.9" customHeight="1">
      <c r="B115" s="12" t="s">
        <v>58</v>
      </c>
      <c r="C115" s="8">
        <v>0</v>
      </c>
      <c r="D115" s="21">
        <v>6788.6</v>
      </c>
      <c r="E115" s="21">
        <v>6788.6</v>
      </c>
      <c r="F115" s="45"/>
      <c r="G115" s="45"/>
    </row>
    <row r="116" spans="2:7" s="96" customFormat="1" ht="11.45" customHeight="1">
      <c r="B116" s="153"/>
      <c r="C116" s="50"/>
      <c r="D116" s="50"/>
      <c r="E116" s="50"/>
      <c r="F116" s="133"/>
      <c r="G116" s="133"/>
    </row>
    <row r="117" spans="2:7" s="158" customFormat="1" ht="25.9" customHeight="1">
      <c r="B117" s="220" t="s">
        <v>61</v>
      </c>
      <c r="C117" s="220"/>
      <c r="D117" s="220"/>
      <c r="E117" s="220"/>
    </row>
    <row r="118" spans="2:7" s="158" customFormat="1" ht="30.6" customHeight="1">
      <c r="B118" s="216" t="s">
        <v>241</v>
      </c>
      <c r="C118" s="216"/>
      <c r="D118" s="216"/>
      <c r="E118" s="216"/>
    </row>
    <row r="119" spans="2:7" s="159" customFormat="1" ht="31.15" customHeight="1">
      <c r="B119" s="216" t="s">
        <v>62</v>
      </c>
      <c r="C119" s="216"/>
      <c r="D119" s="216"/>
      <c r="E119" s="216"/>
    </row>
    <row r="120" spans="2:7" s="159" customFormat="1" ht="16.899999999999999" hidden="1" customHeight="1">
      <c r="B120" s="216" t="s">
        <v>59</v>
      </c>
      <c r="C120" s="216"/>
      <c r="D120" s="216"/>
      <c r="E120" s="216"/>
    </row>
    <row r="121" spans="2:7" s="159" customFormat="1" ht="16.149999999999999" hidden="1" customHeight="1">
      <c r="B121" s="216" t="s">
        <v>73</v>
      </c>
      <c r="C121" s="216"/>
      <c r="D121" s="216"/>
      <c r="E121" s="216"/>
    </row>
    <row r="122" spans="2:7" s="159" customFormat="1" ht="16.149999999999999" hidden="1" customHeight="1">
      <c r="B122" s="216" t="s">
        <v>74</v>
      </c>
      <c r="C122" s="216"/>
      <c r="D122" s="216"/>
      <c r="E122" s="216"/>
    </row>
    <row r="123" spans="2:7" s="159" customFormat="1" ht="16.149999999999999" hidden="1" customHeight="1">
      <c r="B123" s="216" t="s">
        <v>75</v>
      </c>
      <c r="C123" s="216"/>
      <c r="D123" s="216"/>
      <c r="E123" s="216"/>
    </row>
    <row r="124" spans="2:7" s="159" customFormat="1" ht="16.149999999999999" hidden="1" customHeight="1">
      <c r="B124" s="216" t="s">
        <v>76</v>
      </c>
      <c r="C124" s="216"/>
      <c r="D124" s="216"/>
      <c r="E124" s="216"/>
    </row>
    <row r="125" spans="2:7" s="159" customFormat="1" ht="16.149999999999999" hidden="1" customHeight="1">
      <c r="B125" s="216" t="s">
        <v>77</v>
      </c>
      <c r="C125" s="216"/>
      <c r="D125" s="216"/>
      <c r="E125" s="216"/>
    </row>
    <row r="126" spans="2:7" s="159" customFormat="1" ht="16.149999999999999" hidden="1" customHeight="1">
      <c r="B126" s="216" t="s">
        <v>78</v>
      </c>
      <c r="C126" s="216"/>
      <c r="D126" s="216"/>
      <c r="E126" s="216"/>
    </row>
    <row r="127" spans="2:7" s="159" customFormat="1" ht="97.9" customHeight="1">
      <c r="B127" s="216" t="s">
        <v>331</v>
      </c>
      <c r="C127" s="216"/>
      <c r="D127" s="216"/>
      <c r="E127" s="216"/>
    </row>
    <row r="128" spans="2:7" s="158" customFormat="1" ht="7.15" customHeight="1">
      <c r="B128" s="160"/>
      <c r="C128" s="48"/>
      <c r="D128" s="48"/>
      <c r="E128" s="48"/>
    </row>
    <row r="129" spans="2:7" s="96" customFormat="1" ht="18.600000000000001" customHeight="1">
      <c r="B129" s="132" t="s">
        <v>96</v>
      </c>
      <c r="C129" s="2" t="s">
        <v>14</v>
      </c>
      <c r="D129" s="2" t="s">
        <v>47</v>
      </c>
      <c r="E129" s="2" t="s">
        <v>48</v>
      </c>
      <c r="F129" s="133"/>
      <c r="G129" s="133"/>
    </row>
    <row r="130" spans="2:7" ht="17.45" customHeight="1">
      <c r="B130" s="134" t="s">
        <v>1</v>
      </c>
      <c r="C130" s="135">
        <f>C131+C135+C138+C140+C142</f>
        <v>237713.40000000002</v>
      </c>
      <c r="D130" s="135">
        <f>D131+D135+D138+D140+D142</f>
        <v>234722.8</v>
      </c>
      <c r="E130" s="135">
        <f>E131+E135+E138+E140+E142</f>
        <v>233241.50000000003</v>
      </c>
      <c r="F130" s="136"/>
      <c r="G130" s="41"/>
    </row>
    <row r="131" spans="2:7" s="113" customFormat="1" ht="15.6" customHeight="1">
      <c r="B131" s="14" t="s">
        <v>12</v>
      </c>
      <c r="C131" s="161">
        <f>C132+C133+C134</f>
        <v>538.1</v>
      </c>
      <c r="D131" s="161">
        <f t="shared" ref="D131:E131" si="5">D132+D133+D134</f>
        <v>558.1</v>
      </c>
      <c r="E131" s="161">
        <f t="shared" si="5"/>
        <v>558.1</v>
      </c>
      <c r="F131" s="138"/>
      <c r="G131" s="138"/>
    </row>
    <row r="132" spans="2:7" ht="33" customHeight="1">
      <c r="B132" s="15" t="s">
        <v>281</v>
      </c>
      <c r="C132" s="34">
        <v>30</v>
      </c>
      <c r="D132" s="34">
        <v>50</v>
      </c>
      <c r="E132" s="34">
        <v>50</v>
      </c>
    </row>
    <row r="133" spans="2:7" ht="58.9" customHeight="1">
      <c r="B133" s="13" t="s">
        <v>280</v>
      </c>
      <c r="C133" s="162">
        <v>416.6</v>
      </c>
      <c r="D133" s="146">
        <v>416.6</v>
      </c>
      <c r="E133" s="8">
        <v>416.6</v>
      </c>
    </row>
    <row r="134" spans="2:7" ht="35.450000000000003" customHeight="1">
      <c r="B134" s="13" t="s">
        <v>284</v>
      </c>
      <c r="C134" s="162">
        <v>91.5</v>
      </c>
      <c r="D134" s="146">
        <v>91.5</v>
      </c>
      <c r="E134" s="8">
        <v>91.5</v>
      </c>
    </row>
    <row r="135" spans="2:7" s="113" customFormat="1" ht="15.6" customHeight="1">
      <c r="B135" s="16" t="s">
        <v>20</v>
      </c>
      <c r="C135" s="161">
        <f>C137+C136</f>
        <v>117.5</v>
      </c>
      <c r="D135" s="161">
        <f t="shared" ref="D135:E135" si="6">D137+D136</f>
        <v>432.4</v>
      </c>
      <c r="E135" s="161">
        <f t="shared" si="6"/>
        <v>237.4</v>
      </c>
      <c r="F135" s="138"/>
      <c r="G135" s="138"/>
    </row>
    <row r="136" spans="2:7" ht="29.45" customHeight="1">
      <c r="B136" s="15" t="s">
        <v>282</v>
      </c>
      <c r="C136" s="34">
        <v>20</v>
      </c>
      <c r="D136" s="34">
        <v>50</v>
      </c>
      <c r="E136" s="34">
        <v>50</v>
      </c>
    </row>
    <row r="137" spans="2:7" ht="43.9" customHeight="1">
      <c r="B137" s="13" t="s">
        <v>283</v>
      </c>
      <c r="C137" s="162">
        <v>97.5</v>
      </c>
      <c r="D137" s="146">
        <v>382.4</v>
      </c>
      <c r="E137" s="8">
        <v>187.4</v>
      </c>
    </row>
    <row r="138" spans="2:7" ht="15.6" customHeight="1">
      <c r="B138" s="16" t="s">
        <v>79</v>
      </c>
      <c r="C138" s="163">
        <f>C139</f>
        <v>39.9</v>
      </c>
      <c r="D138" s="164">
        <f t="shared" ref="D138:E140" si="7">D139</f>
        <v>39.9</v>
      </c>
      <c r="E138" s="164">
        <f t="shared" si="7"/>
        <v>39.9</v>
      </c>
    </row>
    <row r="139" spans="2:7" ht="30" customHeight="1">
      <c r="B139" s="10" t="s">
        <v>285</v>
      </c>
      <c r="C139" s="34">
        <v>39.9</v>
      </c>
      <c r="D139" s="34">
        <v>39.9</v>
      </c>
      <c r="E139" s="34">
        <v>39.9</v>
      </c>
    </row>
    <row r="140" spans="2:7" s="113" customFormat="1" ht="30.6" customHeight="1">
      <c r="B140" s="17" t="s">
        <v>21</v>
      </c>
      <c r="C140" s="163">
        <f>C141</f>
        <v>2798.7</v>
      </c>
      <c r="D140" s="164">
        <f t="shared" si="7"/>
        <v>2891.4</v>
      </c>
      <c r="E140" s="164">
        <f t="shared" si="7"/>
        <v>2892</v>
      </c>
      <c r="F140" s="138"/>
      <c r="G140" s="138"/>
    </row>
    <row r="141" spans="2:7" ht="29.45" customHeight="1">
      <c r="B141" s="10" t="s">
        <v>80</v>
      </c>
      <c r="C141" s="34">
        <v>2798.7</v>
      </c>
      <c r="D141" s="35">
        <v>2891.4</v>
      </c>
      <c r="E141" s="29">
        <v>2892</v>
      </c>
    </row>
    <row r="142" spans="2:7" s="113" customFormat="1" ht="31.15" customHeight="1">
      <c r="B142" s="17" t="s">
        <v>81</v>
      </c>
      <c r="C142" s="161">
        <f>SUM(C143:C147)</f>
        <v>234219.2</v>
      </c>
      <c r="D142" s="161">
        <f t="shared" ref="D142:E142" si="8">SUM(D143:D147)</f>
        <v>230801</v>
      </c>
      <c r="E142" s="161">
        <f t="shared" si="8"/>
        <v>229514.10000000003</v>
      </c>
      <c r="F142" s="138"/>
      <c r="G142" s="138"/>
    </row>
    <row r="143" spans="2:7" s="166" customFormat="1" ht="59.45" customHeight="1">
      <c r="B143" s="19" t="s">
        <v>278</v>
      </c>
      <c r="C143" s="34">
        <v>96693.4</v>
      </c>
      <c r="D143" s="34">
        <v>158547.9</v>
      </c>
      <c r="E143" s="34">
        <v>157764.20000000001</v>
      </c>
      <c r="F143" s="165"/>
      <c r="G143" s="165"/>
    </row>
    <row r="144" spans="2:7" s="96" customFormat="1" ht="43.15" customHeight="1">
      <c r="B144" s="20" t="s">
        <v>84</v>
      </c>
      <c r="C144" s="38">
        <v>64409.8</v>
      </c>
      <c r="D144" s="8">
        <v>0</v>
      </c>
      <c r="E144" s="8">
        <v>0</v>
      </c>
      <c r="F144" s="133"/>
      <c r="G144" s="133"/>
    </row>
    <row r="145" spans="2:8" s="96" customFormat="1" ht="29.45" customHeight="1">
      <c r="B145" s="22" t="s">
        <v>82</v>
      </c>
      <c r="C145" s="38">
        <v>29738.5</v>
      </c>
      <c r="D145" s="8">
        <v>34480.5</v>
      </c>
      <c r="E145" s="8">
        <v>34241.599999999999</v>
      </c>
      <c r="F145" s="133"/>
      <c r="G145" s="133"/>
    </row>
    <row r="146" spans="2:8" s="96" customFormat="1" ht="30" customHeight="1">
      <c r="B146" s="22" t="s">
        <v>83</v>
      </c>
      <c r="C146" s="38">
        <v>31573.599999999999</v>
      </c>
      <c r="D146" s="8">
        <v>37772.6</v>
      </c>
      <c r="E146" s="8">
        <v>37508.300000000003</v>
      </c>
      <c r="F146" s="133"/>
      <c r="G146" s="133"/>
    </row>
    <row r="147" spans="2:8" s="96" customFormat="1" ht="42" customHeight="1">
      <c r="B147" s="20" t="s">
        <v>54</v>
      </c>
      <c r="C147" s="8">
        <f>5781.5+6022.4</f>
        <v>11803.9</v>
      </c>
      <c r="D147" s="8">
        <v>0</v>
      </c>
      <c r="E147" s="8">
        <v>0</v>
      </c>
      <c r="F147" s="133"/>
      <c r="G147" s="133"/>
    </row>
    <row r="148" spans="2:8" s="168" customFormat="1" ht="12" customHeight="1">
      <c r="B148" s="153"/>
      <c r="C148" s="50"/>
      <c r="D148" s="50"/>
      <c r="E148" s="50"/>
      <c r="F148" s="167"/>
      <c r="G148" s="167"/>
    </row>
    <row r="149" spans="2:8" s="168" customFormat="1" ht="28.9" customHeight="1">
      <c r="B149" s="220" t="s">
        <v>86</v>
      </c>
      <c r="C149" s="220"/>
      <c r="D149" s="220"/>
      <c r="E149" s="220"/>
      <c r="F149" s="167"/>
      <c r="G149" s="167"/>
    </row>
    <row r="150" spans="2:8" s="158" customFormat="1" ht="30.6" customHeight="1">
      <c r="B150" s="216" t="s">
        <v>238</v>
      </c>
      <c r="C150" s="216"/>
      <c r="D150" s="216"/>
      <c r="E150" s="216"/>
    </row>
    <row r="151" spans="2:8" s="159" customFormat="1" ht="16.149999999999999" customHeight="1">
      <c r="B151" s="216" t="s">
        <v>89</v>
      </c>
      <c r="C151" s="216"/>
      <c r="D151" s="216"/>
      <c r="E151" s="216"/>
    </row>
    <row r="152" spans="2:8" s="159" customFormat="1" ht="31.9" customHeight="1">
      <c r="B152" s="216" t="s">
        <v>90</v>
      </c>
      <c r="C152" s="216"/>
      <c r="D152" s="216"/>
      <c r="E152" s="216"/>
    </row>
    <row r="153" spans="2:8" s="159" customFormat="1" ht="16.149999999999999" customHeight="1">
      <c r="B153" s="216" t="s">
        <v>91</v>
      </c>
      <c r="C153" s="216"/>
      <c r="D153" s="216"/>
      <c r="E153" s="216"/>
    </row>
    <row r="154" spans="2:8" s="159" customFormat="1" ht="16.149999999999999" customHeight="1">
      <c r="B154" s="216" t="s">
        <v>92</v>
      </c>
      <c r="C154" s="216"/>
      <c r="D154" s="216"/>
      <c r="E154" s="216"/>
    </row>
    <row r="155" spans="2:8" s="159" customFormat="1" ht="16.149999999999999" customHeight="1">
      <c r="B155" s="216" t="s">
        <v>93</v>
      </c>
      <c r="C155" s="216"/>
      <c r="D155" s="216"/>
      <c r="E155" s="216"/>
    </row>
    <row r="156" spans="2:8" s="85" customFormat="1" ht="33" customHeight="1">
      <c r="B156" s="222" t="s">
        <v>291</v>
      </c>
      <c r="C156" s="222"/>
      <c r="D156" s="222"/>
      <c r="E156" s="222"/>
      <c r="F156" s="130"/>
      <c r="G156" s="130"/>
      <c r="H156" s="130"/>
    </row>
    <row r="157" spans="2:8" s="85" customFormat="1" ht="7.9" customHeight="1">
      <c r="B157" s="131"/>
      <c r="C157" s="131"/>
      <c r="D157" s="131"/>
      <c r="E157" s="131"/>
      <c r="F157" s="130"/>
      <c r="G157" s="130"/>
      <c r="H157" s="130"/>
    </row>
    <row r="158" spans="2:8" s="96" customFormat="1" ht="18.600000000000001" customHeight="1">
      <c r="B158" s="132" t="s">
        <v>96</v>
      </c>
      <c r="C158" s="2" t="s">
        <v>14</v>
      </c>
      <c r="D158" s="2" t="s">
        <v>47</v>
      </c>
      <c r="E158" s="2" t="s">
        <v>48</v>
      </c>
      <c r="F158" s="133"/>
      <c r="G158" s="133"/>
    </row>
    <row r="159" spans="2:8" ht="17.45" customHeight="1">
      <c r="B159" s="134" t="s">
        <v>1</v>
      </c>
      <c r="C159" s="135">
        <f>C160</f>
        <v>110306.6</v>
      </c>
      <c r="D159" s="135">
        <f t="shared" ref="D159:E159" si="9">D160</f>
        <v>0</v>
      </c>
      <c r="E159" s="135">
        <f t="shared" si="9"/>
        <v>0</v>
      </c>
      <c r="F159" s="136"/>
      <c r="G159" s="41"/>
    </row>
    <row r="160" spans="2:8" s="113" customFormat="1" ht="16.149999999999999" customHeight="1">
      <c r="B160" s="169" t="s">
        <v>7</v>
      </c>
      <c r="C160" s="142">
        <f>SUM(C161:C165)</f>
        <v>110306.6</v>
      </c>
      <c r="D160" s="142">
        <f t="shared" ref="D160:E160" si="10">SUM(D161:D165)</f>
        <v>0</v>
      </c>
      <c r="E160" s="142">
        <f t="shared" si="10"/>
        <v>0</v>
      </c>
      <c r="F160" s="137"/>
      <c r="G160" s="138"/>
    </row>
    <row r="161" spans="2:7" ht="30" customHeight="1">
      <c r="B161" s="15" t="s">
        <v>94</v>
      </c>
      <c r="C161" s="38">
        <v>373</v>
      </c>
      <c r="D161" s="29">
        <v>0</v>
      </c>
      <c r="E161" s="8">
        <f>E162+E163</f>
        <v>0</v>
      </c>
    </row>
    <row r="162" spans="2:7" s="43" customFormat="1" ht="31.15" customHeight="1">
      <c r="B162" s="19" t="s">
        <v>87</v>
      </c>
      <c r="C162" s="34">
        <v>56203.8</v>
      </c>
      <c r="D162" s="34">
        <v>0</v>
      </c>
      <c r="E162" s="34">
        <v>0</v>
      </c>
      <c r="F162" s="141"/>
      <c r="G162" s="45"/>
    </row>
    <row r="163" spans="2:7" s="43" customFormat="1" ht="31.15" customHeight="1">
      <c r="B163" s="19" t="s">
        <v>27</v>
      </c>
      <c r="C163" s="34">
        <v>43666.5</v>
      </c>
      <c r="D163" s="34">
        <v>0</v>
      </c>
      <c r="E163" s="34">
        <v>0</v>
      </c>
      <c r="F163" s="141"/>
      <c r="G163" s="45"/>
    </row>
    <row r="164" spans="2:7" s="96" customFormat="1" ht="57.6" customHeight="1">
      <c r="B164" s="20" t="s">
        <v>279</v>
      </c>
      <c r="C164" s="8">
        <f>5540.6+3854.3</f>
        <v>9394.9000000000015</v>
      </c>
      <c r="D164" s="8">
        <v>0</v>
      </c>
      <c r="E164" s="8">
        <v>0</v>
      </c>
      <c r="F164" s="133"/>
      <c r="G164" s="133"/>
    </row>
    <row r="165" spans="2:7" s="43" customFormat="1" ht="72" customHeight="1">
      <c r="B165" s="32" t="s">
        <v>301</v>
      </c>
      <c r="C165" s="29">
        <f>635+33.4</f>
        <v>668.4</v>
      </c>
      <c r="D165" s="29">
        <v>0</v>
      </c>
      <c r="E165" s="29">
        <v>0</v>
      </c>
      <c r="F165" s="45"/>
      <c r="G165" s="45"/>
    </row>
    <row r="166" spans="2:7" ht="11.45" customHeight="1">
      <c r="B166" s="170"/>
      <c r="C166" s="52"/>
      <c r="D166" s="53"/>
      <c r="E166" s="52"/>
    </row>
    <row r="167" spans="2:7" ht="15" customHeight="1">
      <c r="B167" s="223" t="s">
        <v>237</v>
      </c>
      <c r="C167" s="223"/>
      <c r="D167" s="223"/>
      <c r="E167" s="223"/>
    </row>
    <row r="168" spans="2:7" ht="18" customHeight="1">
      <c r="B168" s="2" t="s">
        <v>17</v>
      </c>
      <c r="C168" s="2" t="s">
        <v>14</v>
      </c>
      <c r="D168" s="2" t="s">
        <v>47</v>
      </c>
      <c r="E168" s="2" t="s">
        <v>48</v>
      </c>
      <c r="F168" s="127"/>
    </row>
    <row r="169" spans="2:7" ht="17.45" customHeight="1">
      <c r="B169" s="154" t="s">
        <v>1</v>
      </c>
      <c r="C169" s="155">
        <f>SUM(C170:C173)</f>
        <v>0</v>
      </c>
      <c r="D169" s="155">
        <f t="shared" ref="D169:E169" si="11">SUM(D170:D173)</f>
        <v>105868.19999999998</v>
      </c>
      <c r="E169" s="155">
        <f t="shared" si="11"/>
        <v>109140.69999999998</v>
      </c>
      <c r="F169" s="136"/>
      <c r="G169" s="41"/>
    </row>
    <row r="170" spans="2:7" ht="19.149999999999999" customHeight="1">
      <c r="B170" s="15" t="s">
        <v>88</v>
      </c>
      <c r="C170" s="38">
        <v>0</v>
      </c>
      <c r="D170" s="38">
        <v>373</v>
      </c>
      <c r="E170" s="38">
        <v>373</v>
      </c>
    </row>
    <row r="171" spans="2:7" s="43" customFormat="1" ht="30.6" customHeight="1">
      <c r="B171" s="19" t="s">
        <v>87</v>
      </c>
      <c r="C171" s="34">
        <v>0</v>
      </c>
      <c r="D171" s="34">
        <v>59284.1</v>
      </c>
      <c r="E171" s="34">
        <v>62903.7</v>
      </c>
      <c r="F171" s="141"/>
      <c r="G171" s="45"/>
    </row>
    <row r="172" spans="2:7" s="43" customFormat="1" ht="31.15" customHeight="1">
      <c r="B172" s="19" t="s">
        <v>27</v>
      </c>
      <c r="C172" s="34">
        <v>0</v>
      </c>
      <c r="D172" s="34">
        <v>45542.7</v>
      </c>
      <c r="E172" s="34">
        <v>45195.6</v>
      </c>
      <c r="F172" s="141"/>
      <c r="G172" s="45"/>
    </row>
    <row r="173" spans="2:7" s="43" customFormat="1" ht="70.150000000000006" customHeight="1">
      <c r="B173" s="32" t="s">
        <v>332</v>
      </c>
      <c r="C173" s="29">
        <v>0</v>
      </c>
      <c r="D173" s="29">
        <f>635+33.4</f>
        <v>668.4</v>
      </c>
      <c r="E173" s="29">
        <f>635+33.4</f>
        <v>668.4</v>
      </c>
      <c r="F173" s="45"/>
      <c r="G173" s="45"/>
    </row>
    <row r="174" spans="2:7" s="168" customFormat="1" ht="15" customHeight="1">
      <c r="B174" s="153"/>
      <c r="C174" s="50"/>
      <c r="D174" s="50"/>
      <c r="E174" s="50"/>
      <c r="F174" s="167"/>
      <c r="G174" s="167"/>
    </row>
    <row r="175" spans="2:7" s="168" customFormat="1" ht="33.6" customHeight="1">
      <c r="B175" s="220" t="s">
        <v>95</v>
      </c>
      <c r="C175" s="220"/>
      <c r="D175" s="220"/>
      <c r="E175" s="220"/>
      <c r="F175" s="167"/>
      <c r="G175" s="167"/>
    </row>
    <row r="176" spans="2:7" s="158" customFormat="1" ht="34.9" customHeight="1">
      <c r="B176" s="216" t="s">
        <v>242</v>
      </c>
      <c r="C176" s="216"/>
      <c r="D176" s="216"/>
      <c r="E176" s="216"/>
    </row>
    <row r="177" spans="2:7" s="159" customFormat="1" ht="31.15" customHeight="1">
      <c r="B177" s="216" t="s">
        <v>157</v>
      </c>
      <c r="C177" s="216"/>
      <c r="D177" s="216"/>
      <c r="E177" s="216"/>
    </row>
    <row r="178" spans="2:7" s="168" customFormat="1" ht="31.9" customHeight="1">
      <c r="B178" s="221" t="s">
        <v>292</v>
      </c>
      <c r="C178" s="221"/>
      <c r="D178" s="221"/>
      <c r="E178" s="221"/>
      <c r="F178" s="167"/>
      <c r="G178" s="167"/>
    </row>
    <row r="179" spans="2:7" s="168" customFormat="1" ht="7.15" customHeight="1">
      <c r="B179" s="171"/>
      <c r="C179" s="171"/>
      <c r="D179" s="171"/>
      <c r="E179" s="171"/>
      <c r="F179" s="167"/>
      <c r="G179" s="167"/>
    </row>
    <row r="180" spans="2:7" s="96" customFormat="1" ht="18.600000000000001" customHeight="1">
      <c r="B180" s="132" t="s">
        <v>96</v>
      </c>
      <c r="C180" s="2" t="s">
        <v>14</v>
      </c>
      <c r="D180" s="2" t="s">
        <v>47</v>
      </c>
      <c r="E180" s="2" t="s">
        <v>48</v>
      </c>
      <c r="F180" s="133"/>
      <c r="G180" s="133"/>
    </row>
    <row r="181" spans="2:7" ht="17.45" customHeight="1">
      <c r="B181" s="172" t="s">
        <v>1</v>
      </c>
      <c r="C181" s="173">
        <f>C182</f>
        <v>14970.3</v>
      </c>
      <c r="D181" s="135">
        <f t="shared" ref="D181" si="12">D182</f>
        <v>14451.8</v>
      </c>
      <c r="E181" s="135">
        <f t="shared" ref="E181" si="13">E182</f>
        <v>14477.5</v>
      </c>
      <c r="F181" s="136"/>
      <c r="G181" s="41"/>
    </row>
    <row r="182" spans="2:7" s="96" customFormat="1" ht="45.6" customHeight="1">
      <c r="B182" s="54" t="s">
        <v>302</v>
      </c>
      <c r="C182" s="57">
        <f>SUM(C183:C188)</f>
        <v>14970.3</v>
      </c>
      <c r="D182" s="57">
        <f>SUM(D183:D188)</f>
        <v>14451.8</v>
      </c>
      <c r="E182" s="57">
        <f>SUM(E183:E188)</f>
        <v>14477.5</v>
      </c>
      <c r="F182" s="133"/>
      <c r="G182" s="133"/>
    </row>
    <row r="183" spans="2:7" s="96" customFormat="1" ht="27.6" customHeight="1">
      <c r="B183" s="174" t="s">
        <v>303</v>
      </c>
      <c r="C183" s="55">
        <v>662.5</v>
      </c>
      <c r="D183" s="55">
        <v>662.5</v>
      </c>
      <c r="E183" s="55">
        <v>662.5</v>
      </c>
      <c r="F183" s="133"/>
      <c r="G183" s="133"/>
    </row>
    <row r="184" spans="2:7" s="96" customFormat="1" ht="27.6" customHeight="1">
      <c r="B184" s="174" t="s">
        <v>304</v>
      </c>
      <c r="C184" s="56">
        <f>487.2-0.1</f>
        <v>487.09999999999997</v>
      </c>
      <c r="D184" s="56">
        <f t="shared" ref="D184:E184" si="14">487.2-0.1</f>
        <v>487.09999999999997</v>
      </c>
      <c r="E184" s="56">
        <f t="shared" si="14"/>
        <v>487.09999999999997</v>
      </c>
      <c r="F184" s="133"/>
      <c r="G184" s="133"/>
    </row>
    <row r="185" spans="2:7" s="96" customFormat="1" ht="27.6" customHeight="1">
      <c r="B185" s="174" t="s">
        <v>305</v>
      </c>
      <c r="C185" s="56">
        <v>5400</v>
      </c>
      <c r="D185" s="56">
        <v>5400</v>
      </c>
      <c r="E185" s="56">
        <v>5400</v>
      </c>
      <c r="F185" s="133"/>
      <c r="G185" s="133"/>
    </row>
    <row r="186" spans="2:7" s="96" customFormat="1" ht="27.6" customHeight="1">
      <c r="B186" s="174" t="s">
        <v>306</v>
      </c>
      <c r="C186" s="56">
        <v>2269.9</v>
      </c>
      <c r="D186" s="56">
        <v>2269.9</v>
      </c>
      <c r="E186" s="56">
        <v>2269.9</v>
      </c>
      <c r="F186" s="133"/>
      <c r="G186" s="133"/>
    </row>
    <row r="187" spans="2:7" s="96" customFormat="1" ht="42" customHeight="1">
      <c r="B187" s="174" t="s">
        <v>307</v>
      </c>
      <c r="C187" s="56">
        <f>5900.7+0.1</f>
        <v>5900.8</v>
      </c>
      <c r="D187" s="56">
        <f>5632.2+0.1</f>
        <v>5632.3</v>
      </c>
      <c r="E187" s="56">
        <f>5657.9+0.1</f>
        <v>5658</v>
      </c>
      <c r="F187" s="133"/>
      <c r="G187" s="133"/>
    </row>
    <row r="188" spans="2:7" s="96" customFormat="1" ht="28.15" customHeight="1">
      <c r="B188" s="174" t="s">
        <v>308</v>
      </c>
      <c r="C188" s="56">
        <v>250</v>
      </c>
      <c r="D188" s="56">
        <v>0</v>
      </c>
      <c r="E188" s="56">
        <v>0</v>
      </c>
      <c r="F188" s="133"/>
      <c r="G188" s="133"/>
    </row>
    <row r="189" spans="2:7" s="168" customFormat="1" ht="19.149999999999999" customHeight="1">
      <c r="B189" s="153"/>
      <c r="C189" s="50"/>
      <c r="D189" s="50"/>
      <c r="E189" s="50"/>
      <c r="F189" s="167"/>
      <c r="G189" s="167"/>
    </row>
    <row r="190" spans="2:7" s="168" customFormat="1" ht="33.6" customHeight="1">
      <c r="B190" s="220" t="s">
        <v>97</v>
      </c>
      <c r="C190" s="220"/>
      <c r="D190" s="220"/>
      <c r="E190" s="220"/>
      <c r="F190" s="167"/>
      <c r="G190" s="167"/>
    </row>
    <row r="191" spans="2:7" s="158" customFormat="1" ht="47.45" customHeight="1">
      <c r="B191" s="216" t="s">
        <v>240</v>
      </c>
      <c r="C191" s="216"/>
      <c r="D191" s="216"/>
      <c r="E191" s="216"/>
    </row>
    <row r="192" spans="2:7" s="159" customFormat="1" ht="31.15" customHeight="1">
      <c r="B192" s="216" t="s">
        <v>98</v>
      </c>
      <c r="C192" s="216"/>
      <c r="D192" s="216"/>
      <c r="E192" s="216"/>
    </row>
    <row r="193" spans="2:7" s="168" customFormat="1" ht="48" customHeight="1">
      <c r="B193" s="221" t="s">
        <v>333</v>
      </c>
      <c r="C193" s="221"/>
      <c r="D193" s="221"/>
      <c r="E193" s="221"/>
      <c r="F193" s="167"/>
      <c r="G193" s="167"/>
    </row>
    <row r="194" spans="2:7" s="168" customFormat="1" ht="10.9" customHeight="1">
      <c r="B194" s="171"/>
      <c r="C194" s="171"/>
      <c r="D194" s="171"/>
      <c r="E194" s="171"/>
      <c r="F194" s="167"/>
      <c r="G194" s="167"/>
    </row>
    <row r="195" spans="2:7" s="96" customFormat="1" ht="18.600000000000001" customHeight="1">
      <c r="B195" s="132" t="s">
        <v>96</v>
      </c>
      <c r="C195" s="2" t="s">
        <v>14</v>
      </c>
      <c r="D195" s="2" t="s">
        <v>47</v>
      </c>
      <c r="E195" s="2" t="s">
        <v>48</v>
      </c>
      <c r="F195" s="133"/>
      <c r="G195" s="133"/>
    </row>
    <row r="196" spans="2:7" ht="17.45" customHeight="1">
      <c r="B196" s="175" t="s">
        <v>1</v>
      </c>
      <c r="C196" s="173">
        <f>SUM(C197:C200)</f>
        <v>57182.7</v>
      </c>
      <c r="D196" s="135">
        <f t="shared" ref="D196" si="15">D197</f>
        <v>0</v>
      </c>
      <c r="E196" s="135">
        <f t="shared" ref="E196" si="16">E197</f>
        <v>0</v>
      </c>
      <c r="F196" s="136"/>
      <c r="G196" s="41"/>
    </row>
    <row r="197" spans="2:7" s="96" customFormat="1" ht="32.450000000000003" customHeight="1">
      <c r="B197" s="7" t="s">
        <v>100</v>
      </c>
      <c r="C197" s="58">
        <v>2900</v>
      </c>
      <c r="D197" s="56">
        <v>0</v>
      </c>
      <c r="E197" s="56">
        <v>0</v>
      </c>
      <c r="F197" s="133"/>
      <c r="G197" s="133"/>
    </row>
    <row r="198" spans="2:7" s="96" customFormat="1" ht="56.45" customHeight="1">
      <c r="B198" s="33" t="s">
        <v>293</v>
      </c>
      <c r="C198" s="58">
        <f>26494.5+3274.6</f>
        <v>29769.1</v>
      </c>
      <c r="D198" s="56">
        <v>0</v>
      </c>
      <c r="E198" s="56">
        <v>0</v>
      </c>
      <c r="F198" s="133"/>
      <c r="G198" s="133"/>
    </row>
    <row r="199" spans="2:7" s="96" customFormat="1" ht="31.9" customHeight="1">
      <c r="B199" s="11" t="s">
        <v>294</v>
      </c>
      <c r="C199" s="58">
        <f>7440.7+391.6</f>
        <v>7832.3</v>
      </c>
      <c r="D199" s="56">
        <v>0</v>
      </c>
      <c r="E199" s="56">
        <v>0</v>
      </c>
      <c r="F199" s="133"/>
      <c r="G199" s="133"/>
    </row>
    <row r="200" spans="2:7" s="96" customFormat="1" ht="33" customHeight="1">
      <c r="B200" s="11" t="s">
        <v>295</v>
      </c>
      <c r="C200" s="58">
        <v>16681.3</v>
      </c>
      <c r="D200" s="56">
        <v>0</v>
      </c>
      <c r="E200" s="56">
        <v>0</v>
      </c>
      <c r="F200" s="133"/>
      <c r="G200" s="133"/>
    </row>
    <row r="201" spans="2:7" ht="13.9" customHeight="1">
      <c r="B201" s="170"/>
      <c r="C201" s="52"/>
      <c r="D201" s="53"/>
      <c r="E201" s="52"/>
    </row>
    <row r="202" spans="2:7" ht="15" customHeight="1">
      <c r="B202" s="223" t="s">
        <v>237</v>
      </c>
      <c r="C202" s="223"/>
      <c r="D202" s="223"/>
      <c r="E202" s="223"/>
    </row>
    <row r="203" spans="2:7" ht="18" customHeight="1">
      <c r="B203" s="2" t="s">
        <v>17</v>
      </c>
      <c r="C203" s="2" t="s">
        <v>14</v>
      </c>
      <c r="D203" s="2" t="s">
        <v>47</v>
      </c>
      <c r="E203" s="2" t="s">
        <v>48</v>
      </c>
      <c r="F203" s="127"/>
    </row>
    <row r="204" spans="2:7" ht="17.45" customHeight="1">
      <c r="B204" s="154" t="s">
        <v>1</v>
      </c>
      <c r="C204" s="155">
        <f>SUM(C205:C209)</f>
        <v>0</v>
      </c>
      <c r="D204" s="155">
        <f>SUM(D205:D209)</f>
        <v>48783.5</v>
      </c>
      <c r="E204" s="155">
        <f>SUM(E205:E209)</f>
        <v>54972.899999999994</v>
      </c>
      <c r="F204" s="136"/>
      <c r="G204" s="41"/>
    </row>
    <row r="205" spans="2:7" s="96" customFormat="1" ht="32.450000000000003" customHeight="1">
      <c r="B205" s="7" t="s">
        <v>100</v>
      </c>
      <c r="C205" s="58">
        <v>0</v>
      </c>
      <c r="D205" s="56">
        <v>2400</v>
      </c>
      <c r="E205" s="56">
        <v>0</v>
      </c>
      <c r="F205" s="133"/>
      <c r="G205" s="133"/>
    </row>
    <row r="206" spans="2:7" s="96" customFormat="1" ht="56.45" customHeight="1">
      <c r="B206" s="33" t="s">
        <v>296</v>
      </c>
      <c r="C206" s="58">
        <v>0</v>
      </c>
      <c r="D206" s="56">
        <f>16440.9+2032</f>
        <v>18472.900000000001</v>
      </c>
      <c r="E206" s="56">
        <f>17487.1+2161.3</f>
        <v>19648.399999999998</v>
      </c>
      <c r="F206" s="133"/>
      <c r="G206" s="133"/>
    </row>
    <row r="207" spans="2:7" s="96" customFormat="1" ht="31.9" customHeight="1">
      <c r="B207" s="11" t="s">
        <v>99</v>
      </c>
      <c r="C207" s="58">
        <v>0</v>
      </c>
      <c r="D207" s="56">
        <f>6402.8+337</f>
        <v>6739.8</v>
      </c>
      <c r="E207" s="56">
        <f>6402.8+337</f>
        <v>6739.8</v>
      </c>
      <c r="F207" s="133"/>
      <c r="G207" s="133"/>
    </row>
    <row r="208" spans="2:7" s="96" customFormat="1" ht="45" customHeight="1">
      <c r="B208" s="11" t="s">
        <v>297</v>
      </c>
      <c r="C208" s="58">
        <v>0</v>
      </c>
      <c r="D208" s="56">
        <v>20388.3</v>
      </c>
      <c r="E208" s="56">
        <v>27802.2</v>
      </c>
      <c r="F208" s="133"/>
      <c r="G208" s="133"/>
    </row>
    <row r="209" spans="2:7" s="96" customFormat="1" ht="43.15" customHeight="1">
      <c r="B209" s="20" t="s">
        <v>298</v>
      </c>
      <c r="C209" s="58">
        <v>0</v>
      </c>
      <c r="D209" s="56">
        <v>782.5</v>
      </c>
      <c r="E209" s="56">
        <v>782.5</v>
      </c>
      <c r="F209" s="133"/>
      <c r="G209" s="133"/>
    </row>
    <row r="210" spans="2:7" s="168" customFormat="1" ht="16.899999999999999" customHeight="1">
      <c r="B210" s="153"/>
      <c r="C210" s="50"/>
      <c r="D210" s="50"/>
      <c r="E210" s="50"/>
      <c r="F210" s="167"/>
      <c r="G210" s="167"/>
    </row>
    <row r="211" spans="2:7" s="168" customFormat="1" ht="33.6" customHeight="1">
      <c r="B211" s="220" t="s">
        <v>101</v>
      </c>
      <c r="C211" s="220"/>
      <c r="D211" s="220"/>
      <c r="E211" s="220"/>
      <c r="F211" s="167"/>
      <c r="G211" s="167"/>
    </row>
    <row r="212" spans="2:7" s="158" customFormat="1" ht="47.45" customHeight="1">
      <c r="B212" s="216" t="s">
        <v>239</v>
      </c>
      <c r="C212" s="216"/>
      <c r="D212" s="216"/>
      <c r="E212" s="216"/>
    </row>
    <row r="213" spans="2:7" s="159" customFormat="1" ht="16.149999999999999" customHeight="1">
      <c r="B213" s="216" t="s">
        <v>89</v>
      </c>
      <c r="C213" s="216"/>
      <c r="D213" s="216"/>
      <c r="E213" s="216"/>
    </row>
    <row r="214" spans="2:7" s="159" customFormat="1" ht="16.149999999999999" customHeight="1">
      <c r="B214" s="216" t="s">
        <v>102</v>
      </c>
      <c r="C214" s="216"/>
      <c r="D214" s="216"/>
      <c r="E214" s="216"/>
    </row>
    <row r="215" spans="2:7" s="158" customFormat="1" ht="16.899999999999999" customHeight="1">
      <c r="B215" s="216" t="s">
        <v>103</v>
      </c>
      <c r="C215" s="216"/>
      <c r="D215" s="216"/>
      <c r="E215" s="216"/>
    </row>
    <row r="216" spans="2:7" s="159" customFormat="1" ht="16.149999999999999" customHeight="1">
      <c r="B216" s="216" t="s">
        <v>104</v>
      </c>
      <c r="C216" s="216"/>
      <c r="D216" s="216"/>
      <c r="E216" s="216"/>
    </row>
    <row r="217" spans="2:7" s="168" customFormat="1" ht="79.900000000000006" customHeight="1">
      <c r="B217" s="216" t="s">
        <v>345</v>
      </c>
      <c r="C217" s="216"/>
      <c r="D217" s="216"/>
      <c r="E217" s="216"/>
      <c r="F217" s="167"/>
      <c r="G217" s="167"/>
    </row>
    <row r="218" spans="2:7" s="168" customFormat="1" ht="7.15" customHeight="1">
      <c r="B218" s="171"/>
      <c r="C218" s="171"/>
      <c r="D218" s="171"/>
      <c r="E218" s="171"/>
      <c r="F218" s="167"/>
      <c r="G218" s="167"/>
    </row>
    <row r="219" spans="2:7" s="96" customFormat="1" ht="18.600000000000001" customHeight="1">
      <c r="B219" s="132" t="s">
        <v>96</v>
      </c>
      <c r="C219" s="2" t="s">
        <v>14</v>
      </c>
      <c r="D219" s="2" t="s">
        <v>47</v>
      </c>
      <c r="E219" s="2" t="s">
        <v>48</v>
      </c>
      <c r="F219" s="133"/>
      <c r="G219" s="133"/>
    </row>
    <row r="220" spans="2:7" ht="17.45" customHeight="1">
      <c r="B220" s="172" t="s">
        <v>1</v>
      </c>
      <c r="C220" s="173">
        <f>SUM(C221:C222)</f>
        <v>56814.1</v>
      </c>
      <c r="D220" s="173">
        <f>SUM(D221:D222)</f>
        <v>38890.5</v>
      </c>
      <c r="E220" s="173">
        <f>SUM(E221:E222)</f>
        <v>230133.5</v>
      </c>
      <c r="F220" s="136"/>
      <c r="G220" s="41"/>
    </row>
    <row r="221" spans="2:7" s="96" customFormat="1" ht="43.9" customHeight="1">
      <c r="B221" s="22" t="s">
        <v>206</v>
      </c>
      <c r="C221" s="58">
        <v>0</v>
      </c>
      <c r="D221" s="56">
        <v>0</v>
      </c>
      <c r="E221" s="56">
        <f>185597.2+9768.3</f>
        <v>195365.5</v>
      </c>
      <c r="F221" s="133"/>
      <c r="G221" s="133"/>
    </row>
    <row r="222" spans="2:7" s="96" customFormat="1" ht="42.6" customHeight="1">
      <c r="B222" s="18" t="s">
        <v>327</v>
      </c>
      <c r="C222" s="58">
        <f>53973.4+2840.7</f>
        <v>56814.1</v>
      </c>
      <c r="D222" s="56">
        <f>36946+1944.5</f>
        <v>38890.5</v>
      </c>
      <c r="E222" s="56">
        <f>33029.6+1738.4</f>
        <v>34768</v>
      </c>
      <c r="F222" s="133"/>
      <c r="G222" s="133"/>
    </row>
    <row r="223" spans="2:7" s="168" customFormat="1" ht="14.45" customHeight="1">
      <c r="B223" s="153"/>
      <c r="C223" s="50"/>
      <c r="D223" s="50"/>
      <c r="E223" s="50"/>
      <c r="F223" s="167"/>
      <c r="G223" s="167"/>
    </row>
    <row r="224" spans="2:7" s="168" customFormat="1" ht="22.15" customHeight="1">
      <c r="B224" s="220" t="s">
        <v>105</v>
      </c>
      <c r="C224" s="220"/>
      <c r="D224" s="220"/>
      <c r="E224" s="220"/>
      <c r="F224" s="167"/>
      <c r="G224" s="167"/>
    </row>
    <row r="225" spans="2:7" s="158" customFormat="1" ht="33" customHeight="1">
      <c r="B225" s="216" t="s">
        <v>114</v>
      </c>
      <c r="C225" s="216"/>
      <c r="D225" s="216"/>
      <c r="E225" s="216"/>
    </row>
    <row r="226" spans="2:7" s="159" customFormat="1" ht="18" customHeight="1">
      <c r="B226" s="217" t="s">
        <v>89</v>
      </c>
      <c r="C226" s="217"/>
      <c r="D226" s="217"/>
      <c r="E226" s="217"/>
    </row>
    <row r="227" spans="2:7" s="159" customFormat="1" ht="30.6" customHeight="1">
      <c r="B227" s="216" t="s">
        <v>115</v>
      </c>
      <c r="C227" s="216"/>
      <c r="D227" s="216"/>
      <c r="E227" s="216"/>
    </row>
    <row r="228" spans="2:7" s="159" customFormat="1" ht="16.149999999999999" customHeight="1">
      <c r="B228" s="216" t="s">
        <v>116</v>
      </c>
      <c r="C228" s="216"/>
      <c r="D228" s="216"/>
      <c r="E228" s="216"/>
    </row>
    <row r="229" spans="2:7" s="159" customFormat="1" ht="16.149999999999999" customHeight="1">
      <c r="B229" s="216" t="s">
        <v>117</v>
      </c>
      <c r="C229" s="216"/>
      <c r="D229" s="216"/>
      <c r="E229" s="216"/>
    </row>
    <row r="230" spans="2:7" s="168" customFormat="1" ht="79.900000000000006" customHeight="1">
      <c r="B230" s="216" t="s">
        <v>309</v>
      </c>
      <c r="C230" s="216"/>
      <c r="D230" s="216"/>
      <c r="E230" s="216"/>
      <c r="F230" s="167"/>
      <c r="G230" s="167"/>
    </row>
    <row r="231" spans="2:7" s="159" customFormat="1" ht="9" customHeight="1">
      <c r="B231" s="176"/>
      <c r="C231" s="176"/>
      <c r="D231" s="176"/>
      <c r="E231" s="176"/>
    </row>
    <row r="232" spans="2:7" s="159" customFormat="1" ht="16.149999999999999" customHeight="1">
      <c r="B232" s="132" t="s">
        <v>96</v>
      </c>
      <c r="C232" s="2" t="s">
        <v>14</v>
      </c>
      <c r="D232" s="2" t="s">
        <v>47</v>
      </c>
      <c r="E232" s="2" t="s">
        <v>48</v>
      </c>
    </row>
    <row r="233" spans="2:7" s="159" customFormat="1" ht="16.149999999999999" customHeight="1">
      <c r="B233" s="175" t="s">
        <v>1</v>
      </c>
      <c r="C233" s="173">
        <f>C234+C241+C243</f>
        <v>11569.900000000001</v>
      </c>
      <c r="D233" s="173">
        <f t="shared" ref="D233:E233" si="17">D234+D241+D243</f>
        <v>11484.2</v>
      </c>
      <c r="E233" s="173">
        <f t="shared" si="17"/>
        <v>11526.5</v>
      </c>
    </row>
    <row r="234" spans="2:7" s="159" customFormat="1" ht="16.149999999999999" customHeight="1">
      <c r="B234" s="14" t="s">
        <v>106</v>
      </c>
      <c r="C234" s="177">
        <f>SUM(C235:C240)</f>
        <v>10764.900000000001</v>
      </c>
      <c r="D234" s="177">
        <f t="shared" ref="D234:E234" si="18">SUM(D235:D240)</f>
        <v>10966.2</v>
      </c>
      <c r="E234" s="177">
        <f t="shared" si="18"/>
        <v>11008.5</v>
      </c>
    </row>
    <row r="235" spans="2:7" s="159" customFormat="1" ht="45" customHeight="1">
      <c r="B235" s="7" t="s">
        <v>112</v>
      </c>
      <c r="C235" s="72">
        <v>200</v>
      </c>
      <c r="D235" s="73">
        <v>300</v>
      </c>
      <c r="E235" s="73">
        <v>300</v>
      </c>
    </row>
    <row r="236" spans="2:7" s="159" customFormat="1" ht="30" customHeight="1">
      <c r="B236" s="7" t="s">
        <v>110</v>
      </c>
      <c r="C236" s="72">
        <f>117.6+50.4</f>
        <v>168</v>
      </c>
      <c r="D236" s="73">
        <f>121.3+52</f>
        <v>173.3</v>
      </c>
      <c r="E236" s="73">
        <f>150.9+64.7</f>
        <v>215.60000000000002</v>
      </c>
    </row>
    <row r="237" spans="2:7" s="159" customFormat="1" ht="32.450000000000003" customHeight="1">
      <c r="B237" s="7" t="s">
        <v>111</v>
      </c>
      <c r="C237" s="72">
        <f>443.5+110.9</f>
        <v>554.4</v>
      </c>
      <c r="D237" s="73">
        <f>496.3+124.1</f>
        <v>620.4</v>
      </c>
      <c r="E237" s="73">
        <f>496.3+124.1</f>
        <v>620.4</v>
      </c>
    </row>
    <row r="238" spans="2:7" s="159" customFormat="1" ht="70.150000000000006" customHeight="1">
      <c r="B238" s="7" t="s">
        <v>230</v>
      </c>
      <c r="C238" s="72">
        <f>280+1237</f>
        <v>1517</v>
      </c>
      <c r="D238" s="73">
        <f>304+1243</f>
        <v>1547</v>
      </c>
      <c r="E238" s="73">
        <f>304+1243</f>
        <v>1547</v>
      </c>
    </row>
    <row r="239" spans="2:7" s="159" customFormat="1" ht="70.150000000000006" customHeight="1">
      <c r="B239" s="20" t="s">
        <v>107</v>
      </c>
      <c r="C239" s="72">
        <v>1559.2</v>
      </c>
      <c r="D239" s="72">
        <v>1559.2</v>
      </c>
      <c r="E239" s="72">
        <v>1559.2</v>
      </c>
    </row>
    <row r="240" spans="2:7" s="159" customFormat="1" ht="30" customHeight="1">
      <c r="B240" s="20" t="s">
        <v>108</v>
      </c>
      <c r="C240" s="72">
        <v>6766.3</v>
      </c>
      <c r="D240" s="72">
        <v>6766.3</v>
      </c>
      <c r="E240" s="72">
        <v>6766.3</v>
      </c>
    </row>
    <row r="241" spans="2:7" s="159" customFormat="1" ht="31.15" customHeight="1">
      <c r="B241" s="14" t="s">
        <v>35</v>
      </c>
      <c r="C241" s="178">
        <f>C242</f>
        <v>200</v>
      </c>
      <c r="D241" s="178">
        <f t="shared" ref="D241:E241" si="19">D242</f>
        <v>253</v>
      </c>
      <c r="E241" s="178">
        <f t="shared" si="19"/>
        <v>253</v>
      </c>
    </row>
    <row r="242" spans="2:7" s="159" customFormat="1" ht="41.45" customHeight="1">
      <c r="B242" s="7" t="s">
        <v>113</v>
      </c>
      <c r="C242" s="72">
        <v>200</v>
      </c>
      <c r="D242" s="73">
        <v>253</v>
      </c>
      <c r="E242" s="73">
        <v>253</v>
      </c>
    </row>
    <row r="243" spans="2:7" s="159" customFormat="1" ht="15.6" customHeight="1">
      <c r="B243" s="14" t="s">
        <v>109</v>
      </c>
      <c r="C243" s="178">
        <f>C244</f>
        <v>605</v>
      </c>
      <c r="D243" s="178">
        <f t="shared" ref="D243" si="20">D244</f>
        <v>265</v>
      </c>
      <c r="E243" s="178">
        <f t="shared" ref="E243" si="21">E244</f>
        <v>265</v>
      </c>
    </row>
    <row r="244" spans="2:7" s="159" customFormat="1" ht="69" customHeight="1">
      <c r="B244" s="7" t="s">
        <v>334</v>
      </c>
      <c r="C244" s="72">
        <v>605</v>
      </c>
      <c r="D244" s="73">
        <v>265</v>
      </c>
      <c r="E244" s="73">
        <v>265</v>
      </c>
    </row>
    <row r="245" spans="2:7" s="168" customFormat="1" ht="16.149999999999999" customHeight="1">
      <c r="B245" s="153"/>
      <c r="C245" s="50"/>
      <c r="D245" s="50"/>
      <c r="E245" s="50"/>
      <c r="F245" s="167"/>
      <c r="G245" s="167"/>
    </row>
    <row r="246" spans="2:7" s="168" customFormat="1" ht="36" customHeight="1">
      <c r="B246" s="220" t="s">
        <v>118</v>
      </c>
      <c r="C246" s="220"/>
      <c r="D246" s="220"/>
      <c r="E246" s="220"/>
      <c r="F246" s="167"/>
      <c r="G246" s="167"/>
    </row>
    <row r="247" spans="2:7" s="158" customFormat="1" ht="33" customHeight="1">
      <c r="B247" s="216" t="s">
        <v>119</v>
      </c>
      <c r="C247" s="216"/>
      <c r="D247" s="216"/>
      <c r="E247" s="216"/>
    </row>
    <row r="248" spans="2:7" s="159" customFormat="1" ht="14.45" customHeight="1">
      <c r="B248" s="217" t="s">
        <v>89</v>
      </c>
      <c r="C248" s="217"/>
      <c r="D248" s="217"/>
      <c r="E248" s="217"/>
    </row>
    <row r="249" spans="2:7" s="159" customFormat="1" ht="63" customHeight="1">
      <c r="B249" s="216" t="s">
        <v>120</v>
      </c>
      <c r="C249" s="216"/>
      <c r="D249" s="216"/>
      <c r="E249" s="216"/>
    </row>
    <row r="250" spans="2:7" s="159" customFormat="1" ht="16.149999999999999" customHeight="1">
      <c r="B250" s="216" t="s">
        <v>121</v>
      </c>
      <c r="C250" s="216"/>
      <c r="D250" s="216"/>
      <c r="E250" s="216"/>
    </row>
    <row r="251" spans="2:7" s="159" customFormat="1" ht="31.15" customHeight="1">
      <c r="B251" s="216" t="s">
        <v>122</v>
      </c>
      <c r="C251" s="216"/>
      <c r="D251" s="216"/>
      <c r="E251" s="216"/>
    </row>
    <row r="252" spans="2:7" s="159" customFormat="1" ht="16.149999999999999" customHeight="1">
      <c r="B252" s="216" t="s">
        <v>123</v>
      </c>
      <c r="C252" s="216"/>
      <c r="D252" s="216"/>
      <c r="E252" s="216"/>
    </row>
    <row r="253" spans="2:7" s="159" customFormat="1" ht="31.15" customHeight="1">
      <c r="B253" s="216" t="s">
        <v>124</v>
      </c>
      <c r="C253" s="216"/>
      <c r="D253" s="216"/>
      <c r="E253" s="216"/>
    </row>
    <row r="254" spans="2:7" s="159" customFormat="1" ht="16.149999999999999" customHeight="1">
      <c r="B254" s="216" t="s">
        <v>125</v>
      </c>
      <c r="C254" s="216"/>
      <c r="D254" s="216"/>
      <c r="E254" s="216"/>
    </row>
    <row r="255" spans="2:7" s="159" customFormat="1" ht="18" customHeight="1">
      <c r="B255" s="216" t="s">
        <v>126</v>
      </c>
      <c r="C255" s="216"/>
      <c r="D255" s="216"/>
      <c r="E255" s="216"/>
    </row>
    <row r="256" spans="2:7" s="168" customFormat="1" ht="31.15" customHeight="1">
      <c r="B256" s="216" t="s">
        <v>312</v>
      </c>
      <c r="C256" s="216"/>
      <c r="D256" s="216"/>
      <c r="E256" s="216"/>
      <c r="F256" s="167"/>
      <c r="G256" s="167"/>
    </row>
    <row r="257" spans="2:7" s="159" customFormat="1" ht="7.15" customHeight="1">
      <c r="B257" s="176"/>
      <c r="C257" s="176"/>
      <c r="D257" s="176"/>
      <c r="E257" s="176"/>
    </row>
    <row r="258" spans="2:7" s="159" customFormat="1" ht="16.149999999999999" customHeight="1">
      <c r="B258" s="132" t="s">
        <v>96</v>
      </c>
      <c r="C258" s="2" t="s">
        <v>14</v>
      </c>
      <c r="D258" s="2" t="s">
        <v>47</v>
      </c>
      <c r="E258" s="2" t="s">
        <v>48</v>
      </c>
    </row>
    <row r="259" spans="2:7" s="159" customFormat="1" ht="13.9" customHeight="1">
      <c r="B259" s="175" t="s">
        <v>1</v>
      </c>
      <c r="C259" s="173">
        <f>C260+C264</f>
        <v>26000.400000000001</v>
      </c>
      <c r="D259" s="173">
        <f t="shared" ref="D259:E259" si="22">D260+D264</f>
        <v>0</v>
      </c>
      <c r="E259" s="173">
        <f t="shared" si="22"/>
        <v>0</v>
      </c>
    </row>
    <row r="260" spans="2:7" s="159" customFormat="1" ht="27.6" customHeight="1">
      <c r="B260" s="14" t="s">
        <v>127</v>
      </c>
      <c r="C260" s="178">
        <f>SUM(C261:C263)</f>
        <v>25430.5</v>
      </c>
      <c r="D260" s="178">
        <f t="shared" ref="D260:E260" si="23">SUM(D261:D263)</f>
        <v>0</v>
      </c>
      <c r="E260" s="178">
        <f t="shared" si="23"/>
        <v>0</v>
      </c>
    </row>
    <row r="261" spans="2:7" s="159" customFormat="1" ht="43.15" customHeight="1">
      <c r="B261" s="7" t="s">
        <v>128</v>
      </c>
      <c r="C261" s="72">
        <v>55.5</v>
      </c>
      <c r="D261" s="73"/>
      <c r="E261" s="73"/>
    </row>
    <row r="262" spans="2:7" s="159" customFormat="1" ht="31.15" customHeight="1">
      <c r="B262" s="13" t="s">
        <v>19</v>
      </c>
      <c r="C262" s="72">
        <v>828.5</v>
      </c>
      <c r="D262" s="73"/>
      <c r="E262" s="73"/>
    </row>
    <row r="263" spans="2:7" s="159" customFormat="1" ht="30" customHeight="1">
      <c r="B263" s="19" t="s">
        <v>310</v>
      </c>
      <c r="C263" s="72">
        <v>24546.5</v>
      </c>
      <c r="D263" s="73"/>
      <c r="E263" s="73"/>
    </row>
    <row r="264" spans="2:7" s="159" customFormat="1" ht="16.149999999999999" customHeight="1">
      <c r="B264" s="14" t="s">
        <v>129</v>
      </c>
      <c r="C264" s="178">
        <f>C265</f>
        <v>569.9</v>
      </c>
      <c r="D264" s="178">
        <f t="shared" ref="D264:E264" si="24">D265</f>
        <v>0</v>
      </c>
      <c r="E264" s="178">
        <f t="shared" si="24"/>
        <v>0</v>
      </c>
    </row>
    <row r="265" spans="2:7" s="159" customFormat="1" ht="74.45" customHeight="1">
      <c r="B265" s="7" t="s">
        <v>130</v>
      </c>
      <c r="C265" s="72">
        <v>569.9</v>
      </c>
      <c r="D265" s="73"/>
      <c r="E265" s="73"/>
    </row>
    <row r="266" spans="2:7" ht="11.45" customHeight="1">
      <c r="B266" s="170"/>
      <c r="C266" s="52"/>
      <c r="D266" s="53"/>
      <c r="E266" s="52"/>
    </row>
    <row r="267" spans="2:7" ht="15" customHeight="1">
      <c r="B267" s="223" t="s">
        <v>237</v>
      </c>
      <c r="C267" s="223"/>
      <c r="D267" s="223"/>
      <c r="E267" s="223"/>
    </row>
    <row r="268" spans="2:7" ht="18" customHeight="1">
      <c r="B268" s="2" t="s">
        <v>17</v>
      </c>
      <c r="C268" s="2" t="s">
        <v>14</v>
      </c>
      <c r="D268" s="2" t="s">
        <v>47</v>
      </c>
      <c r="E268" s="2" t="s">
        <v>48</v>
      </c>
      <c r="F268" s="127"/>
    </row>
    <row r="269" spans="2:7" ht="17.45" customHeight="1">
      <c r="B269" s="154" t="s">
        <v>1</v>
      </c>
      <c r="C269" s="155">
        <f>SUM(C270:C272)</f>
        <v>0</v>
      </c>
      <c r="D269" s="155">
        <f t="shared" ref="D269:E269" si="25">SUM(D270:D272)</f>
        <v>25132.9</v>
      </c>
      <c r="E269" s="155">
        <f t="shared" si="25"/>
        <v>24944.600000000002</v>
      </c>
      <c r="F269" s="136"/>
      <c r="G269" s="41"/>
    </row>
    <row r="270" spans="2:7" s="96" customFormat="1" ht="29.45" customHeight="1">
      <c r="B270" s="28" t="s">
        <v>228</v>
      </c>
      <c r="C270" s="178">
        <v>0</v>
      </c>
      <c r="D270" s="83">
        <f>55.5+569.9</f>
        <v>625.4</v>
      </c>
      <c r="E270" s="83">
        <f>55.5+578.7</f>
        <v>634.20000000000005</v>
      </c>
      <c r="F270" s="133"/>
      <c r="G270" s="133"/>
    </row>
    <row r="271" spans="2:7" s="96" customFormat="1" ht="31.9" customHeight="1">
      <c r="B271" s="13" t="s">
        <v>19</v>
      </c>
      <c r="C271" s="178">
        <f t="shared" ref="C271:C272" si="26">C272</f>
        <v>0</v>
      </c>
      <c r="D271" s="72">
        <v>828.5</v>
      </c>
      <c r="E271" s="72">
        <v>828.5</v>
      </c>
      <c r="F271" s="133"/>
      <c r="G271" s="133"/>
    </row>
    <row r="272" spans="2:7" s="96" customFormat="1" ht="29.45" customHeight="1">
      <c r="B272" s="19" t="s">
        <v>310</v>
      </c>
      <c r="C272" s="178">
        <f t="shared" si="26"/>
        <v>0</v>
      </c>
      <c r="D272" s="72">
        <v>23679</v>
      </c>
      <c r="E272" s="72">
        <v>23481.9</v>
      </c>
      <c r="F272" s="133"/>
      <c r="G272" s="133"/>
    </row>
    <row r="273" spans="2:7" s="168" customFormat="1" ht="23.45" customHeight="1">
      <c r="B273" s="153"/>
      <c r="C273" s="50"/>
      <c r="D273" s="50"/>
      <c r="E273" s="50"/>
      <c r="F273" s="167"/>
      <c r="G273" s="167"/>
    </row>
    <row r="274" spans="2:7" s="168" customFormat="1" ht="22.9" customHeight="1">
      <c r="B274" s="220" t="s">
        <v>139</v>
      </c>
      <c r="C274" s="220"/>
      <c r="D274" s="220"/>
      <c r="E274" s="220"/>
      <c r="F274" s="167"/>
      <c r="G274" s="167"/>
    </row>
    <row r="275" spans="2:7" s="158" customFormat="1" ht="48" customHeight="1">
      <c r="B275" s="216" t="s">
        <v>243</v>
      </c>
      <c r="C275" s="216"/>
      <c r="D275" s="216"/>
      <c r="E275" s="216"/>
    </row>
    <row r="276" spans="2:7" s="159" customFormat="1" ht="14.45" customHeight="1">
      <c r="B276" s="217" t="s">
        <v>89</v>
      </c>
      <c r="C276" s="217"/>
      <c r="D276" s="217"/>
      <c r="E276" s="217"/>
    </row>
    <row r="277" spans="2:7" s="159" customFormat="1" ht="15.6" customHeight="1">
      <c r="B277" s="216" t="s">
        <v>140</v>
      </c>
      <c r="C277" s="216"/>
      <c r="D277" s="216"/>
      <c r="E277" s="216"/>
    </row>
    <row r="278" spans="2:7" s="159" customFormat="1" ht="16.899999999999999" customHeight="1">
      <c r="B278" s="216" t="s">
        <v>141</v>
      </c>
      <c r="C278" s="216"/>
      <c r="D278" s="216"/>
      <c r="E278" s="216"/>
    </row>
    <row r="279" spans="2:7" s="159" customFormat="1" ht="17.45" customHeight="1">
      <c r="B279" s="216" t="s">
        <v>142</v>
      </c>
      <c r="C279" s="216"/>
      <c r="D279" s="216"/>
      <c r="E279" s="216"/>
    </row>
    <row r="280" spans="2:7" s="168" customFormat="1" ht="29.45" customHeight="1">
      <c r="B280" s="221" t="s">
        <v>311</v>
      </c>
      <c r="C280" s="221"/>
      <c r="D280" s="221"/>
      <c r="E280" s="221"/>
      <c r="F280" s="167"/>
      <c r="G280" s="167"/>
    </row>
    <row r="281" spans="2:7" s="159" customFormat="1" ht="17.45" customHeight="1">
      <c r="B281" s="176"/>
      <c r="C281" s="176"/>
      <c r="D281" s="176"/>
      <c r="E281" s="176"/>
    </row>
    <row r="282" spans="2:7" s="159" customFormat="1" ht="16.149999999999999" customHeight="1">
      <c r="B282" s="132" t="s">
        <v>96</v>
      </c>
      <c r="C282" s="2" t="s">
        <v>14</v>
      </c>
      <c r="D282" s="2" t="s">
        <v>47</v>
      </c>
      <c r="E282" s="2" t="s">
        <v>48</v>
      </c>
    </row>
    <row r="283" spans="2:7" s="159" customFormat="1" ht="16.149999999999999" customHeight="1">
      <c r="B283" s="175" t="s">
        <v>1</v>
      </c>
      <c r="C283" s="179">
        <f>C284</f>
        <v>3000</v>
      </c>
      <c r="D283" s="179">
        <f t="shared" ref="D283:E283" si="27">D284</f>
        <v>100</v>
      </c>
      <c r="E283" s="179">
        <f t="shared" si="27"/>
        <v>100</v>
      </c>
    </row>
    <row r="284" spans="2:7" s="168" customFormat="1" ht="43.15" customHeight="1">
      <c r="B284" s="7" t="s">
        <v>234</v>
      </c>
      <c r="C284" s="8">
        <v>3000</v>
      </c>
      <c r="D284" s="8">
        <v>100</v>
      </c>
      <c r="E284" s="8">
        <v>100</v>
      </c>
      <c r="F284" s="167"/>
      <c r="G284" s="167"/>
    </row>
    <row r="285" spans="2:7" s="168" customFormat="1" ht="14.45" customHeight="1">
      <c r="B285" s="153"/>
      <c r="C285" s="50"/>
      <c r="D285" s="50"/>
      <c r="E285" s="50"/>
      <c r="F285" s="167"/>
      <c r="G285" s="167"/>
    </row>
    <row r="286" spans="2:7" s="168" customFormat="1" ht="36" customHeight="1">
      <c r="B286" s="220" t="s">
        <v>138</v>
      </c>
      <c r="C286" s="220"/>
      <c r="D286" s="220"/>
      <c r="E286" s="220"/>
      <c r="F286" s="167"/>
      <c r="G286" s="167"/>
    </row>
    <row r="287" spans="2:7" s="158" customFormat="1" ht="33" customHeight="1">
      <c r="B287" s="216" t="s">
        <v>131</v>
      </c>
      <c r="C287" s="216"/>
      <c r="D287" s="216"/>
      <c r="E287" s="216"/>
    </row>
    <row r="288" spans="2:7" s="159" customFormat="1" ht="14.45" customHeight="1">
      <c r="B288" s="217" t="s">
        <v>89</v>
      </c>
      <c r="C288" s="217"/>
      <c r="D288" s="217"/>
      <c r="E288" s="217"/>
    </row>
    <row r="289" spans="2:7" s="159" customFormat="1" ht="15.6" customHeight="1">
      <c r="B289" s="216" t="s">
        <v>132</v>
      </c>
      <c r="C289" s="216"/>
      <c r="D289" s="216"/>
      <c r="E289" s="216"/>
    </row>
    <row r="290" spans="2:7" s="159" customFormat="1" ht="16.899999999999999" customHeight="1">
      <c r="B290" s="216" t="s">
        <v>133</v>
      </c>
      <c r="C290" s="216"/>
      <c r="D290" s="216"/>
      <c r="E290" s="216"/>
    </row>
    <row r="291" spans="2:7" s="159" customFormat="1" ht="32.450000000000003" customHeight="1">
      <c r="B291" s="216" t="s">
        <v>134</v>
      </c>
      <c r="C291" s="216"/>
      <c r="D291" s="216"/>
      <c r="E291" s="216"/>
    </row>
    <row r="292" spans="2:7" s="168" customFormat="1" ht="81" customHeight="1">
      <c r="B292" s="216" t="s">
        <v>346</v>
      </c>
      <c r="C292" s="216"/>
      <c r="D292" s="216"/>
      <c r="E292" s="216"/>
      <c r="F292" s="167"/>
      <c r="G292" s="167"/>
    </row>
    <row r="293" spans="2:7" s="159" customFormat="1" ht="5.45" customHeight="1">
      <c r="B293" s="176"/>
      <c r="C293" s="176"/>
      <c r="D293" s="176"/>
      <c r="E293" s="176"/>
    </row>
    <row r="294" spans="2:7" s="159" customFormat="1" ht="16.149999999999999" customHeight="1">
      <c r="B294" s="132" t="s">
        <v>96</v>
      </c>
      <c r="C294" s="2" t="s">
        <v>14</v>
      </c>
      <c r="D294" s="2" t="s">
        <v>47</v>
      </c>
      <c r="E294" s="2" t="s">
        <v>48</v>
      </c>
    </row>
    <row r="295" spans="2:7" s="159" customFormat="1" ht="16.149999999999999" customHeight="1">
      <c r="B295" s="175" t="s">
        <v>1</v>
      </c>
      <c r="C295" s="179">
        <f>C296+C298</f>
        <v>22898.5</v>
      </c>
      <c r="D295" s="179">
        <f t="shared" ref="D295:E295" si="28">D296+D298</f>
        <v>15878.5</v>
      </c>
      <c r="E295" s="179">
        <f t="shared" si="28"/>
        <v>15978.5</v>
      </c>
    </row>
    <row r="296" spans="2:7" s="159" customFormat="1" ht="18.600000000000001" customHeight="1">
      <c r="B296" s="14" t="s">
        <v>8</v>
      </c>
      <c r="C296" s="180">
        <f>C297</f>
        <v>358.5</v>
      </c>
      <c r="D296" s="180">
        <f t="shared" ref="D296:E296" si="29">D297</f>
        <v>358.5</v>
      </c>
      <c r="E296" s="180">
        <f t="shared" si="29"/>
        <v>358.5</v>
      </c>
    </row>
    <row r="297" spans="2:7" s="159" customFormat="1" ht="41.45" customHeight="1">
      <c r="B297" s="7" t="s">
        <v>267</v>
      </c>
      <c r="C297" s="73">
        <v>358.5</v>
      </c>
      <c r="D297" s="73">
        <v>358.5</v>
      </c>
      <c r="E297" s="73">
        <v>358.5</v>
      </c>
    </row>
    <row r="298" spans="2:7" s="159" customFormat="1" ht="16.899999999999999" customHeight="1">
      <c r="B298" s="14" t="s">
        <v>9</v>
      </c>
      <c r="C298" s="180">
        <f>SUM(C299:C301)</f>
        <v>22540</v>
      </c>
      <c r="D298" s="180">
        <f t="shared" ref="D298:E298" si="30">SUM(D299:D301)</f>
        <v>15520</v>
      </c>
      <c r="E298" s="180">
        <f t="shared" si="30"/>
        <v>15620</v>
      </c>
    </row>
    <row r="299" spans="2:7" s="159" customFormat="1" ht="28.15" customHeight="1">
      <c r="B299" s="7" t="s">
        <v>137</v>
      </c>
      <c r="C299" s="73">
        <v>40</v>
      </c>
      <c r="D299" s="73">
        <v>40</v>
      </c>
      <c r="E299" s="73">
        <v>40</v>
      </c>
    </row>
    <row r="300" spans="2:7" s="159" customFormat="1" ht="16.149999999999999" customHeight="1">
      <c r="B300" s="20" t="s">
        <v>136</v>
      </c>
      <c r="C300" s="73">
        <v>21800</v>
      </c>
      <c r="D300" s="73">
        <v>14780</v>
      </c>
      <c r="E300" s="73">
        <v>14880</v>
      </c>
    </row>
    <row r="301" spans="2:7" s="159" customFormat="1" ht="16.149999999999999" customHeight="1">
      <c r="B301" s="20" t="s">
        <v>135</v>
      </c>
      <c r="C301" s="73">
        <v>700</v>
      </c>
      <c r="D301" s="73">
        <v>700</v>
      </c>
      <c r="E301" s="73">
        <v>700</v>
      </c>
    </row>
    <row r="302" spans="2:7" s="168" customFormat="1" ht="12.6" customHeight="1">
      <c r="B302" s="153"/>
      <c r="C302" s="50"/>
      <c r="D302" s="50"/>
      <c r="E302" s="50"/>
      <c r="F302" s="167"/>
      <c r="G302" s="167"/>
    </row>
    <row r="303" spans="2:7" s="168" customFormat="1" ht="25.15" customHeight="1">
      <c r="B303" s="220" t="s">
        <v>143</v>
      </c>
      <c r="C303" s="220"/>
      <c r="D303" s="220"/>
      <c r="E303" s="220"/>
      <c r="F303" s="167"/>
      <c r="G303" s="167"/>
    </row>
    <row r="304" spans="2:7" s="158" customFormat="1" ht="33" customHeight="1">
      <c r="B304" s="216" t="s">
        <v>244</v>
      </c>
      <c r="C304" s="216"/>
      <c r="D304" s="216"/>
      <c r="E304" s="216"/>
    </row>
    <row r="305" spans="2:7" s="159" customFormat="1" ht="16.149999999999999" customHeight="1">
      <c r="B305" s="217" t="s">
        <v>89</v>
      </c>
      <c r="C305" s="217"/>
      <c r="D305" s="217"/>
      <c r="E305" s="217"/>
    </row>
    <row r="306" spans="2:7" s="159" customFormat="1" ht="14.45" customHeight="1">
      <c r="B306" s="217" t="s">
        <v>144</v>
      </c>
      <c r="C306" s="217"/>
      <c r="D306" s="217"/>
      <c r="E306" s="217"/>
    </row>
    <row r="307" spans="2:7" s="159" customFormat="1" ht="31.9" customHeight="1">
      <c r="B307" s="217" t="s">
        <v>145</v>
      </c>
      <c r="C307" s="217"/>
      <c r="D307" s="217"/>
      <c r="E307" s="217"/>
    </row>
    <row r="308" spans="2:7" s="168" customFormat="1" ht="31.15" customHeight="1">
      <c r="B308" s="216" t="s">
        <v>313</v>
      </c>
      <c r="C308" s="216"/>
      <c r="D308" s="216"/>
      <c r="E308" s="216"/>
      <c r="F308" s="167"/>
      <c r="G308" s="167"/>
    </row>
    <row r="309" spans="2:7" s="168" customFormat="1" ht="6.6" customHeight="1">
      <c r="B309" s="176"/>
      <c r="C309" s="176"/>
      <c r="D309" s="176"/>
      <c r="E309" s="176"/>
      <c r="F309" s="167"/>
      <c r="G309" s="167"/>
    </row>
    <row r="310" spans="2:7" s="159" customFormat="1" ht="16.149999999999999" customHeight="1">
      <c r="B310" s="132" t="s">
        <v>96</v>
      </c>
      <c r="C310" s="2" t="s">
        <v>14</v>
      </c>
      <c r="D310" s="2" t="s">
        <v>47</v>
      </c>
      <c r="E310" s="2" t="s">
        <v>48</v>
      </c>
    </row>
    <row r="311" spans="2:7" s="159" customFormat="1" ht="16.149999999999999" customHeight="1">
      <c r="B311" s="175" t="s">
        <v>1</v>
      </c>
      <c r="C311" s="179">
        <f>C312+C313</f>
        <v>18394.7</v>
      </c>
      <c r="D311" s="179">
        <f t="shared" ref="D311:E311" si="31">D312+D313</f>
        <v>0</v>
      </c>
      <c r="E311" s="179">
        <f t="shared" si="31"/>
        <v>0</v>
      </c>
    </row>
    <row r="312" spans="2:7" s="159" customFormat="1" ht="142.9" customHeight="1">
      <c r="B312" s="7" t="s">
        <v>335</v>
      </c>
      <c r="C312" s="72">
        <v>5000</v>
      </c>
      <c r="D312" s="73">
        <v>0</v>
      </c>
      <c r="E312" s="73">
        <v>0</v>
      </c>
    </row>
    <row r="313" spans="2:7" s="159" customFormat="1" ht="29.45" customHeight="1">
      <c r="B313" s="7" t="s">
        <v>146</v>
      </c>
      <c r="C313" s="72">
        <v>13394.7</v>
      </c>
      <c r="D313" s="73">
        <v>0</v>
      </c>
      <c r="E313" s="73">
        <v>0</v>
      </c>
    </row>
    <row r="314" spans="2:7" ht="11.45" customHeight="1">
      <c r="B314" s="170"/>
      <c r="C314" s="52"/>
      <c r="D314" s="53"/>
      <c r="E314" s="52"/>
    </row>
    <row r="315" spans="2:7" ht="15" customHeight="1">
      <c r="B315" s="223" t="s">
        <v>237</v>
      </c>
      <c r="C315" s="223"/>
      <c r="D315" s="223"/>
      <c r="E315" s="223"/>
    </row>
    <row r="316" spans="2:7" ht="18" customHeight="1">
      <c r="B316" s="2" t="s">
        <v>17</v>
      </c>
      <c r="C316" s="2" t="s">
        <v>14</v>
      </c>
      <c r="D316" s="2" t="s">
        <v>47</v>
      </c>
      <c r="E316" s="2" t="s">
        <v>48</v>
      </c>
      <c r="F316" s="127"/>
    </row>
    <row r="317" spans="2:7" ht="17.45" customHeight="1">
      <c r="B317" s="154" t="s">
        <v>1</v>
      </c>
      <c r="C317" s="155">
        <f>C318+C319</f>
        <v>0</v>
      </c>
      <c r="D317" s="155">
        <f t="shared" ref="D317:E317" si="32">D318+D319</f>
        <v>15615.5</v>
      </c>
      <c r="E317" s="155">
        <f t="shared" si="32"/>
        <v>14960.3</v>
      </c>
      <c r="F317" s="136"/>
      <c r="G317" s="41"/>
    </row>
    <row r="318" spans="2:7" s="96" customFormat="1" ht="16.149999999999999" customHeight="1">
      <c r="B318" s="28" t="s">
        <v>147</v>
      </c>
      <c r="C318" s="178">
        <f t="shared" ref="C318:C319" si="33">C319</f>
        <v>0</v>
      </c>
      <c r="D318" s="73">
        <v>2976</v>
      </c>
      <c r="E318" s="73">
        <v>2426</v>
      </c>
      <c r="F318" s="133"/>
      <c r="G318" s="133"/>
    </row>
    <row r="319" spans="2:7" s="96" customFormat="1" ht="28.9" customHeight="1">
      <c r="B319" s="7" t="s">
        <v>146</v>
      </c>
      <c r="C319" s="178">
        <f t="shared" si="33"/>
        <v>0</v>
      </c>
      <c r="D319" s="73">
        <v>12639.5</v>
      </c>
      <c r="E319" s="73">
        <v>12534.3</v>
      </c>
      <c r="F319" s="133"/>
      <c r="G319" s="133"/>
    </row>
    <row r="320" spans="2:7" s="159" customFormat="1" ht="16.899999999999999" customHeight="1">
      <c r="B320" s="181"/>
      <c r="C320" s="181"/>
      <c r="D320" s="181"/>
      <c r="E320" s="181"/>
    </row>
    <row r="321" spans="2:7" s="168" customFormat="1" ht="23.45" customHeight="1">
      <c r="B321" s="220" t="s">
        <v>148</v>
      </c>
      <c r="C321" s="220"/>
      <c r="D321" s="220"/>
      <c r="E321" s="220"/>
      <c r="F321" s="167"/>
      <c r="G321" s="167"/>
    </row>
    <row r="322" spans="2:7" s="158" customFormat="1" ht="32.450000000000003" customHeight="1">
      <c r="B322" s="216" t="s">
        <v>149</v>
      </c>
      <c r="C322" s="216"/>
      <c r="D322" s="216"/>
      <c r="E322" s="216"/>
    </row>
    <row r="323" spans="2:7" s="159" customFormat="1" ht="15.6" customHeight="1">
      <c r="B323" s="217" t="s">
        <v>89</v>
      </c>
      <c r="C323" s="217"/>
      <c r="D323" s="217"/>
      <c r="E323" s="217"/>
    </row>
    <row r="324" spans="2:7" s="159" customFormat="1" ht="30.6" customHeight="1">
      <c r="B324" s="216" t="s">
        <v>150</v>
      </c>
      <c r="C324" s="216"/>
      <c r="D324" s="216"/>
      <c r="E324" s="216"/>
    </row>
    <row r="325" spans="2:7" s="159" customFormat="1" ht="16.899999999999999" customHeight="1">
      <c r="B325" s="216" t="s">
        <v>151</v>
      </c>
      <c r="C325" s="216"/>
      <c r="D325" s="216"/>
      <c r="E325" s="216"/>
    </row>
    <row r="326" spans="2:7" s="168" customFormat="1" ht="81" customHeight="1">
      <c r="B326" s="216" t="s">
        <v>347</v>
      </c>
      <c r="C326" s="216"/>
      <c r="D326" s="216"/>
      <c r="E326" s="216"/>
      <c r="F326" s="167"/>
      <c r="G326" s="167"/>
    </row>
    <row r="327" spans="2:7" s="159" customFormat="1" ht="8.4499999999999993" customHeight="1">
      <c r="B327" s="176"/>
      <c r="C327" s="176"/>
      <c r="D327" s="176"/>
      <c r="E327" s="176"/>
    </row>
    <row r="328" spans="2:7" s="159" customFormat="1" ht="16.149999999999999" customHeight="1">
      <c r="B328" s="132" t="s">
        <v>96</v>
      </c>
      <c r="C328" s="2" t="s">
        <v>14</v>
      </c>
      <c r="D328" s="2" t="s">
        <v>47</v>
      </c>
      <c r="E328" s="2" t="s">
        <v>48</v>
      </c>
    </row>
    <row r="329" spans="2:7" s="159" customFormat="1" ht="16.149999999999999" customHeight="1">
      <c r="B329" s="175" t="s">
        <v>1</v>
      </c>
      <c r="C329" s="179">
        <f>C330+C334</f>
        <v>39081.800000000003</v>
      </c>
      <c r="D329" s="179">
        <f t="shared" ref="D329:E329" si="34">D330+D334</f>
        <v>34753.699999999997</v>
      </c>
      <c r="E329" s="179">
        <f t="shared" si="34"/>
        <v>34753.800000000003</v>
      </c>
    </row>
    <row r="330" spans="2:7" s="159" customFormat="1" ht="17.45" customHeight="1">
      <c r="B330" s="14" t="s">
        <v>10</v>
      </c>
      <c r="C330" s="182">
        <f>C331+C332+C333</f>
        <v>28481.8</v>
      </c>
      <c r="D330" s="182">
        <f t="shared" ref="D330:E330" si="35">D331+D332+D333</f>
        <v>24153.7</v>
      </c>
      <c r="E330" s="182">
        <f t="shared" si="35"/>
        <v>24153.8</v>
      </c>
    </row>
    <row r="331" spans="2:7" s="159" customFormat="1" ht="43.15" customHeight="1">
      <c r="B331" s="7" t="s">
        <v>314</v>
      </c>
      <c r="C331" s="183">
        <f>23003.8+1210.7</f>
        <v>24214.5</v>
      </c>
      <c r="D331" s="183">
        <f>22114.7+1163.9</f>
        <v>23278.600000000002</v>
      </c>
      <c r="E331" s="183">
        <f>22114.8+1163.9</f>
        <v>23278.7</v>
      </c>
    </row>
    <row r="332" spans="2:7" s="159" customFormat="1" ht="30" customHeight="1">
      <c r="B332" s="7" t="s">
        <v>153</v>
      </c>
      <c r="C332" s="183">
        <v>2494.5</v>
      </c>
      <c r="D332" s="183">
        <v>0</v>
      </c>
      <c r="E332" s="183">
        <v>0</v>
      </c>
    </row>
    <row r="333" spans="2:7" s="159" customFormat="1" ht="43.15" customHeight="1">
      <c r="B333" s="7" t="s">
        <v>154</v>
      </c>
      <c r="C333" s="183">
        <v>1772.8</v>
      </c>
      <c r="D333" s="183">
        <v>875.1</v>
      </c>
      <c r="E333" s="183">
        <v>875.1</v>
      </c>
    </row>
    <row r="334" spans="2:7" s="159" customFormat="1" ht="16.899999999999999" customHeight="1">
      <c r="B334" s="14" t="s">
        <v>11</v>
      </c>
      <c r="C334" s="182">
        <f>C335+C336</f>
        <v>10600</v>
      </c>
      <c r="D334" s="182">
        <f t="shared" ref="D334:E334" si="36">D335+D336</f>
        <v>10600</v>
      </c>
      <c r="E334" s="182">
        <f t="shared" si="36"/>
        <v>10600</v>
      </c>
    </row>
    <row r="335" spans="2:7" s="159" customFormat="1" ht="45" customHeight="1">
      <c r="B335" s="7" t="s">
        <v>152</v>
      </c>
      <c r="C335" s="183">
        <v>7000</v>
      </c>
      <c r="D335" s="183">
        <v>7000</v>
      </c>
      <c r="E335" s="183">
        <v>7000</v>
      </c>
    </row>
    <row r="336" spans="2:7" s="159" customFormat="1" ht="31.15" customHeight="1">
      <c r="B336" s="7" t="s">
        <v>286</v>
      </c>
      <c r="C336" s="183">
        <v>3600</v>
      </c>
      <c r="D336" s="183">
        <v>3600</v>
      </c>
      <c r="E336" s="183">
        <v>3600</v>
      </c>
    </row>
    <row r="337" spans="2:7" s="159" customFormat="1" ht="18" customHeight="1">
      <c r="B337" s="181"/>
      <c r="C337" s="181"/>
      <c r="D337" s="181"/>
      <c r="E337" s="181"/>
    </row>
    <row r="338" spans="2:7" s="168" customFormat="1" ht="31.9" customHeight="1">
      <c r="B338" s="220" t="s">
        <v>155</v>
      </c>
      <c r="C338" s="220"/>
      <c r="D338" s="220"/>
      <c r="E338" s="220"/>
      <c r="F338" s="167"/>
      <c r="G338" s="167"/>
    </row>
    <row r="339" spans="2:7" s="158" customFormat="1" ht="46.15" customHeight="1">
      <c r="B339" s="216" t="s">
        <v>247</v>
      </c>
      <c r="C339" s="216"/>
      <c r="D339" s="216"/>
      <c r="E339" s="216"/>
    </row>
    <row r="340" spans="2:7" s="159" customFormat="1" ht="30.6" customHeight="1">
      <c r="B340" s="216" t="s">
        <v>156</v>
      </c>
      <c r="C340" s="217"/>
      <c r="D340" s="217"/>
      <c r="E340" s="217"/>
    </row>
    <row r="341" spans="2:7" s="168" customFormat="1" ht="49.15" customHeight="1">
      <c r="B341" s="216" t="s">
        <v>348</v>
      </c>
      <c r="C341" s="216"/>
      <c r="D341" s="216"/>
      <c r="E341" s="216"/>
      <c r="F341" s="167"/>
      <c r="G341" s="167"/>
    </row>
    <row r="342" spans="2:7" s="159" customFormat="1" ht="5.45" customHeight="1">
      <c r="B342" s="176"/>
      <c r="C342" s="176"/>
      <c r="D342" s="176"/>
      <c r="E342" s="176"/>
    </row>
    <row r="343" spans="2:7" s="159" customFormat="1" ht="16.149999999999999" customHeight="1">
      <c r="B343" s="132" t="s">
        <v>96</v>
      </c>
      <c r="C343" s="2" t="s">
        <v>14</v>
      </c>
      <c r="D343" s="2" t="s">
        <v>47</v>
      </c>
      <c r="E343" s="2" t="s">
        <v>48</v>
      </c>
    </row>
    <row r="344" spans="2:7" s="159" customFormat="1" ht="16.149999999999999" customHeight="1">
      <c r="B344" s="175" t="s">
        <v>1</v>
      </c>
      <c r="C344" s="179">
        <f>C345+C346</f>
        <v>33850.699999999997</v>
      </c>
      <c r="D344" s="179">
        <f t="shared" ref="D344:E344" si="37">D345+D348</f>
        <v>0</v>
      </c>
      <c r="E344" s="179">
        <f t="shared" si="37"/>
        <v>0</v>
      </c>
    </row>
    <row r="345" spans="2:7" s="159" customFormat="1" ht="31.15" customHeight="1">
      <c r="B345" s="7" t="s">
        <v>224</v>
      </c>
      <c r="C345" s="183">
        <f>63.5+100</f>
        <v>163.5</v>
      </c>
      <c r="D345" s="183">
        <v>0</v>
      </c>
      <c r="E345" s="183">
        <v>0</v>
      </c>
    </row>
    <row r="346" spans="2:7" s="185" customFormat="1" ht="57.6" customHeight="1">
      <c r="B346" s="20" t="s">
        <v>225</v>
      </c>
      <c r="C346" s="183">
        <f>14001.6+19849.1-163.5</f>
        <v>33687.199999999997</v>
      </c>
      <c r="D346" s="184">
        <v>0</v>
      </c>
      <c r="E346" s="184">
        <v>0</v>
      </c>
    </row>
    <row r="347" spans="2:7" s="159" customFormat="1" ht="29.45" customHeight="1">
      <c r="B347" s="181"/>
      <c r="C347" s="181"/>
      <c r="D347" s="181"/>
      <c r="E347" s="181"/>
    </row>
    <row r="348" spans="2:7" s="168" customFormat="1" ht="54" customHeight="1">
      <c r="B348" s="220" t="s">
        <v>158</v>
      </c>
      <c r="C348" s="220"/>
      <c r="D348" s="220"/>
      <c r="E348" s="220"/>
      <c r="F348" s="167"/>
      <c r="G348" s="167"/>
    </row>
    <row r="349" spans="2:7" s="158" customFormat="1" ht="30.6" customHeight="1">
      <c r="B349" s="216" t="s">
        <v>159</v>
      </c>
      <c r="C349" s="216"/>
      <c r="D349" s="216"/>
      <c r="E349" s="216"/>
    </row>
    <row r="350" spans="2:7" s="159" customFormat="1" ht="45.6" customHeight="1">
      <c r="B350" s="216" t="s">
        <v>160</v>
      </c>
      <c r="C350" s="217"/>
      <c r="D350" s="217"/>
      <c r="E350" s="217"/>
    </row>
    <row r="351" spans="2:7" s="159" customFormat="1" ht="64.150000000000006" customHeight="1">
      <c r="B351" s="216" t="s">
        <v>353</v>
      </c>
      <c r="C351" s="217"/>
      <c r="D351" s="217"/>
      <c r="E351" s="217"/>
    </row>
    <row r="352" spans="2:7" s="168" customFormat="1" ht="28.15" customHeight="1">
      <c r="B352" s="221" t="s">
        <v>340</v>
      </c>
      <c r="C352" s="221"/>
      <c r="D352" s="221"/>
      <c r="E352" s="221"/>
      <c r="F352" s="167"/>
      <c r="G352" s="167"/>
    </row>
    <row r="353" spans="2:7" s="159" customFormat="1" ht="7.9" customHeight="1">
      <c r="B353" s="176"/>
      <c r="C353" s="176"/>
      <c r="D353" s="176"/>
      <c r="E353" s="176"/>
    </row>
    <row r="354" spans="2:7" s="159" customFormat="1" ht="18.600000000000001" customHeight="1">
      <c r="B354" s="132" t="s">
        <v>96</v>
      </c>
      <c r="C354" s="2" t="s">
        <v>14</v>
      </c>
      <c r="D354" s="2" t="s">
        <v>47</v>
      </c>
      <c r="E354" s="2" t="s">
        <v>48</v>
      </c>
    </row>
    <row r="355" spans="2:7" s="159" customFormat="1" ht="16.149999999999999" customHeight="1">
      <c r="B355" s="175" t="s">
        <v>1</v>
      </c>
      <c r="C355" s="179">
        <f>C356+C359</f>
        <v>37052.6</v>
      </c>
      <c r="D355" s="179">
        <f t="shared" ref="D355:E355" si="38">D356+D359</f>
        <v>68956.100000000006</v>
      </c>
      <c r="E355" s="179">
        <f t="shared" si="38"/>
        <v>101436.79999999999</v>
      </c>
    </row>
    <row r="356" spans="2:7" s="113" customFormat="1" ht="17.45" customHeight="1">
      <c r="B356" s="186" t="s">
        <v>4</v>
      </c>
      <c r="C356" s="180">
        <f>C357+C358</f>
        <v>30296.7</v>
      </c>
      <c r="D356" s="180">
        <f t="shared" ref="D356:E356" si="39">D357+D358</f>
        <v>30294.400000000001</v>
      </c>
      <c r="E356" s="180">
        <f t="shared" si="39"/>
        <v>29925.4</v>
      </c>
      <c r="F356" s="138"/>
      <c r="G356" s="138"/>
    </row>
    <row r="357" spans="2:7" s="113" customFormat="1" ht="28.9" customHeight="1">
      <c r="B357" s="6" t="s">
        <v>229</v>
      </c>
      <c r="C357" s="73">
        <v>1882.4</v>
      </c>
      <c r="D357" s="73">
        <v>1882.4</v>
      </c>
      <c r="E357" s="73">
        <v>1882.4</v>
      </c>
      <c r="F357" s="138"/>
      <c r="G357" s="138"/>
    </row>
    <row r="358" spans="2:7" ht="57" customHeight="1">
      <c r="B358" s="212" t="s">
        <v>344</v>
      </c>
      <c r="C358" s="59">
        <v>28414.3</v>
      </c>
      <c r="D358" s="59">
        <v>28412</v>
      </c>
      <c r="E358" s="59">
        <v>28043</v>
      </c>
    </row>
    <row r="359" spans="2:7" s="188" customFormat="1" ht="18" customHeight="1">
      <c r="B359" s="169" t="s">
        <v>5</v>
      </c>
      <c r="C359" s="180">
        <f>C360</f>
        <v>6755.9</v>
      </c>
      <c r="D359" s="180">
        <f t="shared" ref="D359:E359" si="40">D360</f>
        <v>38661.699999999997</v>
      </c>
      <c r="E359" s="180">
        <f t="shared" si="40"/>
        <v>71511.399999999994</v>
      </c>
      <c r="F359" s="187"/>
      <c r="G359" s="187"/>
    </row>
    <row r="360" spans="2:7" ht="18.600000000000001" customHeight="1">
      <c r="B360" s="6" t="s">
        <v>34</v>
      </c>
      <c r="C360" s="73">
        <f>C361+C362+C363+C364</f>
        <v>6755.9</v>
      </c>
      <c r="D360" s="73">
        <f t="shared" ref="D360:E360" si="41">D361+D362+D363+D364</f>
        <v>38661.699999999997</v>
      </c>
      <c r="E360" s="73">
        <f t="shared" si="41"/>
        <v>71511.399999999994</v>
      </c>
    </row>
    <row r="361" spans="2:7" ht="28.9" customHeight="1">
      <c r="B361" s="5" t="s">
        <v>163</v>
      </c>
      <c r="C361" s="60">
        <v>102.5</v>
      </c>
      <c r="D361" s="60">
        <v>52.5</v>
      </c>
      <c r="E361" s="60">
        <v>52.5</v>
      </c>
    </row>
    <row r="362" spans="2:7" ht="28.9" customHeight="1">
      <c r="B362" s="5" t="s">
        <v>161</v>
      </c>
      <c r="C362" s="60">
        <v>5000</v>
      </c>
      <c r="D362" s="60">
        <v>5000</v>
      </c>
      <c r="E362" s="60">
        <v>5000</v>
      </c>
    </row>
    <row r="363" spans="2:7" ht="28.9" customHeight="1">
      <c r="B363" s="204" t="s">
        <v>336</v>
      </c>
      <c r="C363" s="60">
        <v>1653.4</v>
      </c>
      <c r="D363" s="60">
        <v>1876.5</v>
      </c>
      <c r="E363" s="60">
        <v>2401.8000000000002</v>
      </c>
    </row>
    <row r="364" spans="2:7" ht="28.9" customHeight="1">
      <c r="B364" s="5" t="s">
        <v>162</v>
      </c>
      <c r="C364" s="60">
        <v>0</v>
      </c>
      <c r="D364" s="60">
        <v>31732.7</v>
      </c>
      <c r="E364" s="60">
        <v>64057.1</v>
      </c>
      <c r="F364" s="42"/>
      <c r="G364" s="42"/>
    </row>
    <row r="365" spans="2:7" s="159" customFormat="1" ht="18.600000000000001" customHeight="1">
      <c r="B365" s="181"/>
      <c r="C365" s="181"/>
      <c r="D365" s="181"/>
      <c r="E365" s="181"/>
    </row>
    <row r="366" spans="2:7" s="168" customFormat="1" ht="40.15" customHeight="1">
      <c r="B366" s="220" t="s">
        <v>164</v>
      </c>
      <c r="C366" s="220"/>
      <c r="D366" s="220"/>
      <c r="E366" s="220"/>
      <c r="F366" s="167"/>
      <c r="G366" s="167"/>
    </row>
    <row r="367" spans="2:7" s="158" customFormat="1" ht="48.6" customHeight="1">
      <c r="B367" s="216" t="s">
        <v>165</v>
      </c>
      <c r="C367" s="216"/>
      <c r="D367" s="216"/>
      <c r="E367" s="216"/>
    </row>
    <row r="368" spans="2:7" s="159" customFormat="1" ht="15" customHeight="1">
      <c r="B368" s="216" t="s">
        <v>89</v>
      </c>
      <c r="C368" s="217"/>
      <c r="D368" s="217"/>
      <c r="E368" s="217"/>
    </row>
    <row r="369" spans="2:7" s="159" customFormat="1" ht="15.6" customHeight="1">
      <c r="B369" s="216" t="s">
        <v>166</v>
      </c>
      <c r="C369" s="216"/>
      <c r="D369" s="216"/>
      <c r="E369" s="216"/>
    </row>
    <row r="370" spans="2:7" s="159" customFormat="1" ht="16.899999999999999" customHeight="1">
      <c r="B370" s="216" t="s">
        <v>167</v>
      </c>
      <c r="C370" s="216"/>
      <c r="D370" s="216"/>
      <c r="E370" s="216"/>
    </row>
    <row r="371" spans="2:7" s="159" customFormat="1" ht="31.15" customHeight="1">
      <c r="B371" s="216" t="s">
        <v>168</v>
      </c>
      <c r="C371" s="216"/>
      <c r="D371" s="216"/>
      <c r="E371" s="216"/>
    </row>
    <row r="372" spans="2:7" s="159" customFormat="1" ht="97.9" customHeight="1">
      <c r="B372" s="216" t="s">
        <v>357</v>
      </c>
      <c r="C372" s="216"/>
      <c r="D372" s="216"/>
      <c r="E372" s="216"/>
    </row>
    <row r="373" spans="2:7" s="159" customFormat="1" ht="8.4499999999999993" customHeight="1">
      <c r="B373" s="176"/>
      <c r="C373" s="176"/>
      <c r="D373" s="176"/>
      <c r="E373" s="176"/>
    </row>
    <row r="374" spans="2:7" s="159" customFormat="1" ht="16.149999999999999" customHeight="1">
      <c r="B374" s="132" t="s">
        <v>96</v>
      </c>
      <c r="C374" s="2" t="s">
        <v>14</v>
      </c>
      <c r="D374" s="2" t="s">
        <v>47</v>
      </c>
      <c r="E374" s="2" t="s">
        <v>48</v>
      </c>
    </row>
    <row r="375" spans="2:7" s="159" customFormat="1" ht="16.149999999999999" customHeight="1">
      <c r="B375" s="175" t="s">
        <v>1</v>
      </c>
      <c r="C375" s="179">
        <f>C376+C391+C393+C395</f>
        <v>433650.2</v>
      </c>
      <c r="D375" s="179">
        <f t="shared" ref="D375:E375" si="42">D376+D391+D393+D395</f>
        <v>417086.69999999995</v>
      </c>
      <c r="E375" s="179">
        <f t="shared" si="42"/>
        <v>414971.9</v>
      </c>
    </row>
    <row r="376" spans="2:7" s="46" customFormat="1" ht="18.600000000000001" customHeight="1">
      <c r="B376" s="30" t="s">
        <v>36</v>
      </c>
      <c r="C376" s="64">
        <f>SUM(C377:C390)</f>
        <v>388481.9</v>
      </c>
      <c r="D376" s="64">
        <f t="shared" ref="D376:E376" si="43">SUM(D377:D390)</f>
        <v>370879.19999999995</v>
      </c>
      <c r="E376" s="64">
        <f t="shared" si="43"/>
        <v>368764.4</v>
      </c>
      <c r="F376" s="47"/>
      <c r="G376" s="47"/>
    </row>
    <row r="377" spans="2:7" s="43" customFormat="1" ht="28.15" customHeight="1">
      <c r="B377" s="7" t="s">
        <v>266</v>
      </c>
      <c r="C377" s="65">
        <v>202427</v>
      </c>
      <c r="D377" s="65">
        <v>189845.5</v>
      </c>
      <c r="E377" s="65">
        <v>186614.1</v>
      </c>
      <c r="F377" s="44"/>
      <c r="G377" s="45"/>
    </row>
    <row r="378" spans="2:7" s="43" customFormat="1" ht="29.45" customHeight="1">
      <c r="B378" s="28" t="s">
        <v>181</v>
      </c>
      <c r="C378" s="66">
        <v>1925</v>
      </c>
      <c r="D378" s="66">
        <v>0</v>
      </c>
      <c r="E378" s="66">
        <v>0</v>
      </c>
      <c r="F378" s="44"/>
      <c r="G378" s="45"/>
    </row>
    <row r="379" spans="2:7" s="43" customFormat="1" ht="30.6" customHeight="1">
      <c r="B379" s="32" t="s">
        <v>176</v>
      </c>
      <c r="C379" s="66">
        <f>3987.3+150</f>
        <v>4137.3</v>
      </c>
      <c r="D379" s="66">
        <f>4002.3+101</f>
        <v>4103.3</v>
      </c>
      <c r="E379" s="66">
        <f>4002.3+107</f>
        <v>4109.3</v>
      </c>
      <c r="F379" s="44"/>
      <c r="G379" s="45"/>
    </row>
    <row r="380" spans="2:7" s="43" customFormat="1" ht="29.45" customHeight="1">
      <c r="B380" s="20" t="s">
        <v>169</v>
      </c>
      <c r="C380" s="66">
        <v>62</v>
      </c>
      <c r="D380" s="66">
        <v>4.2</v>
      </c>
      <c r="E380" s="66">
        <v>6.8</v>
      </c>
      <c r="F380" s="44"/>
      <c r="G380" s="45"/>
    </row>
    <row r="381" spans="2:7" s="43" customFormat="1" ht="57" customHeight="1">
      <c r="B381" s="20" t="s">
        <v>170</v>
      </c>
      <c r="C381" s="66">
        <f>5770.1+749.2</f>
        <v>6519.3</v>
      </c>
      <c r="D381" s="66">
        <f>5940+596</f>
        <v>6536</v>
      </c>
      <c r="E381" s="66">
        <f>5584+918</f>
        <v>6502</v>
      </c>
      <c r="F381" s="44"/>
      <c r="G381" s="45"/>
    </row>
    <row r="382" spans="2:7" s="43" customFormat="1" ht="72" customHeight="1">
      <c r="B382" s="20" t="s">
        <v>182</v>
      </c>
      <c r="C382" s="66">
        <v>73577.399999999994</v>
      </c>
      <c r="D382" s="66">
        <v>75310.8</v>
      </c>
      <c r="E382" s="66">
        <v>77044.2</v>
      </c>
      <c r="F382" s="44"/>
      <c r="G382" s="45"/>
    </row>
    <row r="383" spans="2:7" s="43" customFormat="1" ht="17.45" customHeight="1">
      <c r="B383" s="20" t="s">
        <v>171</v>
      </c>
      <c r="C383" s="66">
        <v>15063.5</v>
      </c>
      <c r="D383" s="66">
        <v>15063.5</v>
      </c>
      <c r="E383" s="66">
        <v>15063.5</v>
      </c>
      <c r="F383" s="44"/>
      <c r="G383" s="45"/>
    </row>
    <row r="384" spans="2:7" s="43" customFormat="1" ht="42.6" customHeight="1">
      <c r="B384" s="20" t="s">
        <v>226</v>
      </c>
      <c r="C384" s="66">
        <v>114.4</v>
      </c>
      <c r="D384" s="66">
        <v>114.4</v>
      </c>
      <c r="E384" s="66">
        <v>114.4</v>
      </c>
      <c r="F384" s="44"/>
      <c r="G384" s="45"/>
    </row>
    <row r="385" spans="2:7" s="43" customFormat="1" ht="42.6" customHeight="1">
      <c r="B385" s="20" t="s">
        <v>172</v>
      </c>
      <c r="C385" s="66">
        <v>250.9</v>
      </c>
      <c r="D385" s="66">
        <v>271.60000000000002</v>
      </c>
      <c r="E385" s="66">
        <v>288.89999999999998</v>
      </c>
      <c r="F385" s="44"/>
      <c r="G385" s="45"/>
    </row>
    <row r="386" spans="2:7" s="43" customFormat="1" ht="29.45" customHeight="1">
      <c r="B386" s="20" t="s">
        <v>173</v>
      </c>
      <c r="C386" s="66">
        <v>1568.7</v>
      </c>
      <c r="D386" s="66">
        <v>1568.7</v>
      </c>
      <c r="E386" s="66">
        <v>1568.7</v>
      </c>
      <c r="F386" s="44"/>
      <c r="G386" s="45"/>
    </row>
    <row r="387" spans="2:7" s="43" customFormat="1" ht="73.150000000000006" customHeight="1">
      <c r="B387" s="20" t="s">
        <v>174</v>
      </c>
      <c r="C387" s="66">
        <v>11.1</v>
      </c>
      <c r="D387" s="66">
        <v>11.1</v>
      </c>
      <c r="E387" s="66">
        <v>11.1</v>
      </c>
      <c r="F387" s="44"/>
      <c r="G387" s="45"/>
    </row>
    <row r="388" spans="2:7" s="43" customFormat="1" ht="31.9" customHeight="1">
      <c r="B388" s="20" t="s">
        <v>175</v>
      </c>
      <c r="C388" s="66">
        <v>108.1</v>
      </c>
      <c r="D388" s="66">
        <v>108.1</v>
      </c>
      <c r="E388" s="66">
        <v>108.1</v>
      </c>
      <c r="F388" s="44"/>
      <c r="G388" s="45"/>
    </row>
    <row r="389" spans="2:7" s="43" customFormat="1" ht="31.15" customHeight="1">
      <c r="B389" s="28" t="s">
        <v>265</v>
      </c>
      <c r="C389" s="66">
        <v>77501.7</v>
      </c>
      <c r="D389" s="66">
        <v>73117.600000000006</v>
      </c>
      <c r="E389" s="66">
        <v>72508.899999999994</v>
      </c>
      <c r="F389" s="44"/>
      <c r="G389" s="45"/>
    </row>
    <row r="390" spans="2:7" s="43" customFormat="1" ht="85.15" customHeight="1">
      <c r="B390" s="20" t="s">
        <v>183</v>
      </c>
      <c r="C390" s="66">
        <f>2547.4+2668.1</f>
        <v>5215.5</v>
      </c>
      <c r="D390" s="66">
        <f>2398.5+2425.9</f>
        <v>4824.3999999999996</v>
      </c>
      <c r="E390" s="66">
        <f>2398.5+2425.9</f>
        <v>4824.3999999999996</v>
      </c>
      <c r="F390" s="44"/>
      <c r="G390" s="45"/>
    </row>
    <row r="391" spans="2:7" s="61" customFormat="1" ht="18" customHeight="1">
      <c r="B391" s="30" t="s">
        <v>177</v>
      </c>
      <c r="C391" s="67">
        <f>C392</f>
        <v>33940.800000000003</v>
      </c>
      <c r="D391" s="67">
        <f t="shared" ref="D391:E391" si="44">D392</f>
        <v>33416</v>
      </c>
      <c r="E391" s="67">
        <f t="shared" si="44"/>
        <v>33416</v>
      </c>
      <c r="F391" s="62"/>
      <c r="G391" s="63"/>
    </row>
    <row r="392" spans="2:7" s="43" customFormat="1" ht="59.45" customHeight="1">
      <c r="B392" s="20" t="s">
        <v>180</v>
      </c>
      <c r="C392" s="66">
        <f>30600.9+3339.9</f>
        <v>33940.800000000003</v>
      </c>
      <c r="D392" s="66">
        <f>30600.9+2815.1</f>
        <v>33416</v>
      </c>
      <c r="E392" s="66">
        <f>30600.9+2815.1</f>
        <v>33416</v>
      </c>
      <c r="F392" s="44"/>
      <c r="G392" s="45"/>
    </row>
    <row r="393" spans="2:7" s="43" customFormat="1" ht="18" customHeight="1">
      <c r="B393" s="30" t="s">
        <v>37</v>
      </c>
      <c r="C393" s="67">
        <f>C394</f>
        <v>599.4</v>
      </c>
      <c r="D393" s="67">
        <f t="shared" ref="D393:E393" si="45">D394</f>
        <v>491.4</v>
      </c>
      <c r="E393" s="67">
        <f t="shared" si="45"/>
        <v>491.4</v>
      </c>
      <c r="F393" s="44"/>
      <c r="G393" s="45"/>
    </row>
    <row r="394" spans="2:7" s="43" customFormat="1" ht="44.45" customHeight="1">
      <c r="B394" s="32" t="s">
        <v>178</v>
      </c>
      <c r="C394" s="66">
        <v>599.4</v>
      </c>
      <c r="D394" s="66">
        <v>491.4</v>
      </c>
      <c r="E394" s="66">
        <v>491.4</v>
      </c>
      <c r="F394" s="44"/>
      <c r="G394" s="45"/>
    </row>
    <row r="395" spans="2:7" s="61" customFormat="1" ht="32.450000000000003" customHeight="1">
      <c r="B395" s="30" t="s">
        <v>6</v>
      </c>
      <c r="C395" s="67">
        <f>C396</f>
        <v>10628.1</v>
      </c>
      <c r="D395" s="67">
        <f t="shared" ref="D395:E395" si="46">D396</f>
        <v>12300.1</v>
      </c>
      <c r="E395" s="67">
        <f t="shared" si="46"/>
        <v>12300.1</v>
      </c>
      <c r="F395" s="62"/>
      <c r="G395" s="63"/>
    </row>
    <row r="396" spans="2:7" s="43" customFormat="1" ht="43.9" customHeight="1">
      <c r="B396" s="7" t="s">
        <v>179</v>
      </c>
      <c r="C396" s="66">
        <v>10628.1</v>
      </c>
      <c r="D396" s="66">
        <v>12300.1</v>
      </c>
      <c r="E396" s="66">
        <v>12300.1</v>
      </c>
      <c r="F396" s="44"/>
      <c r="G396" s="45"/>
    </row>
    <row r="397" spans="2:7" s="159" customFormat="1" ht="17.45" customHeight="1">
      <c r="B397" s="181"/>
      <c r="C397" s="181"/>
      <c r="D397" s="181"/>
      <c r="E397" s="181"/>
    </row>
    <row r="398" spans="2:7" s="168" customFormat="1" ht="33" customHeight="1">
      <c r="B398" s="220" t="s">
        <v>184</v>
      </c>
      <c r="C398" s="220"/>
      <c r="D398" s="220"/>
      <c r="E398" s="220"/>
      <c r="F398" s="167"/>
      <c r="G398" s="167"/>
    </row>
    <row r="399" spans="2:7" s="158" customFormat="1" ht="48.6" customHeight="1">
      <c r="B399" s="216" t="s">
        <v>248</v>
      </c>
      <c r="C399" s="216"/>
      <c r="D399" s="216"/>
      <c r="E399" s="216"/>
    </row>
    <row r="400" spans="2:7" s="159" customFormat="1" ht="15" customHeight="1">
      <c r="B400" s="216" t="s">
        <v>89</v>
      </c>
      <c r="C400" s="217"/>
      <c r="D400" s="217"/>
      <c r="E400" s="217"/>
    </row>
    <row r="401" spans="2:7" s="159" customFormat="1" ht="51" customHeight="1">
      <c r="B401" s="216" t="s">
        <v>185</v>
      </c>
      <c r="C401" s="216"/>
      <c r="D401" s="216"/>
      <c r="E401" s="216"/>
    </row>
    <row r="402" spans="2:7" s="159" customFormat="1" ht="15.6" customHeight="1">
      <c r="B402" s="216" t="s">
        <v>186</v>
      </c>
      <c r="C402" s="216"/>
      <c r="D402" s="216"/>
      <c r="E402" s="216"/>
    </row>
    <row r="403" spans="2:7" s="159" customFormat="1" ht="30" customHeight="1">
      <c r="B403" s="216" t="s">
        <v>187</v>
      </c>
      <c r="C403" s="216"/>
      <c r="D403" s="216"/>
      <c r="E403" s="216"/>
    </row>
    <row r="404" spans="2:7" s="159" customFormat="1" ht="16.899999999999999" customHeight="1">
      <c r="B404" s="216" t="s">
        <v>188</v>
      </c>
      <c r="C404" s="216"/>
      <c r="D404" s="216"/>
      <c r="E404" s="216"/>
    </row>
    <row r="405" spans="2:7" s="168" customFormat="1" ht="48.6" customHeight="1">
      <c r="B405" s="216" t="s">
        <v>315</v>
      </c>
      <c r="C405" s="216"/>
      <c r="D405" s="216"/>
      <c r="E405" s="216"/>
      <c r="F405" s="167"/>
      <c r="G405" s="167"/>
    </row>
    <row r="406" spans="2:7" s="168" customFormat="1" ht="9.6" customHeight="1">
      <c r="B406" s="176"/>
      <c r="C406" s="176"/>
      <c r="D406" s="176"/>
      <c r="E406" s="176"/>
      <c r="F406" s="167"/>
      <c r="G406" s="167"/>
    </row>
    <row r="407" spans="2:7" s="159" customFormat="1" ht="16.149999999999999" customHeight="1">
      <c r="B407" s="132" t="s">
        <v>96</v>
      </c>
      <c r="C407" s="2" t="s">
        <v>14</v>
      </c>
      <c r="D407" s="2" t="s">
        <v>47</v>
      </c>
      <c r="E407" s="2" t="s">
        <v>48</v>
      </c>
    </row>
    <row r="408" spans="2:7" s="159" customFormat="1" ht="16.149999999999999" customHeight="1">
      <c r="B408" s="172" t="s">
        <v>1</v>
      </c>
      <c r="C408" s="135">
        <f>C409+C414+C416+C418</f>
        <v>53647.799999999996</v>
      </c>
      <c r="D408" s="135">
        <f t="shared" ref="D408:E408" si="47">D409+D414+D416+D418</f>
        <v>49791.6</v>
      </c>
      <c r="E408" s="135">
        <f t="shared" si="47"/>
        <v>47656.5</v>
      </c>
    </row>
    <row r="409" spans="2:7" s="147" customFormat="1" ht="15.6" customHeight="1">
      <c r="B409" s="30" t="s">
        <v>189</v>
      </c>
      <c r="C409" s="69">
        <f>C410+C411+C412+C413</f>
        <v>52476.6</v>
      </c>
      <c r="D409" s="69">
        <f t="shared" ref="D409:E409" si="48">D410+D411+D412+D413</f>
        <v>48846.6</v>
      </c>
      <c r="E409" s="69">
        <f t="shared" si="48"/>
        <v>46711.5</v>
      </c>
      <c r="F409" s="150"/>
      <c r="G409" s="150"/>
    </row>
    <row r="410" spans="2:7" s="147" customFormat="1" ht="29.45" customHeight="1">
      <c r="B410" s="7" t="s">
        <v>318</v>
      </c>
      <c r="C410" s="70">
        <v>0</v>
      </c>
      <c r="D410" s="70">
        <v>1742.9</v>
      </c>
      <c r="E410" s="70">
        <v>0</v>
      </c>
      <c r="F410" s="150"/>
      <c r="G410" s="150"/>
    </row>
    <row r="411" spans="2:7" s="113" customFormat="1" ht="57.6" customHeight="1">
      <c r="B411" s="33" t="s">
        <v>319</v>
      </c>
      <c r="C411" s="189">
        <f>2380.8+294.3</f>
        <v>2675.1000000000004</v>
      </c>
      <c r="D411" s="183">
        <v>0</v>
      </c>
      <c r="E411" s="183">
        <v>0</v>
      </c>
      <c r="F411" s="138"/>
      <c r="G411" s="138"/>
    </row>
    <row r="412" spans="2:7" ht="32.450000000000003" customHeight="1">
      <c r="B412" s="7" t="s">
        <v>263</v>
      </c>
      <c r="C412" s="70">
        <v>23803.599999999999</v>
      </c>
      <c r="D412" s="68">
        <v>22409.599999999999</v>
      </c>
      <c r="E412" s="68">
        <v>22223</v>
      </c>
    </row>
    <row r="413" spans="2:7" ht="28.9" customHeight="1">
      <c r="B413" s="7" t="s">
        <v>264</v>
      </c>
      <c r="C413" s="70">
        <v>25997.9</v>
      </c>
      <c r="D413" s="68">
        <v>24694.1</v>
      </c>
      <c r="E413" s="68">
        <v>24488.5</v>
      </c>
    </row>
    <row r="414" spans="2:7" ht="18" customHeight="1">
      <c r="B414" s="30" t="s">
        <v>190</v>
      </c>
      <c r="C414" s="180">
        <f>C415</f>
        <v>921.2</v>
      </c>
      <c r="D414" s="180">
        <f t="shared" ref="D414:E414" si="49">D415</f>
        <v>650</v>
      </c>
      <c r="E414" s="180">
        <f t="shared" si="49"/>
        <v>650</v>
      </c>
      <c r="F414" s="41"/>
      <c r="G414" s="41"/>
    </row>
    <row r="415" spans="2:7" ht="31.9" customHeight="1">
      <c r="B415" s="7" t="s">
        <v>195</v>
      </c>
      <c r="C415" s="72">
        <v>921.2</v>
      </c>
      <c r="D415" s="73">
        <v>650</v>
      </c>
      <c r="E415" s="73">
        <v>650</v>
      </c>
      <c r="F415" s="127"/>
    </row>
    <row r="416" spans="2:7" ht="31.15" customHeight="1">
      <c r="B416" s="30" t="s">
        <v>191</v>
      </c>
      <c r="C416" s="180">
        <f>C417</f>
        <v>200</v>
      </c>
      <c r="D416" s="180">
        <f t="shared" ref="D416" si="50">D417</f>
        <v>200</v>
      </c>
      <c r="E416" s="180">
        <f t="shared" ref="E416" si="51">E417</f>
        <v>200</v>
      </c>
      <c r="F416" s="127"/>
    </row>
    <row r="417" spans="2:7" ht="41.45" customHeight="1">
      <c r="B417" s="7" t="s">
        <v>193</v>
      </c>
      <c r="C417" s="72">
        <v>200</v>
      </c>
      <c r="D417" s="73">
        <v>200</v>
      </c>
      <c r="E417" s="73">
        <v>200</v>
      </c>
      <c r="F417" s="127"/>
    </row>
    <row r="418" spans="2:7" ht="43.15" customHeight="1">
      <c r="B418" s="71" t="s">
        <v>192</v>
      </c>
      <c r="C418" s="180">
        <f>C419</f>
        <v>50</v>
      </c>
      <c r="D418" s="180">
        <f t="shared" ref="D418" si="52">D419</f>
        <v>95</v>
      </c>
      <c r="E418" s="180">
        <f t="shared" ref="E418" si="53">E419</f>
        <v>95</v>
      </c>
      <c r="F418" s="127"/>
    </row>
    <row r="419" spans="2:7" s="43" customFormat="1" ht="42.6" customHeight="1">
      <c r="B419" s="7" t="s">
        <v>194</v>
      </c>
      <c r="C419" s="74">
        <v>50</v>
      </c>
      <c r="D419" s="74">
        <v>95</v>
      </c>
      <c r="E419" s="74">
        <v>95</v>
      </c>
    </row>
    <row r="420" spans="2:7" s="159" customFormat="1" ht="13.15" customHeight="1">
      <c r="B420" s="181"/>
      <c r="C420" s="181"/>
      <c r="D420" s="181"/>
      <c r="E420" s="181"/>
    </row>
    <row r="421" spans="2:7" s="168" customFormat="1" ht="26.45" customHeight="1">
      <c r="B421" s="220" t="s">
        <v>196</v>
      </c>
      <c r="C421" s="220"/>
      <c r="D421" s="220"/>
      <c r="E421" s="220"/>
      <c r="F421" s="167"/>
      <c r="G421" s="167"/>
    </row>
    <row r="422" spans="2:7" s="158" customFormat="1" ht="30.6" customHeight="1">
      <c r="B422" s="216" t="s">
        <v>245</v>
      </c>
      <c r="C422" s="216"/>
      <c r="D422" s="216"/>
      <c r="E422" s="216"/>
    </row>
    <row r="423" spans="2:7" s="159" customFormat="1" ht="32.450000000000003" customHeight="1">
      <c r="B423" s="216" t="s">
        <v>227</v>
      </c>
      <c r="C423" s="217"/>
      <c r="D423" s="217"/>
      <c r="E423" s="217"/>
    </row>
    <row r="424" spans="2:7" s="168" customFormat="1" ht="31.15" customHeight="1">
      <c r="B424" s="221" t="s">
        <v>316</v>
      </c>
      <c r="C424" s="221"/>
      <c r="D424" s="221"/>
      <c r="E424" s="221"/>
      <c r="F424" s="167"/>
      <c r="G424" s="167"/>
    </row>
    <row r="425" spans="2:7" s="168" customFormat="1" ht="8.4499999999999993" customHeight="1">
      <c r="B425" s="190"/>
      <c r="C425" s="190"/>
      <c r="D425" s="190"/>
      <c r="E425" s="190"/>
      <c r="F425" s="167"/>
      <c r="G425" s="167"/>
    </row>
    <row r="426" spans="2:7" s="159" customFormat="1" ht="16.149999999999999" customHeight="1">
      <c r="B426" s="132" t="s">
        <v>96</v>
      </c>
      <c r="C426" s="2" t="s">
        <v>14</v>
      </c>
      <c r="D426" s="2" t="s">
        <v>47</v>
      </c>
      <c r="E426" s="2" t="s">
        <v>48</v>
      </c>
    </row>
    <row r="427" spans="2:7" s="159" customFormat="1" ht="16.149999999999999" customHeight="1">
      <c r="B427" s="175" t="s">
        <v>1</v>
      </c>
      <c r="C427" s="179">
        <f>SUM(C428:C430)</f>
        <v>15976.300000000001</v>
      </c>
      <c r="D427" s="179">
        <f t="shared" ref="D427:E427" si="54">SUM(D428:D430)</f>
        <v>15490.1</v>
      </c>
      <c r="E427" s="179">
        <f t="shared" si="54"/>
        <v>15386.9</v>
      </c>
    </row>
    <row r="428" spans="2:7" s="113" customFormat="1" ht="60" customHeight="1">
      <c r="B428" s="49" t="s">
        <v>197</v>
      </c>
      <c r="C428" s="189">
        <v>803.9</v>
      </c>
      <c r="D428" s="183">
        <v>1102.2</v>
      </c>
      <c r="E428" s="183">
        <v>1100.2</v>
      </c>
      <c r="F428" s="138"/>
      <c r="G428" s="138"/>
    </row>
    <row r="429" spans="2:7" s="191" customFormat="1" ht="30" customHeight="1">
      <c r="B429" s="10" t="s">
        <v>233</v>
      </c>
      <c r="C429" s="70">
        <v>2210.6999999999998</v>
      </c>
      <c r="D429" s="68">
        <v>2239.6999999999998</v>
      </c>
      <c r="E429" s="68">
        <v>2239.6999999999998</v>
      </c>
    </row>
    <row r="430" spans="2:7" s="191" customFormat="1" ht="28.9" customHeight="1">
      <c r="B430" s="10" t="s">
        <v>198</v>
      </c>
      <c r="C430" s="70">
        <v>12961.7</v>
      </c>
      <c r="D430" s="68">
        <v>12148.2</v>
      </c>
      <c r="E430" s="68">
        <v>12047</v>
      </c>
    </row>
    <row r="431" spans="2:7" s="159" customFormat="1" ht="12" customHeight="1">
      <c r="B431" s="181"/>
      <c r="C431" s="181"/>
      <c r="D431" s="181"/>
      <c r="E431" s="181"/>
    </row>
    <row r="432" spans="2:7" s="168" customFormat="1" ht="36" customHeight="1">
      <c r="B432" s="220" t="s">
        <v>207</v>
      </c>
      <c r="C432" s="220"/>
      <c r="D432" s="220"/>
      <c r="E432" s="220"/>
      <c r="F432" s="167"/>
      <c r="G432" s="167"/>
    </row>
    <row r="433" spans="2:7" s="158" customFormat="1" ht="48" customHeight="1">
      <c r="B433" s="216" t="s">
        <v>208</v>
      </c>
      <c r="C433" s="216"/>
      <c r="D433" s="216"/>
      <c r="E433" s="216"/>
    </row>
    <row r="434" spans="2:7" s="159" customFormat="1" ht="15" customHeight="1">
      <c r="B434" s="216" t="s">
        <v>89</v>
      </c>
      <c r="C434" s="217"/>
      <c r="D434" s="217"/>
      <c r="E434" s="217"/>
    </row>
    <row r="435" spans="2:7" s="159" customFormat="1" ht="31.15" customHeight="1">
      <c r="B435" s="216" t="s">
        <v>199</v>
      </c>
      <c r="C435" s="216"/>
      <c r="D435" s="216"/>
      <c r="E435" s="216"/>
    </row>
    <row r="436" spans="2:7" s="159" customFormat="1" ht="15.6" customHeight="1">
      <c r="B436" s="216" t="s">
        <v>200</v>
      </c>
      <c r="C436" s="216"/>
      <c r="D436" s="216"/>
      <c r="E436" s="216"/>
    </row>
    <row r="437" spans="2:7" s="168" customFormat="1" ht="15.6" customHeight="1">
      <c r="B437" s="221" t="s">
        <v>201</v>
      </c>
      <c r="C437" s="221"/>
      <c r="D437" s="221"/>
      <c r="E437" s="221"/>
      <c r="F437" s="167"/>
      <c r="G437" s="167"/>
    </row>
    <row r="438" spans="2:7" s="168" customFormat="1" ht="31.15" customHeight="1">
      <c r="B438" s="229" t="s">
        <v>317</v>
      </c>
      <c r="C438" s="229"/>
      <c r="D438" s="229"/>
      <c r="E438" s="229"/>
      <c r="F438" s="167"/>
      <c r="G438" s="167"/>
    </row>
    <row r="439" spans="2:7" s="168" customFormat="1" ht="15.6" customHeight="1">
      <c r="B439" s="190"/>
      <c r="C439" s="190"/>
      <c r="D439" s="190"/>
      <c r="E439" s="190"/>
      <c r="F439" s="167"/>
      <c r="G439" s="167"/>
    </row>
    <row r="440" spans="2:7" s="159" customFormat="1" ht="16.149999999999999" customHeight="1">
      <c r="B440" s="132" t="s">
        <v>96</v>
      </c>
      <c r="C440" s="2" t="s">
        <v>14</v>
      </c>
      <c r="D440" s="2" t="s">
        <v>47</v>
      </c>
      <c r="E440" s="2" t="s">
        <v>48</v>
      </c>
    </row>
    <row r="441" spans="2:7" s="159" customFormat="1" ht="16.149999999999999" customHeight="1">
      <c r="B441" s="175" t="s">
        <v>1</v>
      </c>
      <c r="C441" s="179">
        <f>C442+C452</f>
        <v>193285.7</v>
      </c>
      <c r="D441" s="179">
        <f t="shared" ref="D441:E441" si="55">D442+D452</f>
        <v>0</v>
      </c>
      <c r="E441" s="179">
        <f t="shared" si="55"/>
        <v>0</v>
      </c>
    </row>
    <row r="442" spans="2:7" s="147" customFormat="1" ht="30" customHeight="1">
      <c r="B442" s="71" t="s">
        <v>202</v>
      </c>
      <c r="C442" s="192">
        <f>C443+C450+C451</f>
        <v>187980</v>
      </c>
      <c r="D442" s="192">
        <f t="shared" ref="D442:E442" si="56">D443+D450+D451</f>
        <v>0</v>
      </c>
      <c r="E442" s="192">
        <f t="shared" si="56"/>
        <v>0</v>
      </c>
      <c r="F442" s="150"/>
      <c r="G442" s="150"/>
    </row>
    <row r="443" spans="2:7" s="113" customFormat="1" ht="18" customHeight="1">
      <c r="B443" s="76" t="s">
        <v>41</v>
      </c>
      <c r="C443" s="189">
        <f>SUM(C444:C449)</f>
        <v>167308.20000000001</v>
      </c>
      <c r="D443" s="189">
        <f t="shared" ref="D443:E443" si="57">SUM(D444:D449)</f>
        <v>0</v>
      </c>
      <c r="E443" s="189">
        <f t="shared" si="57"/>
        <v>0</v>
      </c>
      <c r="F443" s="138"/>
      <c r="G443" s="138"/>
    </row>
    <row r="444" spans="2:7" ht="16.899999999999999" customHeight="1">
      <c r="B444" s="31" t="s">
        <v>204</v>
      </c>
      <c r="C444" s="70">
        <v>80681.5</v>
      </c>
      <c r="D444" s="68">
        <v>0</v>
      </c>
      <c r="E444" s="65">
        <v>0</v>
      </c>
    </row>
    <row r="445" spans="2:7" s="113" customFormat="1" ht="29.45" customHeight="1">
      <c r="B445" s="7" t="s">
        <v>205</v>
      </c>
      <c r="C445" s="193">
        <v>1949.5</v>
      </c>
      <c r="D445" s="68">
        <v>0</v>
      </c>
      <c r="E445" s="59">
        <v>0</v>
      </c>
      <c r="F445" s="138"/>
      <c r="G445" s="138"/>
    </row>
    <row r="446" spans="2:7" ht="45" customHeight="1">
      <c r="B446" s="19" t="s">
        <v>231</v>
      </c>
      <c r="C446" s="193">
        <f>29035.7+272+2426.4+300</f>
        <v>32034.100000000002</v>
      </c>
      <c r="D446" s="68">
        <v>0</v>
      </c>
      <c r="E446" s="59">
        <v>0</v>
      </c>
    </row>
    <row r="447" spans="2:7" s="113" customFormat="1" ht="16.899999999999999" customHeight="1">
      <c r="B447" s="32" t="s">
        <v>232</v>
      </c>
      <c r="C447" s="70">
        <v>28919.7</v>
      </c>
      <c r="D447" s="70">
        <v>0</v>
      </c>
      <c r="E447" s="70">
        <v>0</v>
      </c>
      <c r="F447" s="138"/>
      <c r="G447" s="138"/>
    </row>
    <row r="448" spans="2:7" s="113" customFormat="1" ht="16.899999999999999" customHeight="1">
      <c r="B448" s="32" t="s">
        <v>209</v>
      </c>
      <c r="C448" s="70">
        <v>14734.9</v>
      </c>
      <c r="D448" s="70">
        <v>0</v>
      </c>
      <c r="E448" s="70">
        <v>0</v>
      </c>
      <c r="F448" s="138"/>
      <c r="G448" s="138"/>
    </row>
    <row r="449" spans="2:7" ht="42" customHeight="1">
      <c r="B449" s="75" t="s">
        <v>210</v>
      </c>
      <c r="C449" s="70">
        <v>8988.5</v>
      </c>
      <c r="D449" s="68">
        <v>0</v>
      </c>
      <c r="E449" s="59">
        <v>0</v>
      </c>
    </row>
    <row r="450" spans="2:7" ht="28.15" customHeight="1">
      <c r="B450" s="75" t="s">
        <v>262</v>
      </c>
      <c r="C450" s="70">
        <v>20361.8</v>
      </c>
      <c r="D450" s="68">
        <v>0</v>
      </c>
      <c r="E450" s="59">
        <v>0</v>
      </c>
    </row>
    <row r="451" spans="2:7" ht="28.9" customHeight="1">
      <c r="B451" s="75" t="s">
        <v>211</v>
      </c>
      <c r="C451" s="70">
        <v>310</v>
      </c>
      <c r="D451" s="68">
        <v>0</v>
      </c>
      <c r="E451" s="59">
        <v>0</v>
      </c>
    </row>
    <row r="452" spans="2:7" ht="43.15" customHeight="1">
      <c r="B452" s="71" t="s">
        <v>203</v>
      </c>
      <c r="C452" s="69">
        <f>C453</f>
        <v>5305.7000000000007</v>
      </c>
      <c r="D452" s="69">
        <f t="shared" ref="D452:E452" si="58">D453</f>
        <v>0</v>
      </c>
      <c r="E452" s="69">
        <f t="shared" si="58"/>
        <v>0</v>
      </c>
    </row>
    <row r="453" spans="2:7" ht="71.45" customHeight="1">
      <c r="B453" s="20" t="s">
        <v>212</v>
      </c>
      <c r="C453" s="70">
        <f>5303.1+2.6</f>
        <v>5305.7000000000007</v>
      </c>
      <c r="D453" s="68">
        <v>0</v>
      </c>
      <c r="E453" s="59">
        <v>0</v>
      </c>
    </row>
    <row r="454" spans="2:7" ht="13.15" customHeight="1">
      <c r="B454" s="170"/>
      <c r="C454" s="52"/>
      <c r="D454" s="53"/>
      <c r="E454" s="52"/>
    </row>
    <row r="455" spans="2:7" ht="15" customHeight="1">
      <c r="B455" s="223" t="s">
        <v>237</v>
      </c>
      <c r="C455" s="223"/>
      <c r="D455" s="223"/>
      <c r="E455" s="223"/>
    </row>
    <row r="456" spans="2:7" ht="18" customHeight="1">
      <c r="B456" s="2" t="s">
        <v>17</v>
      </c>
      <c r="C456" s="2" t="s">
        <v>14</v>
      </c>
      <c r="D456" s="2" t="s">
        <v>47</v>
      </c>
      <c r="E456" s="2" t="s">
        <v>48</v>
      </c>
      <c r="F456" s="127"/>
    </row>
    <row r="457" spans="2:7" ht="17.45" customHeight="1">
      <c r="B457" s="154" t="s">
        <v>1</v>
      </c>
      <c r="C457" s="155">
        <f>SUM(C458:C461)</f>
        <v>0</v>
      </c>
      <c r="D457" s="155">
        <f>SUM(D458:D461)</f>
        <v>170049.8</v>
      </c>
      <c r="E457" s="155">
        <f>SUM(E458:E461)</f>
        <v>135831.9</v>
      </c>
      <c r="F457" s="136"/>
      <c r="G457" s="41"/>
    </row>
    <row r="458" spans="2:7" s="96" customFormat="1" ht="27.6" customHeight="1">
      <c r="B458" s="28" t="s">
        <v>213</v>
      </c>
      <c r="C458" s="72">
        <v>0</v>
      </c>
      <c r="D458" s="73">
        <f>58237.1+272+2639.7+1628.1+30078.2+300+14734.9+28919.7+7947.1+200</f>
        <v>144956.79999999999</v>
      </c>
      <c r="E458" s="73">
        <f>24165.5+272+2639.7+1353.9+30078.2+300+14734.9+28919.7+7947.1+200</f>
        <v>110611</v>
      </c>
      <c r="F458" s="133"/>
      <c r="G458" s="133"/>
    </row>
    <row r="459" spans="2:7" ht="28.15" customHeight="1">
      <c r="B459" s="75" t="s">
        <v>262</v>
      </c>
      <c r="C459" s="70">
        <v>0</v>
      </c>
      <c r="D459" s="68">
        <v>19314.400000000001</v>
      </c>
      <c r="E459" s="59">
        <v>19153.599999999999</v>
      </c>
    </row>
    <row r="460" spans="2:7" ht="28.9" customHeight="1">
      <c r="B460" s="75" t="s">
        <v>211</v>
      </c>
      <c r="C460" s="70">
        <v>0</v>
      </c>
      <c r="D460" s="68">
        <v>310</v>
      </c>
      <c r="E460" s="59">
        <v>310</v>
      </c>
    </row>
    <row r="461" spans="2:7" ht="69.599999999999994" customHeight="1">
      <c r="B461" s="20" t="s">
        <v>212</v>
      </c>
      <c r="C461" s="70">
        <v>0</v>
      </c>
      <c r="D461" s="68">
        <f>5466+2.6</f>
        <v>5468.6</v>
      </c>
      <c r="E461" s="59">
        <f>5754.7+2.6</f>
        <v>5757.3</v>
      </c>
    </row>
    <row r="462" spans="2:7" s="159" customFormat="1" ht="15" customHeight="1">
      <c r="B462" s="181"/>
      <c r="C462" s="181"/>
      <c r="D462" s="181"/>
      <c r="E462" s="181"/>
    </row>
    <row r="463" spans="2:7" s="168" customFormat="1" ht="36" customHeight="1">
      <c r="B463" s="220" t="s">
        <v>218</v>
      </c>
      <c r="C463" s="220"/>
      <c r="D463" s="220"/>
      <c r="E463" s="220"/>
      <c r="F463" s="167"/>
      <c r="G463" s="167"/>
    </row>
    <row r="464" spans="2:7" s="158" customFormat="1" ht="45.6" customHeight="1">
      <c r="B464" s="216" t="s">
        <v>246</v>
      </c>
      <c r="C464" s="216"/>
      <c r="D464" s="216"/>
      <c r="E464" s="216"/>
    </row>
    <row r="465" spans="2:7" s="159" customFormat="1" ht="14.45" customHeight="1">
      <c r="B465" s="216" t="s">
        <v>89</v>
      </c>
      <c r="C465" s="217"/>
      <c r="D465" s="217"/>
      <c r="E465" s="217"/>
    </row>
    <row r="466" spans="2:7" s="159" customFormat="1" ht="15" customHeight="1">
      <c r="B466" s="216" t="s">
        <v>217</v>
      </c>
      <c r="C466" s="216"/>
      <c r="D466" s="216"/>
      <c r="E466" s="216"/>
    </row>
    <row r="467" spans="2:7" s="159" customFormat="1" ht="14.45" customHeight="1">
      <c r="B467" s="216" t="s">
        <v>214</v>
      </c>
      <c r="C467" s="216"/>
      <c r="D467" s="216"/>
      <c r="E467" s="216"/>
    </row>
    <row r="468" spans="2:7" s="168" customFormat="1" ht="15.6" customHeight="1">
      <c r="B468" s="221" t="s">
        <v>215</v>
      </c>
      <c r="C468" s="221"/>
      <c r="D468" s="221"/>
      <c r="E468" s="221"/>
      <c r="F468" s="167"/>
      <c r="G468" s="167"/>
    </row>
    <row r="469" spans="2:7" s="168" customFormat="1" ht="14.45" customHeight="1">
      <c r="B469" s="221" t="s">
        <v>216</v>
      </c>
      <c r="C469" s="221"/>
      <c r="D469" s="221"/>
      <c r="E469" s="221"/>
      <c r="F469" s="167"/>
      <c r="G469" s="167"/>
    </row>
    <row r="470" spans="2:7" s="168" customFormat="1" ht="79.150000000000006" customHeight="1">
      <c r="B470" s="222" t="s">
        <v>349</v>
      </c>
      <c r="C470" s="222"/>
      <c r="D470" s="222"/>
      <c r="E470" s="222"/>
      <c r="F470" s="167"/>
      <c r="G470" s="167"/>
    </row>
    <row r="471" spans="2:7" s="168" customFormat="1" ht="8.4499999999999993" customHeight="1">
      <c r="B471" s="176"/>
      <c r="C471" s="176"/>
      <c r="D471" s="176"/>
      <c r="E471" s="176"/>
      <c r="F471" s="167"/>
      <c r="G471" s="167"/>
    </row>
    <row r="472" spans="2:7" s="159" customFormat="1" ht="16.149999999999999" customHeight="1">
      <c r="B472" s="132" t="s">
        <v>96</v>
      </c>
      <c r="C472" s="2" t="s">
        <v>14</v>
      </c>
      <c r="D472" s="2" t="s">
        <v>47</v>
      </c>
      <c r="E472" s="2" t="s">
        <v>48</v>
      </c>
    </row>
    <row r="473" spans="2:7" s="159" customFormat="1" ht="16.149999999999999" customHeight="1">
      <c r="B473" s="175" t="s">
        <v>1</v>
      </c>
      <c r="C473" s="179">
        <f>C474+C475</f>
        <v>40909.800000000003</v>
      </c>
      <c r="D473" s="179">
        <f t="shared" ref="D473:E473" si="59">D474+D475</f>
        <v>60997.700000000004</v>
      </c>
      <c r="E473" s="179">
        <f t="shared" si="59"/>
        <v>109242.9</v>
      </c>
    </row>
    <row r="474" spans="2:7" s="43" customFormat="1" ht="32.450000000000003" customHeight="1">
      <c r="B474" s="49" t="s">
        <v>326</v>
      </c>
      <c r="C474" s="34">
        <v>27492.3</v>
      </c>
      <c r="D474" s="35">
        <v>0</v>
      </c>
      <c r="E474" s="29">
        <v>0</v>
      </c>
      <c r="F474" s="141"/>
      <c r="G474" s="45"/>
    </row>
    <row r="475" spans="2:7" ht="44.45" customHeight="1">
      <c r="B475" s="20" t="s">
        <v>219</v>
      </c>
      <c r="C475" s="194">
        <f>10063.1+3354.4</f>
        <v>13417.5</v>
      </c>
      <c r="D475" s="195">
        <f>45748.3+15249.4</f>
        <v>60997.700000000004</v>
      </c>
      <c r="E475" s="195">
        <f>81932.2+27310.7</f>
        <v>109242.9</v>
      </c>
      <c r="F475" s="196"/>
    </row>
    <row r="476" spans="2:7" ht="15" customHeight="1">
      <c r="B476" s="77"/>
      <c r="C476" s="197"/>
      <c r="D476" s="198"/>
      <c r="E476" s="198"/>
      <c r="F476" s="196"/>
    </row>
    <row r="477" spans="2:7" s="168" customFormat="1" ht="15" customHeight="1">
      <c r="B477" s="220" t="s">
        <v>220</v>
      </c>
      <c r="C477" s="220"/>
      <c r="D477" s="220"/>
      <c r="E477" s="220"/>
      <c r="F477" s="167"/>
      <c r="G477" s="167"/>
    </row>
    <row r="478" spans="2:7" s="158" customFormat="1" ht="75.599999999999994" customHeight="1">
      <c r="B478" s="216" t="s">
        <v>261</v>
      </c>
      <c r="C478" s="216"/>
      <c r="D478" s="216"/>
      <c r="E478" s="216"/>
    </row>
    <row r="479" spans="2:7" s="158" customFormat="1" ht="13.9" customHeight="1">
      <c r="B479" s="176"/>
      <c r="C479" s="176"/>
      <c r="D479" s="176"/>
      <c r="E479" s="111" t="s">
        <v>2</v>
      </c>
    </row>
    <row r="480" spans="2:7" ht="16.149999999999999" customHeight="1">
      <c r="B480" s="2" t="s">
        <v>17</v>
      </c>
      <c r="C480" s="2" t="s">
        <v>14</v>
      </c>
      <c r="D480" s="2" t="s">
        <v>47</v>
      </c>
      <c r="E480" s="2" t="s">
        <v>48</v>
      </c>
      <c r="F480" s="140"/>
    </row>
    <row r="481" spans="2:7" ht="16.149999999999999" customHeight="1">
      <c r="B481" s="154" t="s">
        <v>1</v>
      </c>
      <c r="C481" s="155">
        <f>C482+C483</f>
        <v>23374</v>
      </c>
      <c r="D481" s="155">
        <f t="shared" ref="D481:E481" si="60">D482+D483</f>
        <v>23033.5</v>
      </c>
      <c r="E481" s="155">
        <f t="shared" si="60"/>
        <v>24322</v>
      </c>
      <c r="F481" s="199"/>
    </row>
    <row r="482" spans="2:7" s="113" customFormat="1" ht="63" customHeight="1">
      <c r="B482" s="78" t="s">
        <v>356</v>
      </c>
      <c r="C482" s="79">
        <v>7551.8</v>
      </c>
      <c r="D482" s="79">
        <v>7670.7</v>
      </c>
      <c r="E482" s="79">
        <v>9030</v>
      </c>
      <c r="F482" s="137"/>
      <c r="G482" s="138"/>
    </row>
    <row r="483" spans="2:7" s="113" customFormat="1" ht="28.15" customHeight="1">
      <c r="B483" s="7" t="s">
        <v>221</v>
      </c>
      <c r="C483" s="79">
        <v>15822.2</v>
      </c>
      <c r="D483" s="79">
        <v>15362.8</v>
      </c>
      <c r="E483" s="79">
        <v>15292</v>
      </c>
      <c r="F483" s="137"/>
      <c r="G483" s="138"/>
    </row>
    <row r="484" spans="2:7" s="147" customFormat="1" ht="26.45" customHeight="1">
      <c r="B484" s="80"/>
      <c r="C484" s="81"/>
      <c r="D484" s="81"/>
      <c r="E484" s="82"/>
      <c r="F484" s="149"/>
      <c r="G484" s="150"/>
    </row>
    <row r="485" spans="2:7" ht="14.45" customHeight="1">
      <c r="B485" s="85" t="s">
        <v>341</v>
      </c>
      <c r="C485" s="85"/>
      <c r="D485" s="85"/>
    </row>
    <row r="486" spans="2:7" ht="22.9" customHeight="1">
      <c r="B486" s="200"/>
      <c r="C486" s="200"/>
      <c r="D486" s="200"/>
      <c r="E486" s="4"/>
    </row>
    <row r="487" spans="2:7" s="165" customFormat="1" ht="16.149999999999999" customHeight="1">
      <c r="B487" s="230" t="s">
        <v>337</v>
      </c>
      <c r="C487" s="230"/>
      <c r="D487" s="230"/>
      <c r="E487" s="230"/>
    </row>
    <row r="488" spans="2:7" s="165" customFormat="1" ht="12.6" customHeight="1">
      <c r="B488" s="211" t="s">
        <v>338</v>
      </c>
      <c r="C488" s="209"/>
      <c r="D488" s="209"/>
      <c r="E488" s="209"/>
    </row>
    <row r="489" spans="2:7" s="165" customFormat="1" ht="13.15" customHeight="1">
      <c r="B489" s="210" t="s">
        <v>339</v>
      </c>
      <c r="E489" s="210"/>
    </row>
    <row r="490" spans="2:7" ht="0.6" customHeight="1">
      <c r="B490" s="85"/>
      <c r="C490" s="85"/>
      <c r="D490" s="85"/>
    </row>
    <row r="492" spans="2:7">
      <c r="B492" s="201"/>
      <c r="C492" s="202"/>
      <c r="D492" s="202"/>
      <c r="E492" s="202"/>
    </row>
    <row r="493" spans="2:7">
      <c r="B493" s="201"/>
      <c r="C493" s="202"/>
      <c r="D493" s="202"/>
      <c r="E493" s="202"/>
    </row>
    <row r="494" spans="2:7">
      <c r="B494" s="201"/>
      <c r="C494" s="202"/>
      <c r="D494" s="202"/>
      <c r="E494" s="202"/>
    </row>
    <row r="495" spans="2:7">
      <c r="B495" s="201"/>
      <c r="C495" s="100"/>
      <c r="D495" s="100"/>
      <c r="E495" s="100"/>
    </row>
    <row r="496" spans="2:7">
      <c r="B496" s="201"/>
      <c r="C496" s="203"/>
      <c r="D496" s="203"/>
      <c r="E496" s="37"/>
    </row>
    <row r="497" spans="2:5">
      <c r="B497" s="201"/>
      <c r="C497" s="100"/>
      <c r="D497" s="100"/>
      <c r="E497" s="100"/>
    </row>
    <row r="498" spans="2:5">
      <c r="B498" s="201"/>
      <c r="C498" s="100"/>
      <c r="D498" s="100"/>
      <c r="E498" s="100"/>
    </row>
    <row r="499" spans="2:5">
      <c r="C499" s="100"/>
      <c r="D499" s="100"/>
      <c r="E499" s="100"/>
    </row>
    <row r="500" spans="2:5">
      <c r="B500" s="201"/>
      <c r="C500" s="100"/>
      <c r="D500" s="100"/>
      <c r="E500" s="100"/>
    </row>
    <row r="501" spans="2:5">
      <c r="C501" s="203"/>
      <c r="D501" s="203"/>
      <c r="E501" s="37"/>
    </row>
    <row r="502" spans="2:5">
      <c r="C502" s="100"/>
      <c r="D502" s="100"/>
      <c r="E502" s="100"/>
    </row>
    <row r="503" spans="2:5">
      <c r="C503" s="100"/>
      <c r="D503" s="100"/>
      <c r="E503" s="100"/>
    </row>
    <row r="504" spans="2:5">
      <c r="C504" s="202"/>
      <c r="D504" s="202"/>
      <c r="E504" s="202"/>
    </row>
    <row r="505" spans="2:5">
      <c r="C505" s="100"/>
      <c r="D505" s="100"/>
      <c r="E505" s="100"/>
    </row>
    <row r="506" spans="2:5">
      <c r="C506" s="100"/>
      <c r="D506" s="100"/>
      <c r="E506" s="100"/>
    </row>
    <row r="507" spans="2:5">
      <c r="C507" s="100"/>
      <c r="D507" s="100"/>
      <c r="E507" s="100"/>
    </row>
    <row r="508" spans="2:5">
      <c r="C508" s="100"/>
      <c r="D508" s="100"/>
      <c r="E508" s="100"/>
    </row>
    <row r="509" spans="2:5">
      <c r="C509" s="100"/>
      <c r="D509" s="100"/>
      <c r="E509" s="100"/>
    </row>
    <row r="510" spans="2:5">
      <c r="C510" s="202"/>
      <c r="D510" s="202"/>
      <c r="E510" s="202"/>
    </row>
    <row r="511" spans="2:5">
      <c r="C511" s="202"/>
      <c r="D511" s="202"/>
      <c r="E511" s="202"/>
    </row>
    <row r="512" spans="2:5">
      <c r="C512" s="100"/>
      <c r="D512" s="100"/>
      <c r="E512" s="100"/>
    </row>
    <row r="513" spans="3:5">
      <c r="C513" s="100"/>
      <c r="D513" s="100"/>
      <c r="E513" s="100"/>
    </row>
    <row r="514" spans="3:5">
      <c r="C514" s="100"/>
      <c r="D514" s="100"/>
      <c r="E514" s="100"/>
    </row>
    <row r="515" spans="3:5">
      <c r="C515" s="100"/>
      <c r="D515" s="100"/>
      <c r="E515" s="100"/>
    </row>
    <row r="516" spans="3:5">
      <c r="C516" s="100"/>
      <c r="D516" s="100"/>
      <c r="E516" s="100"/>
    </row>
    <row r="517" spans="3:5">
      <c r="C517" s="100"/>
      <c r="D517" s="100"/>
      <c r="E517" s="100"/>
    </row>
    <row r="518" spans="3:5">
      <c r="C518" s="100"/>
      <c r="D518" s="100"/>
      <c r="E518" s="100"/>
    </row>
    <row r="519" spans="3:5">
      <c r="C519" s="100"/>
      <c r="D519" s="100"/>
      <c r="E519" s="100"/>
    </row>
    <row r="520" spans="3:5">
      <c r="C520" s="100"/>
      <c r="D520" s="100"/>
      <c r="E520" s="100"/>
    </row>
    <row r="521" spans="3:5">
      <c r="C521" s="202"/>
      <c r="D521" s="202"/>
      <c r="E521" s="202"/>
    </row>
    <row r="522" spans="3:5">
      <c r="C522" s="100"/>
    </row>
  </sheetData>
  <mergeCells count="170">
    <mergeCell ref="B435:E435"/>
    <mergeCell ref="B436:E436"/>
    <mergeCell ref="B437:E437"/>
    <mergeCell ref="B438:E438"/>
    <mergeCell ref="B487:E487"/>
    <mergeCell ref="B2:E2"/>
    <mergeCell ref="B3:E3"/>
    <mergeCell ref="B33:E33"/>
    <mergeCell ref="B16:E16"/>
    <mergeCell ref="B4:E4"/>
    <mergeCell ref="B5:E5"/>
    <mergeCell ref="B6:E6"/>
    <mergeCell ref="B7:E7"/>
    <mergeCell ref="B8:E8"/>
    <mergeCell ref="B9:E9"/>
    <mergeCell ref="B11:E11"/>
    <mergeCell ref="B455:E455"/>
    <mergeCell ref="B49:E49"/>
    <mergeCell ref="B45:E45"/>
    <mergeCell ref="B48:E48"/>
    <mergeCell ref="B400:E400"/>
    <mergeCell ref="B401:E401"/>
    <mergeCell ref="B402:E402"/>
    <mergeCell ref="B403:E403"/>
    <mergeCell ref="B404:E404"/>
    <mergeCell ref="B405:E405"/>
    <mergeCell ref="B421:E421"/>
    <mergeCell ref="B433:E433"/>
    <mergeCell ref="B434:E434"/>
    <mergeCell ref="B422:E422"/>
    <mergeCell ref="B423:E423"/>
    <mergeCell ref="B424:E424"/>
    <mergeCell ref="B432:E432"/>
    <mergeCell ref="B69:E69"/>
    <mergeCell ref="B56:E56"/>
    <mergeCell ref="B61:E61"/>
    <mergeCell ref="B57:E57"/>
    <mergeCell ref="B63:E63"/>
    <mergeCell ref="B64:E64"/>
    <mergeCell ref="B65:E65"/>
    <mergeCell ref="B66:E66"/>
    <mergeCell ref="B67:E67"/>
    <mergeCell ref="B68:E68"/>
    <mergeCell ref="B121:E121"/>
    <mergeCell ref="B122:E122"/>
    <mergeCell ref="B123:E123"/>
    <mergeCell ref="B124:E124"/>
    <mergeCell ref="B125:E125"/>
    <mergeCell ref="B98:E98"/>
    <mergeCell ref="B117:E117"/>
    <mergeCell ref="B118:E118"/>
    <mergeCell ref="B398:E398"/>
    <mergeCell ref="B175:E175"/>
    <mergeCell ref="B150:E150"/>
    <mergeCell ref="B151:E151"/>
    <mergeCell ref="B152:E152"/>
    <mergeCell ref="B153:E153"/>
    <mergeCell ref="B154:E154"/>
    <mergeCell ref="B155:E155"/>
    <mergeCell ref="B156:E156"/>
    <mergeCell ref="B213:E213"/>
    <mergeCell ref="B215:E215"/>
    <mergeCell ref="B214:E214"/>
    <mergeCell ref="B216:E216"/>
    <mergeCell ref="B217:E217"/>
    <mergeCell ref="B192:E192"/>
    <mergeCell ref="B193:E193"/>
    <mergeCell ref="B399:E399"/>
    <mergeCell ref="B36:E36"/>
    <mergeCell ref="B14:E14"/>
    <mergeCell ref="B15:E15"/>
    <mergeCell ref="B46:E46"/>
    <mergeCell ref="B34:E34"/>
    <mergeCell ref="B55:E55"/>
    <mergeCell ref="B62:E62"/>
    <mergeCell ref="B44:E44"/>
    <mergeCell ref="B58:E58"/>
    <mergeCell ref="B59:E59"/>
    <mergeCell ref="B60:E60"/>
    <mergeCell ref="B119:E119"/>
    <mergeCell ref="B120:E120"/>
    <mergeCell ref="B176:E176"/>
    <mergeCell ref="B177:E177"/>
    <mergeCell ref="B178:E178"/>
    <mergeCell ref="B190:E190"/>
    <mergeCell ref="B191:E191"/>
    <mergeCell ref="B126:E126"/>
    <mergeCell ref="B127:E127"/>
    <mergeCell ref="B149:E149"/>
    <mergeCell ref="B167:E167"/>
    <mergeCell ref="B202:E202"/>
    <mergeCell ref="B211:E211"/>
    <mergeCell ref="B212:E212"/>
    <mergeCell ref="B229:E229"/>
    <mergeCell ref="B230:E230"/>
    <mergeCell ref="B246:E246"/>
    <mergeCell ref="B247:E247"/>
    <mergeCell ref="B248:E248"/>
    <mergeCell ref="B224:E224"/>
    <mergeCell ref="B225:E225"/>
    <mergeCell ref="B226:E226"/>
    <mergeCell ref="B227:E227"/>
    <mergeCell ref="B228:E228"/>
    <mergeCell ref="B303:E303"/>
    <mergeCell ref="B290:E290"/>
    <mergeCell ref="B291:E291"/>
    <mergeCell ref="B292:E292"/>
    <mergeCell ref="B287:E287"/>
    <mergeCell ref="B288:E288"/>
    <mergeCell ref="B289:E289"/>
    <mergeCell ref="B249:E249"/>
    <mergeCell ref="B250:E250"/>
    <mergeCell ref="B251:E251"/>
    <mergeCell ref="B256:E256"/>
    <mergeCell ref="B252:E252"/>
    <mergeCell ref="B253:E253"/>
    <mergeCell ref="B254:E254"/>
    <mergeCell ref="B255:E255"/>
    <mergeCell ref="B274:E274"/>
    <mergeCell ref="B275:E275"/>
    <mergeCell ref="B276:E276"/>
    <mergeCell ref="B277:E277"/>
    <mergeCell ref="B278:E278"/>
    <mergeCell ref="B279:E279"/>
    <mergeCell ref="B280:E280"/>
    <mergeCell ref="B267:E267"/>
    <mergeCell ref="B286:E286"/>
    <mergeCell ref="B315:E315"/>
    <mergeCell ref="B321:E321"/>
    <mergeCell ref="B322:E322"/>
    <mergeCell ref="B323:E323"/>
    <mergeCell ref="B304:E304"/>
    <mergeCell ref="B305:E305"/>
    <mergeCell ref="B306:E306"/>
    <mergeCell ref="B307:E307"/>
    <mergeCell ref="B308:E308"/>
    <mergeCell ref="B368:E368"/>
    <mergeCell ref="B339:E339"/>
    <mergeCell ref="B340:E340"/>
    <mergeCell ref="B349:E349"/>
    <mergeCell ref="B341:E341"/>
    <mergeCell ref="B348:E348"/>
    <mergeCell ref="B324:E324"/>
    <mergeCell ref="B325:E325"/>
    <mergeCell ref="B326:E326"/>
    <mergeCell ref="B338:E338"/>
    <mergeCell ref="B10:E10"/>
    <mergeCell ref="B13:E13"/>
    <mergeCell ref="B12:E12"/>
    <mergeCell ref="B351:E351"/>
    <mergeCell ref="B47:E47"/>
    <mergeCell ref="B478:E478"/>
    <mergeCell ref="B54:E54"/>
    <mergeCell ref="B463:E463"/>
    <mergeCell ref="B464:E464"/>
    <mergeCell ref="B465:E465"/>
    <mergeCell ref="B466:E466"/>
    <mergeCell ref="B467:E467"/>
    <mergeCell ref="B469:E469"/>
    <mergeCell ref="B468:E468"/>
    <mergeCell ref="B470:E470"/>
    <mergeCell ref="B477:E477"/>
    <mergeCell ref="B369:E369"/>
    <mergeCell ref="B370:E370"/>
    <mergeCell ref="B371:E371"/>
    <mergeCell ref="B372:E372"/>
    <mergeCell ref="B350:E350"/>
    <mergeCell ref="B352:E352"/>
    <mergeCell ref="B366:E366"/>
    <mergeCell ref="B367:E367"/>
  </mergeCells>
  <pageMargins left="0.78740157480314965" right="0.39370078740157483" top="0.39370078740157483" bottom="0.59055118110236227" header="0.31496062992125984" footer="0.19685039370078741"/>
  <pageSetup paperSize="9" scale="99" firstPageNumber="279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2017-11-23T09:50:21Z</dcterms:modified>
</cp:coreProperties>
</file>