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2"/>
  </bookViews>
  <sheets>
    <sheet name="таблица 1" sheetId="1" r:id="rId1"/>
    <sheet name="таблица 2" sheetId="2" r:id="rId2"/>
    <sheet name="таблица 3" sheetId="3" r:id="rId3"/>
  </sheets>
  <definedNames>
    <definedName name="_xlnm.Print_Titles" localSheetId="0">'таблица 1'!$3:$4</definedName>
    <definedName name="_xlnm.Print_Titles" localSheetId="1">'таблица 2'!$5:$6</definedName>
    <definedName name="_xlnm.Print_Titles" localSheetId="2">'таблица 3'!$5:$6</definedName>
  </definedNames>
  <calcPr fullCalcOnLoad="1"/>
</workbook>
</file>

<file path=xl/sharedStrings.xml><?xml version="1.0" encoding="utf-8"?>
<sst xmlns="http://schemas.openxmlformats.org/spreadsheetml/2006/main" count="248" uniqueCount="216">
  <si>
    <t>Субсидии всего, в том числе:</t>
  </si>
  <si>
    <t>Иные межбюджетные трансферты всего, в том числе:</t>
  </si>
  <si>
    <t>Таблица № 2 к пояснительной записке</t>
  </si>
  <si>
    <t>тыс.рублей</t>
  </si>
  <si>
    <t>№ п/п</t>
  </si>
  <si>
    <t xml:space="preserve">Сумма (тыс.руб.)  </t>
  </si>
  <si>
    <t>На какие цели</t>
  </si>
  <si>
    <t>В том числе  по ГРБС</t>
  </si>
  <si>
    <t>Администрация города Урай</t>
  </si>
  <si>
    <t>ВСЕГО РАСХОДОВ, в том числе:</t>
  </si>
  <si>
    <t>1.</t>
  </si>
  <si>
    <t>2.</t>
  </si>
  <si>
    <t>3.</t>
  </si>
  <si>
    <t>(тыс.руб.)</t>
  </si>
  <si>
    <t>Главный распорядитель</t>
  </si>
  <si>
    <t>Уменьшение сметных назначений</t>
  </si>
  <si>
    <t>Увеличение сметных назначений</t>
  </si>
  <si>
    <t>Управление образования администрации города Урай</t>
  </si>
  <si>
    <t>ВСЕГО РАСХОДОВ:</t>
  </si>
  <si>
    <t>таблица №3 к пояснительной записке</t>
  </si>
  <si>
    <t>4.</t>
  </si>
  <si>
    <t>Корректировка по расходам бюджета к увеличению (уменьшению) на 2016 год</t>
  </si>
  <si>
    <t>Субвенции всего, в том числе:</t>
  </si>
  <si>
    <t>Таблица №1</t>
  </si>
  <si>
    <t>Корректировка по доходам к проекту решения Думы города Урай "О внесении изменений в бюджет городского округа город Урай на 2016 год"</t>
  </si>
  <si>
    <t xml:space="preserve">Наименование </t>
  </si>
  <si>
    <t>Код бюджетной классификации</t>
  </si>
  <si>
    <t>Сумма корректировки (тыс.руб.)</t>
  </si>
  <si>
    <t>Примечание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</si>
  <si>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</si>
  <si>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</si>
  <si>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</si>
  <si>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</si>
  <si>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всего, в том числе:               </t>
  </si>
  <si>
    <t>000 2 02 02000 00 0000 151</t>
  </si>
  <si>
    <t>000 202 02999 04 0000 151</t>
  </si>
  <si>
    <t xml:space="preserve">СУБВЕНЦИИ БЮДЖЕТАМ СУБЪЕКТОВ РОССИЙСКОЙ ФЕДЕРАЦИИ И МУНИЦИПАЛЬНЫХ ОБРАЗОВАНИЙ всего, в том числе:                </t>
  </si>
  <si>
    <t>000 2 02 03000 00 0000 151</t>
  </si>
  <si>
    <t xml:space="preserve">000 2 02 03024 04 0000 151 </t>
  </si>
  <si>
    <t xml:space="preserve">000 2 02 03119 04 0000 151 </t>
  </si>
  <si>
    <t>000 2 02 03070 04 0000 151</t>
  </si>
  <si>
    <t>000 2 02 04000 00 0000 151</t>
  </si>
  <si>
    <t>000 2 02 04999 04 0000 151</t>
  </si>
  <si>
    <t>Иные межбюджетные трансферты на реализацию наказов избирателей депутатам Думы Ханты-Мансийского автономного округа – Югры</t>
  </si>
  <si>
    <t>000 202 04999 04 0000 151</t>
  </si>
  <si>
    <t>ИТОГО ДОХОДОВ</t>
  </si>
  <si>
    <t>000 2 07 00000 00 0000 180</t>
  </si>
  <si>
    <t>Прочие безвозмездные поступления в бюджеты городских округов</t>
  </si>
  <si>
    <t>000 2 07 04050 04 0000 180</t>
  </si>
  <si>
    <t xml:space="preserve">ДОТАЦИИ БЮДЖЕТАМ СУБЪЕКТОВ РОССИЙСКОЙ ФЕДЕРАЦИИ И МУНИЦИПАЛЬНЫХ ОБРАЗОВАНИЙ  всего, в том числе:   </t>
  </si>
  <si>
    <t>000 2 02 01000 00 0000 151</t>
  </si>
  <si>
    <t>Дотация на поощрение достижения высоких показателей качества организации и осуществления бюджетного процесса в городских округах и муниципальных районах Ханты-Мансийского автономного округа – Югры (прочие дотации)</t>
  </si>
  <si>
    <t>000 2 02 01999 04 0000 151</t>
  </si>
  <si>
    <t>На основании справки об изменении показателей сводной бюджетной росписи расходов на 2016 год №500/14/124 от 12.09.2016 Департамента финансов ХМАО-Югры</t>
  </si>
  <si>
    <t>Субсидии на благоустройство территорий муниципальных образований</t>
  </si>
  <si>
    <t>На основании справки об изменении показателей сводной бюджетной росписи расходов на 2016 год №500/07/66 от 20.07.2016 Департамента финансов ХМАО-Югры</t>
  </si>
  <si>
    <t>Субсидии на дополнительное финансовое обеспечение мероприятий по организации питания обучающихся</t>
  </si>
  <si>
    <t>Субсидии на реализацию полномочий в области строительства, градостроительной деятельности и жилищных отношений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</si>
  <si>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</si>
  <si>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На основании справки об изменении показателей сводной бюджетной росписи расходов на 2016 год №500/14/172 от 12.09.2016 Департамента финансов ХМАО-Югры</t>
  </si>
  <si>
    <t>Субвенции на реализацию дошкольными образовательными организациями основных общеобразовательных программ дошкольного образования</t>
  </si>
  <si>
    <t>Субвенции на реализацию основных общеобразовательных программ</t>
  </si>
  <si>
    <t>Субвенции на информационное обеспечение общеобразовательных организаций в части доступа к образовательным ресурсам сети "Интернет"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</si>
  <si>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</si>
  <si>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Субвенции на поддержку животноводства, переработки и реализации продукции животноводства </t>
  </si>
  <si>
    <t>На основании справки об изменении показателей сводной бюджетной росписи расходов на 2016 год №500/07/101 от 22.07.2016 Департамента финансов ХМАО-Югры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</si>
  <si>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</si>
  <si>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</si>
  <si>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 xml:space="preserve">000 2 02 03029 04 0000 151 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</si>
  <si>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(федеральный бюджет)</t>
  </si>
  <si>
    <t>Субвенции на предоставление субсидий организациям на 1 килограмм реализованного и (или) отгруженного на собственную переработку молока</t>
  </si>
  <si>
    <t xml:space="preserve">000 2 02 03103 04 0000 151 </t>
  </si>
  <si>
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</si>
  <si>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</si>
  <si>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000 202 04025 04 0000 151</t>
  </si>
  <si>
    <t xml:space="preserve">Иные межбюджетные трансферты на реализацию мероприятий по содействию трудоустройству граждан </t>
  </si>
  <si>
    <t>На основании справки об изменении показателей сводной бюджетной росписи расходов на 2016 год №500/07/15 от 11.07.2016 Департамента финансов ХМАО-Югры</t>
  </si>
  <si>
    <t>Иные межбюджетные трансферты на реализацию проекта, признанного победителем конкурсного отбора образовательных организаций, имеющих статус региональных инновационных площадок</t>
  </si>
  <si>
    <t>На основании справки об изменении показателей сводной бюджетной росписи расходов на 2016 год №230/06/07 от 22.07.2016 Департамента образования и молодежной политики ХМАО-Югры</t>
  </si>
  <si>
    <t>Иные межбюджетные трансферты на реализацию мероприятий в сфере молодежной политики</t>
  </si>
  <si>
    <t>На основании справки об изменении показателей сводной бюджетной росписи расходов на 2016 год №230/07/08 от 13.07.2016 Департамента образования и молодежной политики ХМАО-Югры</t>
  </si>
  <si>
    <t>Иные межбюджетные трансферты на организацию деятельности молодежных трудовых отрядов</t>
  </si>
  <si>
    <t>Иные межбюджетные трансферты победителям конкурсов муниципальных образований Ханты-Мансийского автономного округа – Югры в области создания условий для деятельности народных дружин</t>
  </si>
  <si>
    <t>На основании справки об изменении показателей сводной бюджетной росписи расходов на 2016 год №6 от 12.07.2016 Департамента внутренней политики ХМАО-Югры</t>
  </si>
  <si>
    <t xml:space="preserve">ПРОЧИЕ БЕЗВОЗМЕЗДНЫЕ ПОСТУПЛЕНИЯ  всего, в том числе:   </t>
  </si>
  <si>
    <t>Пожертвование денежных средств для комплектации класса в рамках реализации проекта "Инженерная школа", согласно договору ЛСЗС-У73/16/215/16 от 25.07.2016 г. от сервисного центра "Урайэнергонефть" Западно-Сибирского регионального управления ООО "ЛУКОЙЛ-ЭНЕРГОСЕТИ"</t>
  </si>
  <si>
    <t xml:space="preserve">ВОЗВРАТ ОСТАТКОВ СУБСИДИЙ,  СУБВЕНЦИЙ  И ИНЫХ МЕЖБЮДЖЕТНЫХ  ТРАНСФЕРТОВ,  ИМЕЮЩИХ ЦЕЛЕВОЕ НАЗНАЧЕНИЕ, ПРОШЛЫХ ЛЕТ всего, в том числе:   
</t>
  </si>
  <si>
    <t xml:space="preserve">000 2 19 00000 00 0000 000
</t>
  </si>
  <si>
    <t>Возврат остатков субсидий, субвенций имеющих целевое назначение прошлых лет в сумме  12 589,2 тыс.рублей, в том числе:</t>
  </si>
  <si>
    <t>Возврат остатков субсидий,  субвенций  и иных межбюджетных  трансфертов,  имеющих целевое  назначение,  прошлых   лет   из  бюджетов городских округов</t>
  </si>
  <si>
    <t>000 2 19 04000 04 0000 151</t>
  </si>
  <si>
    <t>по субсидиям в сумме 36,4 тыс.рублей, в том числе:</t>
  </si>
  <si>
    <t xml:space="preserve"> - на оплату стоимости питания детям школьного возраста в оздоровительных лагерях с дневным пребыванием детей в сумме 0,1 тыс.рублей;</t>
  </si>
  <si>
    <t xml:space="preserve"> - 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в сумме 0,4 тыс.рублей;</t>
  </si>
  <si>
    <t>по субвенциям в сумме  12 552,8 тыс.рублей, в том числе:</t>
  </si>
  <si>
    <t xml:space="preserve"> - на образование и организацию деятельности комиссии по делам несовершеннолетних и защите их прав в сумме 0,93 тыс.рублей;</t>
  </si>
  <si>
    <t xml:space="preserve"> - на осуществление полномочий по государственной регистрации актов гражданского состояния (окружной бюджет) в сумме 1,42 тыс.рублей;</t>
  </si>
  <si>
    <t xml:space="preserve"> -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в сумме 0,12 тыс.рублей;</t>
  </si>
  <si>
    <t xml:space="preserve"> - на осуществление полномочий по хранению, комплектованию, учету и использованию архивных документов в сумме 0,02 тыс.рублей;</t>
  </si>
  <si>
    <t xml:space="preserve"> -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 завтраков и обедов в сумме 2 420,11 тыс.рублей;</t>
  </si>
  <si>
    <t xml:space="preserve"> - на реализацию основных общеобразовательных программ  в сумме 170,2 тыс.рублей;</t>
  </si>
  <si>
    <t xml:space="preserve"> - на осуществление деятельности по опеке и попечительству в сумме 22,05 тыс.рублей;</t>
  </si>
  <si>
    <t xml:space="preserve"> - на возмещение недополученных доходов организациям осуществляющим реализацию населению сжиженного газа в сумме 336,1 тыс.рублей;</t>
  </si>
  <si>
    <t xml:space="preserve"> -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 оставшихся без попечения родителей, усыновителям, приемным родителям   в сумме 134,44 тыс.рублей;</t>
  </si>
  <si>
    <t xml:space="preserve"> - на информационное обеспечение образовательных организаций в части доступности к образовательным ресурсам сети "Интернет"  в сумме 0,02 тыс.рублей;</t>
  </si>
  <si>
    <t xml:space="preserve"> -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в сумме 9 467,12 тыс.рублей;</t>
  </si>
  <si>
    <t>Решение Думы от 23.06.2016 №46</t>
  </si>
  <si>
    <t>Итого с учетом корректировки</t>
  </si>
  <si>
    <t>На основании справок об изменении показателей сводной бюджетной росписи расходов на 2016 год №500/08/09 от 05.08.2016, №500/09/115 от 21.09.2016 Департамента финансов ХМАО-Югры</t>
  </si>
  <si>
    <t>ИНЫЕ МЕЖБЮДЖЕТНЫЕ ТРАНСФЕРТЫ всего, в том числе:</t>
  </si>
  <si>
    <r>
      <t>уменьшение ассигнований на комплектование книжных фондов библиотек муниципальных образований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округе-Югре на 2016-2020 годы" (</t>
    </r>
    <r>
      <rPr>
        <i/>
        <sz val="12"/>
        <color indexed="8"/>
        <rFont val="Times New Roman"/>
        <family val="1"/>
      </rPr>
      <t>муниципальная программа "Культура города Урай" на 2012-2016 годы подпрограмма 1 "Библиотечное дело" получатель МАУ "Культура")</t>
    </r>
  </si>
  <si>
    <r>
      <t xml:space="preserve">оказание финансовой помощи  на приобретение мебели, компьютерной техники, газоразрядных ламп  для МАУ "Культура"- </t>
    </r>
    <r>
      <rPr>
        <b/>
        <sz val="12"/>
        <color indexed="8"/>
        <rFont val="Times New Roman"/>
        <family val="1"/>
      </rPr>
      <t>533,0тыс.руб.;</t>
    </r>
    <r>
      <rPr>
        <sz val="12"/>
        <color indexed="8"/>
        <rFont val="Times New Roman"/>
        <family val="1"/>
      </rPr>
      <t xml:space="preserve"> участие в учебно-тренировочных сборах, приобретение спортивной одежды, спортивного инвентаря для МБОУ ДОД "Детско-юношеская спортивная школа "Старт"-</t>
    </r>
    <r>
      <rPr>
        <b/>
        <sz val="12"/>
        <color indexed="8"/>
        <rFont val="Times New Roman"/>
        <family val="1"/>
      </rPr>
      <t xml:space="preserve">351,7 тыс.руб.; </t>
    </r>
    <r>
      <rPr>
        <sz val="12"/>
        <color indexed="8"/>
        <rFont val="Times New Roman"/>
        <family val="1"/>
      </rPr>
      <t xml:space="preserve">приобретение спортивной формы, спортивного инвентаря для МБОУ ДОД "Детско-юношеская спортивная школа "Звезды Югры"- </t>
    </r>
    <r>
      <rPr>
        <b/>
        <i/>
        <sz val="12"/>
        <color indexed="8"/>
        <rFont val="Times New Roman"/>
        <family val="1"/>
      </rPr>
      <t>100,0 тыс.руб.;</t>
    </r>
    <r>
      <rPr>
        <sz val="12"/>
        <color indexed="8"/>
        <rFont val="Times New Roman"/>
        <family val="1"/>
      </rPr>
      <t xml:space="preserve">  приобретение спортивной экипировки для МБУДО "Центр дополнительного образования" г.Урай - </t>
    </r>
    <r>
      <rPr>
        <b/>
        <sz val="12"/>
        <color indexed="8"/>
        <rFont val="Times New Roman"/>
        <family val="1"/>
      </rPr>
      <t>100,0 тыс.руб</t>
    </r>
    <r>
      <rPr>
        <sz val="12"/>
        <color indexed="8"/>
        <rFont val="Times New Roman"/>
        <family val="1"/>
      </rPr>
      <t xml:space="preserve">.; ремонт входной группы и кровли здания, приобретение профессионального фотоаппарата, запасных частей для автомобиля для МБУ газета "Знамя"- </t>
    </r>
    <r>
      <rPr>
        <b/>
        <sz val="12"/>
        <color indexed="8"/>
        <rFont val="Times New Roman"/>
        <family val="1"/>
      </rPr>
      <t>150,0 тыс.руб.</t>
    </r>
    <r>
      <rPr>
        <sz val="12"/>
        <color indexed="8"/>
        <rFont val="Times New Roman"/>
        <family val="1"/>
      </rPr>
      <t xml:space="preserve">; приобретение бытовой техники, мебели, моноблока, учебно-методической литературы для детских дошкольных учреждений города - </t>
    </r>
    <r>
      <rPr>
        <b/>
        <sz val="12"/>
        <color indexed="8"/>
        <rFont val="Times New Roman"/>
        <family val="1"/>
      </rPr>
      <t>850,0 тыс.руб</t>
    </r>
    <r>
      <rPr>
        <sz val="12"/>
        <color indexed="8"/>
        <rFont val="Times New Roman"/>
        <family val="1"/>
      </rPr>
      <t>.; технологическое оборудование, шторы, жалюзи, карнизы для образовательных учреждений - 4</t>
    </r>
    <r>
      <rPr>
        <b/>
        <sz val="12"/>
        <color indexed="8"/>
        <rFont val="Times New Roman"/>
        <family val="1"/>
      </rPr>
      <t>50,0 тыс.руб.</t>
    </r>
    <r>
      <rPr>
        <sz val="12"/>
        <color indexed="8"/>
        <rFont val="Times New Roman"/>
        <family val="1"/>
      </rPr>
      <t xml:space="preserve"> в рамках финансирования наказов избирателей депутатам Думы Ханты-Мансийского автономного округа-Югры  </t>
    </r>
  </si>
  <si>
    <r>
      <t xml:space="preserve">зарплата подростков в рамках организации деятельности молодежных трудовых отрядов </t>
    </r>
    <r>
      <rPr>
        <i/>
        <sz val="12"/>
        <color indexed="8"/>
        <rFont val="Times New Roman"/>
        <family val="1"/>
      </rPr>
      <t>(муниципальная программа "Молодежь города Урай" на 2016-2020 годы получатель МБУ "Молодежный центр")</t>
    </r>
  </si>
  <si>
    <r>
  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государственной программы "Обеспечение доступным и комфортным жильем жителей ХМАО-Югры в 2016-2020 годах" подпрограммы "Обеспечение мерами государственной поддержки по улучшению жилищных условий отдельных категорий граждан"   </t>
    </r>
    <r>
      <rPr>
        <i/>
        <sz val="12"/>
        <color indexed="8"/>
        <rFont val="Times New Roman"/>
        <family val="1"/>
      </rPr>
      <t>(муниципальная программа "Улучшение жилищных условий граждан, проживающих на территории муниципального образования город Урай" на 2016-2018 годы получатель администрация города Урай)</t>
    </r>
  </si>
  <si>
    <t>5.</t>
  </si>
  <si>
    <r>
      <t>уменьшение ассигнований 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"Дети Югры" государственной программы "Социальная поддержка жителей Ханты-мансийского автономного округа-Югры" на 2016-2020 годы (</t>
    </r>
    <r>
      <rPr>
        <i/>
        <sz val="12"/>
        <color indexed="8"/>
        <rFont val="Times New Roman"/>
        <family val="1"/>
      </rPr>
      <t>муниципальная программа "Совершенствование и развитие муниципального управления в городе Урай" на 2015-2017 год подпрограмма  I "Создание условий для совершенствования системы муниципального управления" получатель администрация города Урай</t>
    </r>
    <r>
      <rPr>
        <sz val="12"/>
        <color indexed="8"/>
        <rFont val="Times New Roman"/>
        <family val="1"/>
      </rPr>
      <t xml:space="preserve">)                                                                                    </t>
    </r>
  </si>
  <si>
    <r>
      <t xml:space="preserve">увеличение ассигнований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  </r>
    <r>
      <rPr>
        <i/>
        <sz val="12"/>
        <color indexed="8"/>
        <rFont val="Times New Roman"/>
        <family val="1"/>
      </rPr>
      <t>(муниципальная программа "Развитие образования города Урай" на 2014-2018 годы подпрограмма 3"Обеспечение условий для реализации образовательных программ")</t>
    </r>
  </si>
  <si>
    <r>
      <t>уменьшение ассигнований на реализацию дошкольными образовательными организациями основных общеобразовательных программ дошкольного образования в рамках подпрограммы 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  </r>
    <r>
      <rPr>
        <i/>
        <sz val="12"/>
        <color indexed="8"/>
        <rFont val="Times New Roman"/>
        <family val="1"/>
      </rPr>
      <t xml:space="preserve">(муниципальная программа "Развитие образования города Урай" на 2014-2018 годы подпрограмма 1 "Модернизация образования"дошкольные учреждения ) </t>
    </r>
  </si>
  <si>
    <r>
      <t>уменьшение ассигнований на реализацию основных общеобразовательных программ  в рамках подпрограммы 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годы"(</t>
    </r>
    <r>
      <rPr>
        <i/>
        <sz val="12"/>
        <color indexed="8"/>
        <rFont val="Times New Roman"/>
        <family val="1"/>
      </rPr>
      <t xml:space="preserve">муниципальная программа "Развитие образования города Урай" на 2014-2018 годы подпрограмма 1 "Модернизация образования" школы ) </t>
    </r>
  </si>
  <si>
    <r>
      <t xml:space="preserve">уменьшение расходов на поддержку животноводства, переработки и реализации продукции животноводства в рамках подпрограммы "Развитие прочего животноводства"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 </t>
    </r>
    <r>
      <rPr>
        <i/>
        <sz val="12"/>
        <color indexed="8"/>
        <rFont val="Times New Roman"/>
        <family val="1"/>
      </rPr>
      <t>(муниципальная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 подпрограмма 3 "Развитие сельскохозяйственных товаропроизводителей" получатель администрация города Урай)</t>
    </r>
  </si>
  <si>
    <r>
      <t xml:space="preserve">на предоставление субсидий организациям на 1 килограмм реализованного и (или) отгруженного на собственную переработку молока в рамках подпрограммы "Развитие прочего животноводства"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 </t>
    </r>
    <r>
      <rPr>
        <i/>
        <sz val="12"/>
        <color indexed="8"/>
        <rFont val="Times New Roman"/>
        <family val="1"/>
      </rPr>
      <t>(муниципальная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 подпрограмма 3 "Развитие сельскохозяйственных товаропроизводителей" получатель администрация города Урай)</t>
    </r>
  </si>
  <si>
    <r>
      <t xml:space="preserve">уменьшение ассигнований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</t>
    </r>
    <r>
      <rPr>
        <i/>
        <sz val="12"/>
        <color indexed="8"/>
        <rFont val="Times New Roman"/>
        <family val="1"/>
      </rPr>
      <t>(муниципальная программа "Развитие жилищно-коммунального комплекса и повышение энергетической эффективности в городе Урай на 2016-2018 годы" подпрограмма 2 "Создание условий для развития энергосбережения и повышения энергетической эффективности в городе Урай" МКУ "Управление жилищно-коммунального хозяйства города Урай")</t>
    </r>
  </si>
  <si>
    <r>
  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ХМАО – Югры" на 2016–2020 годы (</t>
    </r>
    <r>
      <rPr>
        <i/>
        <sz val="12"/>
        <color indexed="8"/>
        <rFont val="Times New Roman"/>
        <family val="1"/>
      </rPr>
      <t>муниципальная программа "Улучшение жилищных условий граждан, проживающих на территории муниципального образования город Урай" на 2016-2018 годы получатель администрация города Урай)</t>
    </r>
  </si>
  <si>
    <r>
      <t>комплектация класса (приобретение технических средств обучения и учебного оборудования) в рамках реализации проекта "Инженерная школа" привлеченные средства (финансовая помощь) от сервисного центра "Урайэнергонефть"</t>
    </r>
    <r>
      <rPr>
        <i/>
        <sz val="12"/>
        <color indexed="8"/>
        <rFont val="Times New Roman"/>
        <family val="1"/>
      </rPr>
      <t>(муниципальная программа "Развитие образования города Урай" на 2014-2018 годы подпрограмма 1 "Модернизация образования" получатель Управление образования администрации города -МБОУ СОШ №6)</t>
    </r>
  </si>
  <si>
    <r>
      <t>водоотведение поверхностных и грунтовых вод (</t>
    </r>
    <r>
      <rPr>
        <i/>
        <sz val="12"/>
        <color indexed="8"/>
        <rFont val="Times New Roman"/>
        <family val="1"/>
      </rPr>
      <t>муниципальная программа «Развитие жилищно-коммунального комплекса и повышение энергетической эффективности в городе Урай на 2016-2018 годы» Подпрограмма 1 "Создание условий для обеспечения содержания объектов жилищно-коммунального комплекса и объектов благоустройства города Урай" получатель МКУ "Управление жилищно-коммунального хозяйства города Урай")</t>
    </r>
  </si>
  <si>
    <t>НАЛОГОВЫЕ И НЕНАЛОГОВЫЕ ДОХОДЫ</t>
  </si>
  <si>
    <t>000 1 00 00000 00 0000 000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</si>
  <si>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</si>
  <si>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000 1 11 01000 00 0000 120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</si>
  <si>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</si>
  <si>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</si>
  <si>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000 1 14 00000 00 0000 000</t>
  </si>
  <si>
    <t>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</si>
  <si>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000 1 14 02043 04 0000 410</t>
  </si>
  <si>
    <t>Основная причина увеличения плановых назначений -  заключение 38  новых договоров купли-продажи муниципального имущества с рассрочкой платежа и поступлением средств по ним, в целях реализации жилищных программ, согласно Постановлению Правительства ХМАО-Югры от 09.10.2013 №408-п.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</si>
  <si>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</si>
  <si>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</si>
  <si>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Увеличение доходов связано: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с реализацией на 3 аукционах  земельных участков под индивидуальное жилищное строительство в сумме 1 960,4 тыс.руб. и  реализацией участков для предпринимательских целей в сумме 1448,6 тыс.руб.</t>
  </si>
  <si>
    <t>000 1 14 06024 04 0000 430</t>
  </si>
  <si>
    <t xml:space="preserve">Основная причина снижения поступлений - несвоевременная оплата арендатором платежей согласно условиям заключенных договоров.  Главным администратором платежей - администрацией города Урай в рамках досудебного урегулирования, проводилась претензионная работа. В настоящее время готовится пакет документов для взыскания задолженности в судебном порядке. 
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</si>
  <si>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</si>
  <si>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040 1 14 06312 04 0000 430</t>
  </si>
  <si>
    <t xml:space="preserve">Увеличение поступлений связано с заключением  3 соглашений  за увеличение площади земельных участков, находящихся в частной собственности и поступлением по ним. 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</si>
  <si>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</si>
  <si>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</si>
  <si>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</si>
  <si>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</si>
  <si>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Увеличение поступлений в результате целенаправленной работы уполномоченного администратора доходов (увеличение количества контрольных мероприятий) - Службы по контролю и надзору в сфере охраны окружающей среды, объектов животного мира и лесных отношений по ХМАО-Югре в области законодательства об охране и использовании животного мира, а так  же охраны окружающей среды.</t>
  </si>
  <si>
    <t xml:space="preserve"> - денежные взыскания (штрафы) за нарушение законодательства в области охраны окружающей среды</t>
  </si>
  <si>
    <t>000 1 16 25050 01 0000 140</t>
  </si>
  <si>
    <t xml:space="preserve">Прочие денежные взыскания (штрафы) за правонарушения в области дорожного движения
</t>
  </si>
  <si>
    <t xml:space="preserve">000 1 16 30030 01 0000 140
</t>
  </si>
  <si>
    <t xml:space="preserve">Основная причина увеличения поступлений по штрафным санкциям -  целенаправленная работа главного администратора -  Управления Министерства Внутренних дел Российской Федерации по Ханты-Мансийскому автономному округу - Югре в данной области.
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</si>
  <si>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</si>
  <si>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</si>
  <si>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 xml:space="preserve">Увеличение поступлений в результате поступления доходов в виде штрафных санкций  за неисполнение договорных обязательств по условиям контрактов, администратором которых является администрация г.Урай, данные поступления носят не плановый характер.  </t>
  </si>
  <si>
    <t>Субсидии на предоставление государственных услуг в многофункциональных центрах предоставления государственных и муниципальных услуг</t>
  </si>
  <si>
    <t>На основании справки об изменении показателей сводной бюджетной росписи расходов на 2016 год №500/09/140 от 23.09.2016 Департамента финансов ХМАО-Югры</t>
  </si>
  <si>
    <t>На основании справок об изменении показателей сводной бюджетной росписи расходов на 2016 год №500/07/86 от 21.07.2016, №500/10/02 от 04.10.2016 Департамента финансов ХМАО-Югры</t>
  </si>
  <si>
    <t>Иные межбюджетные трансферты  на оказание финансовой поддержки в виде грантов победителям конкурса "Лучший оздоровительный лагерь Ханты-Мансийского автономного округа – Югры"</t>
  </si>
  <si>
    <t>На основании уведомление о бюджетных ассигнованиях №3 на 2016 год от 16.09.2016 Департамента социального развития ХМАО-Югры</t>
  </si>
  <si>
    <r>
      <t>софинансирование расходных обязательств по предоставлению государственных услуг МАУ "Многофункциональный центр предоставления государственных и муниципальных услуг» в рамках подпрограммы "Совершенствование государственного и муниципального управления" государственной программы "Социально-экономическое развитие, инвестиции и инновации Ханты-Мансийского автономного округа - Югры на 2016 - 2020 годы"</t>
    </r>
    <r>
      <rPr>
        <i/>
        <sz val="12"/>
        <color indexed="8"/>
        <rFont val="Times New Roman"/>
        <family val="1"/>
      </rPr>
      <t>(муниципальная программа "Совершенствование и развитие муниципального управления в городе Урай" на 2015-2017 год подпрограмма 1I "Предоставление муниципальных услуг органами администрации города Урай")</t>
    </r>
  </si>
  <si>
    <r>
      <t>уменьшение ассигнований на информационное обеспечение общеобразовательных организаций в части доступа к образовательным ресурсам сети "Интернет"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  </r>
    <r>
      <rPr>
        <i/>
        <sz val="12"/>
        <color indexed="8"/>
        <rFont val="Times New Roman"/>
        <family val="1"/>
      </rPr>
      <t>(муниципальная программа "Развитие образования города Урай" на 2014-2018 годы подпрограмма I  "Модернизация образования")</t>
    </r>
  </si>
  <si>
    <r>
      <t>уменьшение ассигнований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годы"(</t>
    </r>
    <r>
      <rPr>
        <i/>
        <sz val="12"/>
        <color indexed="8"/>
        <rFont val="Times New Roman"/>
        <family val="1"/>
      </rPr>
      <t>муниципальная программа "Развитие образования города Урай" на 2014-2018 годы подпрограмма  I "Модернизация образования")</t>
    </r>
  </si>
  <si>
    <r>
      <t xml:space="preserve">укрепление материально-технической базы организаций отдыха и оздоровления детей по результатам конкурса "Лучший оздоровительный лагерь ХМАО-Югры" в рамках государственной программы ХМАО-Югры "Социальная поддержка жителей ХМАО-Югры на 2016-2020 годы" </t>
    </r>
    <r>
      <rPr>
        <i/>
        <sz val="12"/>
        <color indexed="8"/>
        <rFont val="Times New Roman"/>
        <family val="1"/>
      </rPr>
      <t>(муниципальная программа "Молодежь города Урай" на 2016-2020 годы- 110,0 тыс.руб. получатель МБУ "Молодежный центр",  "Развитие образования города Урай" на 2014-2018 годы подпрограмма 4 "Организация каникулярного отдыха детей и подростков" -110,0 тыс.руб. получатель МУ ДО "ЦДО")</t>
    </r>
  </si>
  <si>
    <r>
      <t>реализация проекта, признанного победителем конкурсного отбора образовательных организаций, имеющих статус региональных инновационных площадок в рамках государственной программы "Развитие образования в Ханты-Мансийском автономном округе-Югре на 2016-2020 годы" подпрограммы "Общее образование. Дополнительное образование детей" (</t>
    </r>
    <r>
      <rPr>
        <i/>
        <sz val="12"/>
        <color indexed="8"/>
        <rFont val="Times New Roman"/>
        <family val="1"/>
      </rPr>
      <t>муниципальная программа "Развитие образования города Урай" на 2014-2018 годы подпрограмма "Модернизация образования" получатель управление образования -МБДОУ "Детский сад №21")</t>
    </r>
  </si>
  <si>
    <t>Комитет по финансам администрации города Урай</t>
  </si>
  <si>
    <r>
      <t>благоустройство территории муниципальных образований (</t>
    </r>
    <r>
      <rPr>
        <i/>
        <sz val="12"/>
        <color indexed="8"/>
        <rFont val="Times New Roman"/>
        <family val="1"/>
      </rPr>
      <t xml:space="preserve">муниципальная программа "Обеспечение градостроительной деятельности на территории города Урай " на 2015-2017 годы подпрограмма "Благоустройство и озеленение города Урай" получатель МКУ "Управление жилищно-коммунального хозяйства города Урай"-227,0 тыс.руб.,МКУ "Управление капитального строительства города Урай"- 11 699,8 тыс.руб., муниципальная программа "Развитие жилищно-коммунального комплекса и повышение энергетической эффективности в городе Урай на 2016-2018 годы" получатель МКУ "Управление жилищно-коммунального хозяйства города Урай"-682,6 тыс.руб. ) </t>
    </r>
  </si>
  <si>
    <r>
      <t xml:space="preserve">на выплату заработной платы и начислений на нее, не обеспеченных финансированием в 2016 году до установленного норматива ОМС </t>
    </r>
    <r>
      <rPr>
        <i/>
        <sz val="12"/>
        <color indexed="8"/>
        <rFont val="Times New Roman"/>
        <family val="1"/>
      </rPr>
      <t>(муниципальная программа "Совершенствование и развитие муниципального управления в городе Урай" на 2015-2017 годы подпрограмма I  "Создание условий для совершенствования системы муниципального управления" получатель администрация города Урай)</t>
    </r>
  </si>
  <si>
    <t>Дотация бюджетам городских округов на поддержку мер по обеспечению сбалансированности бюджетов</t>
  </si>
  <si>
    <t>000 2 02 01003 04 0000 151</t>
  </si>
  <si>
    <t>Субсидии на государственную поддержку малого и среднего предпринимательства</t>
  </si>
  <si>
    <t>На основании справки об изменении показателей сводной бюджетной росписи расходов на 2016 год №500/10/47 от 13.10.2016 Департамента финансов ХМАО-Югры</t>
  </si>
  <si>
    <t>На основании справок об изменении показателей сводной бюджетной росписи расходов на 2016 год №500/14/172 от 12.09.2016, №500/10/26 от 11.10.2016 Департамента финансов ХМАО-Югры</t>
  </si>
  <si>
    <t>На основании справок об изменении показателей бюджетной росписи на 2016 год №107 от 26.07.2016, №163 от 27.10.2016 Департамента труда и занятости ХМАО-Югры</t>
  </si>
  <si>
    <r>
      <t xml:space="preserve">уменьшение ассигнований на дополнительное финансовое обеспечение мероприятий по организации питания обучающихся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округе-Югре на 2016-2020 годы" </t>
    </r>
    <r>
      <rPr>
        <i/>
        <sz val="12"/>
        <color indexed="8"/>
        <rFont val="Times New Roman"/>
        <family val="1"/>
      </rPr>
      <t>(муниципальная программа "Развитие образования города Урай" на 2014-2018 годы подпрограмма 3 "Обеспечение условий для реализации образовательных программ" получатель управление образования)</t>
    </r>
  </si>
  <si>
    <r>
      <t>государственная поддержка малого и среднего предпринимательства в рамках подпрограммы "Развитие малого и среднего предпринимательства" государственной программы "Социально-экономическое развитие, инвестиции и инновации Ханты-Мансийского автономного округа - Югры на 2016 - 2020 годы"</t>
    </r>
    <r>
      <rPr>
        <i/>
        <sz val="12"/>
        <color indexed="8"/>
        <rFont val="Times New Roman"/>
        <family val="1"/>
      </rPr>
      <t>(муниципальная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 подпрограмма I "Развитие малого и среднего предпринимательства" получатель администрация города Урай)</t>
    </r>
  </si>
  <si>
    <r>
      <t>высвобождение средств местного бюджета в рамках мероприятий благоустройство территории муниципальных образований (</t>
    </r>
    <r>
      <rPr>
        <i/>
        <sz val="12"/>
        <color indexed="8"/>
        <rFont val="Times New Roman"/>
        <family val="1"/>
      </rPr>
      <t xml:space="preserve">муниципальная программа "Обеспечение градостроительной деятельности на территории города Урай " на 2015-2017 годы подпрограмма "Благоустройство и озеленение города Урай" ) </t>
    </r>
  </si>
  <si>
    <r>
      <t>уменьшение ассигнований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округе-Югре на 2016-2020 годы"</t>
    </r>
    <r>
      <rPr>
        <i/>
        <sz val="12"/>
        <color indexed="8"/>
        <rFont val="Times New Roman"/>
        <family val="1"/>
      </rPr>
      <t xml:space="preserve"> (муниципальная программа "Совершенствование и развитие муниципального управления в городе Урай" на 2015-2017 год подпрограмма 1 "Создание условий для совершенствования системы муниципального управления"  получатель МКУ"Управление материально-технического обеспечения города Урай"- "-" 34,3 тыс.руб., МКУ "Управление капитального строительства города Урай"- "-"31,1 тыс.руб.) </t>
    </r>
  </si>
  <si>
    <t>На основании справки об изменении показателей сводной бюджетной росписи расходов на 2016 год №500/11/04 от 01.11.2016 Департамента финансов ХМАО-Югры</t>
  </si>
  <si>
    <t>Сумма уточненная на год (тыс.руб.)</t>
  </si>
  <si>
    <t xml:space="preserve">Увеличение доходов связано: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принятыми  решениями на годовых общих собраниях акционеров  поступили доходы от дивидендов по итогам за 2015 финансовый год от: ОАО "Агроника", АО "Водоканал", АО "Шаимгаз", ОАО "ЮТЭК-Энергия". Данный вид доходов зависит от результатов финансово-хозяйственной деятельности акционерных обществ, с долей акций, принадлежащих муниципальному образованию город Урай.  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</si>
  <si>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</si>
  <si>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</si>
  <si>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- на строительство и реконструкцию объектов здравоохранения в рамках программы "Развитие здравоохранения на 2014-2020 годы" подпрограмма "Территориальное планирование учреждений здравоохранения автономного округа"  в сумме 35,9 тыс.рублей;</t>
  </si>
  <si>
    <t xml:space="preserve"> - на создание и обеспечение деятельности административных комиссий в сумме 0,27 тыс.рублей;</t>
  </si>
  <si>
    <t>На основании справки об изменении показателей сводной бюджетной росписи расходов на 2016 год №500/14/194 от 12.09.2016 Департамента финансов ХМАО-Югры и распоряжения Правительства Ханты-Мансийского автономного округа - Югры от 03.11.2016 №579-рп "О проекте закона Ханты-Мансийского автономного округа - Югры "О внесении изменений в Закон Ханты-Мансийского автономного округа - Югры "О бюджете Ханты-Мансийского автономного округа - Югры на 2016 год"</t>
  </si>
  <si>
    <t>Прочие безвозмездные поступления</t>
  </si>
  <si>
    <t>Дотации бюджету муниципального образования</t>
  </si>
  <si>
    <r>
      <t xml:space="preserve">единая субсидия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</t>
    </r>
    <r>
      <rPr>
        <i/>
        <sz val="12"/>
        <color indexed="8"/>
        <rFont val="Times New Roman"/>
        <family val="1"/>
      </rPr>
      <t>(муниципальные программы: "Улучшение жилищных условий граждан, проживающих на территории муниципального образования город Урай" на 2016-2018 годы получатель  администрация (выкуп жилья) получатель администрации города Урай)</t>
    </r>
  </si>
  <si>
    <r>
      <t xml:space="preserve">выплата выкупной стоимости за изымаемые жилые помещения </t>
    </r>
    <r>
      <rPr>
        <i/>
        <sz val="12"/>
        <color indexed="8"/>
        <rFont val="Times New Roman"/>
        <family val="1"/>
      </rPr>
      <t>(муниципальная программа "Улучшение жилищных условий граждан, проживающих на территории муниципального образования город Урай" на 2016-2018 годы получатель администрация города Урай)</t>
    </r>
  </si>
  <si>
    <t>Общее перераспределение расходов</t>
  </si>
  <si>
    <r>
      <t xml:space="preserve">доля софинансирования местного бюджета (11%) в рамках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</t>
    </r>
    <r>
      <rPr>
        <i/>
        <sz val="12"/>
        <color indexed="8"/>
        <rFont val="Times New Roman"/>
        <family val="1"/>
      </rPr>
      <t>(муниципальные программы: "Улучшение жилищных условий граждан, проживающих на территории муниципального образования город Урай" на 2016-2018 годы получатель администрация (выкуп жилья)</t>
    </r>
  </si>
  <si>
    <r>
      <t>доля софинансирования расходов местного бюджета (5%) на государственную поддержку малого и среднего предпринимательства в рамках подпрограммы "Развитие малого и среднего предпринимательства" государственной программы "Социально-экономическое развитие, инвестиции и инновации Ханты-Мансийского автономного округа – Югры на 2016–2020 годы"(</t>
    </r>
    <r>
      <rPr>
        <i/>
        <sz val="12"/>
        <color indexed="8"/>
        <rFont val="Times New Roman"/>
        <family val="1"/>
      </rPr>
      <t xml:space="preserve"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 подпрограмма I "Развитие малого и среднего предпринимательства" получатель администрация города Урай) </t>
    </r>
  </si>
  <si>
    <r>
      <t>содержание участка уличного освещения-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дополнительно переданные объекты на обслуживание (</t>
    </r>
    <r>
      <rPr>
        <i/>
        <sz val="12"/>
        <color indexed="8"/>
        <rFont val="Times New Roman"/>
        <family val="1"/>
      </rPr>
      <t xml:space="preserve">муниципальная программа "Развитие жилищно-коммунального комплекса и повышение энергетической эффективности в городе Урай на 2016-2018 годы" получатель МКУ "Управление жилищно-коммунального хозяйства города Урай") </t>
    </r>
  </si>
  <si>
    <r>
      <t>экономия средств сложилась в связи с внесением изменений в Закон ХМАО-Югры от 29.10.2015 №111-оз, из окружной Программы исключены 12 МКД в деревянном исполнении по причине высокой степени износа, соответственно, не подлежащие ремонту, а также, освобождены от платежей за кап. ремонт 5 МКД, которые введены после 31.12.2013 года   (</t>
    </r>
    <r>
      <rPr>
        <i/>
        <sz val="12"/>
        <color indexed="8"/>
        <rFont val="Times New Roman"/>
        <family val="1"/>
      </rPr>
      <t>муниципальная программа "Развитие жилищно-коммунального комплекса и повышение энергетической эффективности в городе Урай на 2016-2018 годы" подпрограмма 1 "Создание условий для обеспечения содержания объектов жилищно-коммунального комплекса и объектов благоустройства города Урай" получатель МКУ "Управление жилищно-коммунального хозяйства города Урай")</t>
    </r>
  </si>
  <si>
    <r>
      <t xml:space="preserve">экономия средств в части подготовки и проведения местных выборов- 496,7 тыс.руб., в части выплат почетным гражданам города Урай, муниципальная пенсия - 123,0 тыс.руб., повышение квалификации муниципальных служащих -18,3 тыс.руб.  </t>
    </r>
    <r>
      <rPr>
        <i/>
        <sz val="12"/>
        <color indexed="8"/>
        <rFont val="Times New Roman"/>
        <family val="1"/>
      </rPr>
      <t>(муниципальная программа "Совершенствование и развитие муниципального управления в городе Урай" на 2015-2017 год" подпрограмма 1 "Создание условий для совершенствования системы муниципального управления", подпрограмма 3 "Развитие муниципальной службы и резерва управленческих кадров")</t>
    </r>
  </si>
  <si>
    <r>
      <t>высвобождение средств в результате проведения запроса котировок на приобретение хозяйственного инвентаря для проведения мероприятий по уборке территорий города в рамках Года экологии (</t>
    </r>
    <r>
      <rPr>
        <i/>
        <sz val="12"/>
        <color indexed="8"/>
        <rFont val="Times New Roman"/>
        <family val="1"/>
      </rPr>
      <t>муниципальная программа "Охрана окружающей среды в границах города Урай" на 2012-2016 годы)</t>
    </r>
  </si>
  <si>
    <r>
      <t xml:space="preserve">модернизация котельной на объекте "Больница восстановительного лечения в г.Урай. II очередь. Первый пусковой комплекс" по рекомендациям Ростехнадзора по ХМАО-Югре </t>
    </r>
    <r>
      <rPr>
        <i/>
        <sz val="12"/>
        <color indexed="8"/>
        <rFont val="Times New Roman"/>
        <family val="1"/>
      </rPr>
      <t>(муниципальная программа «Модернизация здравоохранения муниципального образования городской округ город Урай» на 2013-2017 годы получатель МКУ "Управление капитального строительства города Урай")</t>
    </r>
  </si>
  <si>
    <t xml:space="preserve">Перераспределение расходов между главными распорядителями бюджетных средств, установленным законом (решением) о бюджете, в пределах объема бюджетных ассигнований на 2016 год
</t>
  </si>
  <si>
    <t xml:space="preserve">Всего расходов </t>
  </si>
  <si>
    <t>улучшение материально-технической базы (приобретение полосы препятствий и армейской палатки) направленной на поддержку победителей конкурса на лучшую подготовку граждан Российской Федерации в муниципальных образованиях ХМАО-Югры к военной службе, организацию и проведение призыва на военную службу в рамках государственной программы "Развитие образования в Ханты-Мансийском автономном округе-Югре на 2016-2020 годы" подпрограммы "Молодежь Югры и допризывная подготовка"(муниципальная программа "Развитие образования города Урай" на 2014-2018 годы подпрограмма "Модернизация образования" получатель управление образования -)</t>
  </si>
  <si>
    <r>
      <t xml:space="preserve">материальное стимулирование народным дружинникам (победитель конкурса муниципальных образований Ханты-Мансийского автономного округа – Югры в области создания условий для деятельности народных дружин) </t>
    </r>
    <r>
      <rPr>
        <i/>
        <sz val="12"/>
        <color indexed="8"/>
        <rFont val="Times New Roman"/>
        <family val="1"/>
      </rPr>
      <t>(муниципальная программа "Профилактика правонарушений на территории города Урай" на 2015-2017 годы подпрограмма 1 "Профилактика правонарушений" получатель администрация г.Урай)</t>
    </r>
  </si>
  <si>
    <r>
      <t>экономия средств, предусмотренных на обслуживание муниципального долга. По итогам 10 месяцев 2016 года кредитные средства не привлекались (</t>
    </r>
    <r>
      <rPr>
        <i/>
        <sz val="12"/>
        <color indexed="8"/>
        <rFont val="Times New Roman"/>
        <family val="1"/>
      </rPr>
  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 подпрограмма 2 "Обеспечение сбалансированности и устойчивости местного бюджета")</t>
    </r>
  </si>
  <si>
    <r>
      <t xml:space="preserve">высвобождение средств местного бюджета в результате проведения работ по аккарицидной обработке за счет средств окружного бюджета  </t>
    </r>
    <r>
      <rPr>
        <i/>
        <sz val="12"/>
        <color indexed="8"/>
        <rFont val="Times New Roman"/>
        <family val="1"/>
      </rPr>
      <t>(муниципальная программа "Развитие физической культуры, спорта и туризма в городе Урай"на 2016-2018 годы )</t>
    </r>
  </si>
  <si>
    <r>
      <t xml:space="preserve">содержание объекта "Реконструкция объездной автомобильной дороги г.Урай. Искусственные сооружения. Наружные инженерные сети" в зимнее время (период ноябрь-декабрь 2016 года) </t>
    </r>
    <r>
      <rPr>
        <i/>
        <sz val="12"/>
        <color indexed="8"/>
        <rFont val="Times New Roman"/>
        <family val="1"/>
      </rPr>
      <t xml:space="preserve"> (муниципальная программа "Развитие транспортной системы города Урай" на 2016-2020 годы подпрограмма 1 "Дорожное хозяйство" получатель МКУ "Управление капитального строительства города Урай")</t>
    </r>
  </si>
  <si>
    <r>
      <t xml:space="preserve">предоставление субсидии на возмещение затрат на приобретение, доставку и монтаж оборудования для переработки и (или) фасовки сельскохозяйственной продукции,  на приобретение сельскохозяйственного оборудования ОАО "Агроника" </t>
    </r>
    <r>
      <rPr>
        <i/>
        <sz val="12"/>
        <color indexed="8"/>
        <rFont val="Times New Roman"/>
        <family val="1"/>
      </rPr>
      <t>(муниципальная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годы")</t>
    </r>
  </si>
  <si>
    <r>
      <t xml:space="preserve"> субсидия на поддержку социально-ориентированной некоммерческой организации </t>
    </r>
    <r>
      <rPr>
        <i/>
        <sz val="12"/>
        <color indexed="8"/>
        <rFont val="Times New Roman"/>
        <family val="1"/>
      </rPr>
      <t>(муниципальная программа "Поддержка социально ориентированных некоммерческих организаций в городе Урай" на 2015-2017 годы получатель Урайская городская общественная организация ветеранов (пенсионеров) войны, труда, Вооруженных Сил и правоохранительных органов)</t>
    </r>
  </si>
  <si>
    <r>
      <t>средства, высвободившиеся по результатам проведения конкурсных торгов на приобретение стационарных металлодетекторов, барьеров безопасности, подавителя радиочастот и мобильных волн (</t>
    </r>
    <r>
      <rPr>
        <i/>
        <sz val="11"/>
        <color indexed="8"/>
        <rFont val="Times New Roman"/>
        <family val="1"/>
      </rPr>
      <t>муниципальная программа "Профилактика правонарушений на территории города Урай" на 2015-2017 годы)</t>
    </r>
  </si>
  <si>
    <r>
      <t xml:space="preserve">средства, высвободившиеся по результатам проведения конкурсных торгов по выполнению работ по модернизации системы оповещения  и информирования населения о чрезвычайных ситуациях города Урай -220,0 тыс.руб., устройство и содержание минерализованных полос - 1,5 тыс.руб., приобретение средств индивидуальной защиты -3,0 тыс.руб., оказание услуг по корректировке Плана КЧС и ОПБ городского округа город Урай по предупреждению и ликвидации разливов нефти и нефтепродуктов на территории г.Урай-1,0 тыс.руб., по содержанию имущества МКУ "Единая дежурно-диспетчерская служба"-213,6 тыс.руб. </t>
    </r>
    <r>
      <rPr>
        <i/>
        <sz val="12"/>
        <color indexed="8"/>
        <rFont val="Times New Roman"/>
        <family val="1"/>
      </rPr>
      <t>(муниципальная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 подпрограмма 1 "Мероприятия в области защиты населения и территории от чрезвычайных ситуаций и гражданской обороны на территории города Урай" получатель администрация города Урай)</t>
    </r>
  </si>
  <si>
    <r>
      <t>средства, высвободившиеся по результатам проведения конкурсных торгов по оказанию услуг по изготовлению технических паспортов и разработке проектов организации дорожного движения на улично-дорожную сеть города Урай (м</t>
    </r>
    <r>
      <rPr>
        <i/>
        <sz val="12"/>
        <color indexed="8"/>
        <rFont val="Times New Roman"/>
        <family val="1"/>
      </rPr>
      <t>униципальная программа "Развитие транспортной системы города Урай" на 2016-2020 годы Подпрограмма 1 "Дорожное хозяйство" получатель администрация города Урай)</t>
    </r>
  </si>
  <si>
    <r>
      <t>средства, высвободившиеся по результатам проведения конкурсных торгов по выполнению проектно изыскательских работ объект "Кладбище 2А"</t>
    </r>
    <r>
      <rPr>
        <i/>
        <sz val="12"/>
        <color indexed="8"/>
        <rFont val="Times New Roman"/>
        <family val="1"/>
      </rPr>
      <t xml:space="preserve">(муниципальная программа "Обеспечение градостроительной деятельности на территории города Урай" на  2015-2017 годы подпрограмма 1 "Обеспечение территории города Урай документами градорегулирования", подпрограмма 4 "Благоустройство и озеленение города Урай" получатель МКУ "Управление капитального строительства города Урай") </t>
    </r>
  </si>
  <si>
    <r>
      <t xml:space="preserve">средства, высвободившиеся по результатам проведения конкурсных процедур по выполнению монтажа и наладки системы видеонаблюдения, монтажа ограждения территории МБУ ДО "ДШИ "1" </t>
    </r>
    <r>
      <rPr>
        <i/>
        <sz val="12"/>
        <color indexed="8"/>
        <rFont val="Times New Roman"/>
        <family val="1"/>
      </rPr>
      <t>(муниципальная программа "Культура города Урай" на 2012-2016 год)</t>
    </r>
  </si>
  <si>
    <r>
      <t>в рамках исполнения Протокола №2 заседания комиссии по обеспечению безопасности дорожного движения при Правительстве ХМАО-Югры от 20.05.2016 по созданию безопасных условий на маршрутах следования детей в образовательные учреждения города светофорами по типу Т7 "желтый мигающий сигнал"(</t>
    </r>
    <r>
      <rPr>
        <i/>
        <sz val="12"/>
        <color indexed="8"/>
        <rFont val="Times New Roman"/>
        <family val="1"/>
      </rPr>
      <t>муниципальная программа «Развитие жилищно-коммунального комплекса и повышение энергетической эффективности в городе Урай на 2016-2018 годы» Подпрограмма 1 "Создание условий для обеспечения содержания объектов жилищно-коммунального комплекса и объектов благоустройства города Урай" получатель МКУ "Управление жилищно-коммунального хозяйства города Урай")</t>
    </r>
  </si>
  <si>
    <r>
      <t>обновление материально-технической базы МКУ "Управление материально-технического обеспечения города Урай"</t>
    </r>
    <r>
      <rPr>
        <i/>
        <sz val="12"/>
        <color indexed="8"/>
        <rFont val="Times New Roman"/>
        <family val="1"/>
      </rPr>
      <t>(муниципальная программа "Совершенствование и развитие муниципального управления в городе Урай" на 2015-2017 годы)</t>
    </r>
  </si>
  <si>
    <r>
      <t>выполнение работ на объекте "Наружное освещение по улице Южная в городе Урай"- 927,2 тыс.руб., выполнение работ по объекту "Водопонижение мкр.Юго-Восточный в г.Урай" - 1049,1 тыс.руб., выполнение работ объект "Укрепление обочины и устройство дорожки для обслуживания Проезда I на участке моста через реку Колосья до улицы Пионеров -3999,7 тыс.руб., обустройство, содержание и охрана снежных городков, монтаж новогодней иллюминации - 2512,9 тыс.руб.  (</t>
    </r>
    <r>
      <rPr>
        <i/>
        <sz val="12"/>
        <color indexed="8"/>
        <rFont val="Times New Roman"/>
        <family val="1"/>
      </rPr>
      <t>муниципальная программа "Обеспечение градостроительной деятельности на территории города Урай" на  2015-2017 годы подпрограмма 4 "Благоустройство и озеленение города Урай" получатель МКУ "Управление капитального строительства города Урай", МКУ "Управление жилищно-коммунального хозяйства города Урай")</t>
    </r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</si>
</sst>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_(* #,##0.000_);_(* \(#,##0.000\);_(* &quot;-&quot;??_);_(@_)"/>
    <numFmt numFmtId="194" formatCode="_(* #,##0.0_);_(* \(#,##0.0\);_(* &quot;-&quot;??_);_(@_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"/>
    <numFmt numFmtId="200" formatCode="0.0%"/>
    <numFmt numFmtId="201" formatCode="#,##0.000"/>
    <numFmt numFmtId="202" formatCode="000\.00\.000\.0"/>
    <numFmt numFmtId="203" formatCode="_-* #,##0.0_р_._-;\-* #,##0.0_р_._-;_-* &quot;-&quot;?_р_._-;_-@_-"/>
    <numFmt numFmtId="204" formatCode="0.00_ ;\-0.00\ "/>
    <numFmt numFmtId="205" formatCode="000000"/>
    <numFmt numFmtId="206" formatCode="_(* #,##0.00000_);_(* \(#,##0.00000\);_(* &quot;-&quot;??_);_(@_)"/>
    <numFmt numFmtId="207" formatCode="#,##0.0000"/>
    <numFmt numFmtId="208" formatCode="#,##0.00000"/>
    <numFmt numFmtId="209" formatCode="&quot;+&quot;\ #,##0.0;&quot;-&quot;\ #,##0.0;&quot;&quot;\ 0.0"/>
    <numFmt numFmtId="210" formatCode="[$-FC19]d\ mmmm\ yyyy\ &quot;г.&quot;"/>
    <numFmt numFmtId="211" formatCode="[$-FC19]dd\ mmmm\ yyyy\ &quot;г.&quot;"/>
    <numFmt numFmtId="212" formatCode="0000000"/>
    <numFmt numFmtId="213" formatCode="&quot;+&quot;\ #,##0.00;&quot;-&quot;\ #,##0.00;&quot;&quot;\ 0.00"/>
    <numFmt numFmtId="214" formatCode="&quot;+&quot;\ #,##0.000;&quot;-&quot;\ #,##0.000;&quot;&quot;\ 0.000"/>
    <numFmt numFmtId="215" formatCode="&quot;+&quot;\ #,##0;&quot;-&quot;\ #,##0;&quot;&quot;\ 0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207">
    <xf numFmtId="0" fontId="0" fillId="0" borderId="0" xfId="0" applyAlignment="1">
      <alignment/>
    </xf>
    <xf numFmtId="0" fontId="66" fillId="0" borderId="0" xfId="0" applyFont="1" applyAlignment="1">
      <alignment/>
    </xf>
    <xf numFmtId="199" fontId="66" fillId="0" borderId="11" xfId="0" applyNumberFormat="1" applyFont="1" applyFill="1" applyBorder="1" applyAlignment="1">
      <alignment horizontal="center"/>
    </xf>
    <xf numFmtId="199" fontId="66" fillId="0" borderId="11" xfId="0" applyNumberFormat="1" applyFont="1" applyBorder="1" applyAlignment="1">
      <alignment horizontal="center" wrapText="1"/>
    </xf>
    <xf numFmtId="199" fontId="66" fillId="34" borderId="11" xfId="0" applyNumberFormat="1" applyFont="1" applyFill="1" applyBorder="1" applyAlignment="1">
      <alignment horizontal="center" wrapText="1"/>
    </xf>
    <xf numFmtId="0" fontId="67" fillId="0" borderId="0" xfId="0" applyFont="1" applyAlignment="1">
      <alignment horizontal="center" wrapText="1"/>
    </xf>
    <xf numFmtId="199" fontId="66" fillId="0" borderId="0" xfId="0" applyNumberFormat="1" applyFont="1" applyAlignment="1">
      <alignment/>
    </xf>
    <xf numFmtId="0" fontId="66" fillId="0" borderId="0" xfId="0" applyFont="1" applyAlignment="1">
      <alignment horizontal="right"/>
    </xf>
    <xf numFmtId="0" fontId="67" fillId="0" borderId="0" xfId="0" applyFont="1" applyAlignment="1">
      <alignment horizontal="right"/>
    </xf>
    <xf numFmtId="0" fontId="67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6" fillId="0" borderId="11" xfId="0" applyNumberFormat="1" applyFont="1" applyFill="1" applyBorder="1" applyAlignment="1">
      <alignment vertical="center" wrapText="1"/>
    </xf>
    <xf numFmtId="0" fontId="67" fillId="0" borderId="11" xfId="0" applyFont="1" applyBorder="1" applyAlignment="1">
      <alignment horizontal="center" wrapText="1"/>
    </xf>
    <xf numFmtId="0" fontId="66" fillId="0" borderId="11" xfId="0" applyFont="1" applyFill="1" applyBorder="1" applyAlignment="1">
      <alignment vertical="center" wrapText="1"/>
    </xf>
    <xf numFmtId="202" fontId="66" fillId="0" borderId="11" xfId="55" applyNumberFormat="1" applyFont="1" applyFill="1" applyBorder="1" applyAlignment="1" applyProtection="1">
      <alignment wrapText="1"/>
      <protection hidden="1"/>
    </xf>
    <xf numFmtId="0" fontId="67" fillId="0" borderId="11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66" fillId="35" borderId="11" xfId="0" applyFont="1" applyFill="1" applyBorder="1" applyAlignment="1">
      <alignment horizontal="left" vertical="center" wrapText="1"/>
    </xf>
    <xf numFmtId="0" fontId="66" fillId="35" borderId="11" xfId="0" applyFont="1" applyFill="1" applyBorder="1" applyAlignment="1">
      <alignment wrapText="1"/>
    </xf>
    <xf numFmtId="0" fontId="66" fillId="0" borderId="11" xfId="0" applyFont="1" applyBorder="1" applyAlignment="1">
      <alignment wrapText="1"/>
    </xf>
    <xf numFmtId="0" fontId="67" fillId="34" borderId="0" xfId="0" applyFont="1" applyFill="1" applyAlignment="1">
      <alignment horizontal="right"/>
    </xf>
    <xf numFmtId="0" fontId="74" fillId="0" borderId="0" xfId="0" applyFont="1" applyAlignment="1">
      <alignment/>
    </xf>
    <xf numFmtId="0" fontId="67" fillId="34" borderId="12" xfId="0" applyNumberFormat="1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top" wrapText="1"/>
    </xf>
    <xf numFmtId="199" fontId="67" fillId="0" borderId="11" xfId="0" applyNumberFormat="1" applyFont="1" applyBorder="1" applyAlignment="1">
      <alignment horizontal="center" wrapText="1"/>
    </xf>
    <xf numFmtId="0" fontId="67" fillId="0" borderId="11" xfId="0" applyFont="1" applyBorder="1" applyAlignment="1">
      <alignment/>
    </xf>
    <xf numFmtId="199" fontId="67" fillId="34" borderId="11" xfId="0" applyNumberFormat="1" applyFont="1" applyFill="1" applyBorder="1" applyAlignment="1">
      <alignment horizontal="center" wrapText="1"/>
    </xf>
    <xf numFmtId="0" fontId="66" fillId="0" borderId="11" xfId="63" applyNumberFormat="1" applyFont="1" applyFill="1" applyBorder="1" applyAlignment="1">
      <alignment horizontal="left" vertical="center" wrapText="1"/>
    </xf>
    <xf numFmtId="0" fontId="67" fillId="0" borderId="0" xfId="0" applyFont="1" applyAlignment="1">
      <alignment/>
    </xf>
    <xf numFmtId="0" fontId="66" fillId="0" borderId="11" xfId="0" applyFont="1" applyFill="1" applyBorder="1" applyAlignment="1" applyProtection="1">
      <alignment horizontal="left" wrapText="1"/>
      <protection locked="0"/>
    </xf>
    <xf numFmtId="0" fontId="66" fillId="34" borderId="11" xfId="0" applyFont="1" applyFill="1" applyBorder="1" applyAlignment="1">
      <alignment horizontal="left" wrapText="1"/>
    </xf>
    <xf numFmtId="199" fontId="67" fillId="0" borderId="11" xfId="0" applyNumberFormat="1" applyFont="1" applyFill="1" applyBorder="1" applyAlignment="1">
      <alignment horizontal="center"/>
    </xf>
    <xf numFmtId="202" fontId="67" fillId="0" borderId="11" xfId="55" applyNumberFormat="1" applyFont="1" applyFill="1" applyBorder="1" applyAlignment="1" applyProtection="1">
      <alignment wrapText="1"/>
      <protection hidden="1"/>
    </xf>
    <xf numFmtId="199" fontId="67" fillId="0" borderId="11" xfId="63" applyNumberFormat="1" applyFont="1" applyFill="1" applyBorder="1" applyAlignment="1">
      <alignment horizontal="center" vertical="center"/>
    </xf>
    <xf numFmtId="0" fontId="67" fillId="35" borderId="11" xfId="0" applyFont="1" applyFill="1" applyBorder="1" applyAlignment="1">
      <alignment horizontal="left" wrapText="1"/>
    </xf>
    <xf numFmtId="0" fontId="66" fillId="0" borderId="11" xfId="0" applyFont="1" applyFill="1" applyBorder="1" applyAlignment="1">
      <alignment horizontal="center"/>
    </xf>
    <xf numFmtId="199" fontId="66" fillId="0" borderId="11" xfId="63" applyNumberFormat="1" applyFont="1" applyFill="1" applyBorder="1" applyAlignment="1">
      <alignment horizontal="center" vertical="center"/>
    </xf>
    <xf numFmtId="0" fontId="66" fillId="35" borderId="11" xfId="0" applyFont="1" applyFill="1" applyBorder="1" applyAlignment="1">
      <alignment horizontal="left" wrapText="1"/>
    </xf>
    <xf numFmtId="199" fontId="66" fillId="0" borderId="11" xfId="0" applyNumberFormat="1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wrapText="1"/>
    </xf>
    <xf numFmtId="187" fontId="10" fillId="35" borderId="0" xfId="63" applyFont="1" applyFill="1" applyAlignment="1">
      <alignment/>
    </xf>
    <xf numFmtId="0" fontId="10" fillId="35" borderId="0" xfId="0" applyFont="1" applyFill="1" applyAlignment="1">
      <alignment/>
    </xf>
    <xf numFmtId="187" fontId="12" fillId="35" borderId="0" xfId="63" applyFont="1" applyFill="1" applyAlignment="1">
      <alignment vertical="center"/>
    </xf>
    <xf numFmtId="0" fontId="12" fillId="35" borderId="0" xfId="0" applyFont="1" applyFill="1" applyAlignment="1">
      <alignment vertical="center"/>
    </xf>
    <xf numFmtId="0" fontId="11" fillId="35" borderId="11" xfId="0" applyFont="1" applyFill="1" applyBorder="1" applyAlignment="1">
      <alignment horizontal="center" vertical="center" wrapText="1"/>
    </xf>
    <xf numFmtId="4" fontId="11" fillId="35" borderId="11" xfId="63" applyNumberFormat="1" applyFont="1" applyFill="1" applyBorder="1" applyAlignment="1">
      <alignment horizontal="center" vertical="center" wrapText="1"/>
    </xf>
    <xf numFmtId="187" fontId="11" fillId="35" borderId="11" xfId="63" applyFont="1" applyFill="1" applyBorder="1" applyAlignment="1">
      <alignment horizontal="center" vertical="center" wrapText="1"/>
    </xf>
    <xf numFmtId="187" fontId="10" fillId="0" borderId="0" xfId="63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5" borderId="0" xfId="0" applyFont="1" applyFill="1" applyAlignment="1">
      <alignment/>
    </xf>
    <xf numFmtId="0" fontId="12" fillId="35" borderId="0" xfId="0" applyFont="1" applyFill="1" applyAlignment="1">
      <alignment wrapText="1"/>
    </xf>
    <xf numFmtId="187" fontId="8" fillId="35" borderId="11" xfId="63" applyFont="1" applyFill="1" applyBorder="1" applyAlignment="1">
      <alignment horizontal="left" vertical="center" wrapText="1"/>
    </xf>
    <xf numFmtId="187" fontId="13" fillId="35" borderId="0" xfId="63" applyFont="1" applyFill="1" applyAlignment="1">
      <alignment/>
    </xf>
    <xf numFmtId="0" fontId="13" fillId="35" borderId="0" xfId="0" applyFont="1" applyFill="1" applyAlignment="1">
      <alignment/>
    </xf>
    <xf numFmtId="0" fontId="8" fillId="35" borderId="11" xfId="0" applyFont="1" applyFill="1" applyBorder="1" applyAlignment="1">
      <alignment horizontal="left" vertical="center" wrapText="1"/>
    </xf>
    <xf numFmtId="0" fontId="11" fillId="35" borderId="11" xfId="0" applyFont="1" applyFill="1" applyBorder="1" applyAlignment="1">
      <alignment horizontal="left" vertical="center" wrapText="1"/>
    </xf>
    <xf numFmtId="0" fontId="11" fillId="35" borderId="11" xfId="0" applyFont="1" applyFill="1" applyBorder="1" applyAlignment="1">
      <alignment horizontal="center" wrapText="1"/>
    </xf>
    <xf numFmtId="199" fontId="11" fillId="35" borderId="11" xfId="66" applyNumberFormat="1" applyFont="1" applyFill="1" applyBorder="1" applyAlignment="1">
      <alignment horizontal="center" vertical="center" wrapText="1"/>
    </xf>
    <xf numFmtId="205" fontId="8" fillId="35" borderId="13" xfId="66" applyNumberFormat="1" applyFont="1" applyFill="1" applyBorder="1" applyAlignment="1">
      <alignment horizontal="left" vertical="center" wrapText="1"/>
    </xf>
    <xf numFmtId="187" fontId="13" fillId="35" borderId="0" xfId="66" applyFont="1" applyFill="1" applyAlignment="1">
      <alignment vertical="center"/>
    </xf>
    <xf numFmtId="0" fontId="10" fillId="35" borderId="0" xfId="0" applyFont="1" applyFill="1" applyAlignment="1">
      <alignment vertical="center"/>
    </xf>
    <xf numFmtId="187" fontId="10" fillId="35" borderId="0" xfId="63" applyFont="1" applyFill="1" applyAlignment="1">
      <alignment vertical="center"/>
    </xf>
    <xf numFmtId="199" fontId="11" fillId="35" borderId="11" xfId="63" applyNumberFormat="1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left" vertical="center"/>
    </xf>
    <xf numFmtId="0" fontId="13" fillId="35" borderId="11" xfId="0" applyFont="1" applyFill="1" applyBorder="1" applyAlignment="1">
      <alignment horizontal="left" vertical="center" wrapText="1"/>
    </xf>
    <xf numFmtId="187" fontId="13" fillId="35" borderId="0" xfId="63" applyFont="1" applyFill="1" applyAlignment="1">
      <alignment horizontal="left" vertical="center"/>
    </xf>
    <xf numFmtId="0" fontId="13" fillId="35" borderId="0" xfId="0" applyFont="1" applyFill="1" applyAlignment="1">
      <alignment horizontal="left" vertical="center"/>
    </xf>
    <xf numFmtId="0" fontId="8" fillId="35" borderId="0" xfId="0" applyFont="1" applyFill="1" applyAlignment="1">
      <alignment wrapText="1"/>
    </xf>
    <xf numFmtId="0" fontId="8" fillId="35" borderId="0" xfId="0" applyFont="1" applyFill="1" applyAlignment="1">
      <alignment horizontal="center" wrapText="1"/>
    </xf>
    <xf numFmtId="4" fontId="8" fillId="35" borderId="0" xfId="63" applyNumberFormat="1" applyFont="1" applyFill="1" applyAlignment="1">
      <alignment horizontal="center" vertical="center"/>
    </xf>
    <xf numFmtId="0" fontId="10" fillId="35" borderId="0" xfId="0" applyFont="1" applyFill="1" applyAlignment="1">
      <alignment wrapText="1"/>
    </xf>
    <xf numFmtId="187" fontId="8" fillId="35" borderId="0" xfId="63" applyFont="1" applyFill="1" applyAlignment="1">
      <alignment horizontal="right" vertical="center"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0" fontId="66" fillId="0" borderId="11" xfId="0" applyFont="1" applyFill="1" applyBorder="1" applyAlignment="1">
      <alignment horizontal="left" wrapText="1"/>
    </xf>
    <xf numFmtId="199" fontId="73" fillId="0" borderId="0" xfId="0" applyNumberFormat="1" applyFont="1" applyAlignment="1">
      <alignment/>
    </xf>
    <xf numFmtId="0" fontId="75" fillId="0" borderId="11" xfId="0" applyFont="1" applyFill="1" applyBorder="1" applyAlignment="1" applyProtection="1">
      <alignment wrapText="1"/>
      <protection locked="0"/>
    </xf>
    <xf numFmtId="199" fontId="66" fillId="35" borderId="11" xfId="0" applyNumberFormat="1" applyFont="1" applyFill="1" applyBorder="1" applyAlignment="1">
      <alignment horizontal="center"/>
    </xf>
    <xf numFmtId="199" fontId="66" fillId="35" borderId="11" xfId="0" applyNumberFormat="1" applyFont="1" applyFill="1" applyBorder="1" applyAlignment="1">
      <alignment horizontal="center" vertical="center"/>
    </xf>
    <xf numFmtId="0" fontId="66" fillId="0" borderId="11" xfId="0" applyNumberFormat="1" applyFont="1" applyBorder="1" applyAlignment="1">
      <alignment wrapText="1"/>
    </xf>
    <xf numFmtId="0" fontId="66" fillId="0" borderId="0" xfId="0" applyFont="1" applyFill="1" applyAlignment="1">
      <alignment horizontal="center"/>
    </xf>
    <xf numFmtId="0" fontId="66" fillId="35" borderId="11" xfId="0" applyFont="1" applyFill="1" applyBorder="1" applyAlignment="1">
      <alignment horizontal="center"/>
    </xf>
    <xf numFmtId="202" fontId="66" fillId="34" borderId="11" xfId="55" applyNumberFormat="1" applyFont="1" applyFill="1" applyBorder="1" applyAlignment="1" applyProtection="1">
      <alignment wrapText="1"/>
      <protection hidden="1"/>
    </xf>
    <xf numFmtId="0" fontId="66" fillId="0" borderId="11" xfId="0" applyFont="1" applyFill="1" applyBorder="1" applyAlignment="1">
      <alignment/>
    </xf>
    <xf numFmtId="0" fontId="66" fillId="0" borderId="0" xfId="0" applyFont="1" applyFill="1" applyAlignment="1">
      <alignment/>
    </xf>
    <xf numFmtId="0" fontId="15" fillId="35" borderId="11" xfId="0" applyFont="1" applyFill="1" applyBorder="1" applyAlignment="1">
      <alignment horizontal="left" vertical="center" wrapText="1"/>
    </xf>
    <xf numFmtId="199" fontId="16" fillId="35" borderId="11" xfId="0" applyNumberFormat="1" applyFont="1" applyFill="1" applyBorder="1" applyAlignment="1">
      <alignment horizontal="center" vertical="center" wrapText="1"/>
    </xf>
    <xf numFmtId="187" fontId="13" fillId="35" borderId="11" xfId="63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187" fontId="11" fillId="0" borderId="11" xfId="63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7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9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99" fontId="11" fillId="0" borderId="11" xfId="63" applyNumberFormat="1" applyFont="1" applyFill="1" applyBorder="1" applyAlignment="1">
      <alignment horizontal="center" vertical="center"/>
    </xf>
    <xf numFmtId="194" fontId="11" fillId="0" borderId="11" xfId="63" applyNumberFormat="1" applyFont="1" applyFill="1" applyBorder="1" applyAlignment="1">
      <alignment horizontal="left" vertical="center" wrapText="1"/>
    </xf>
    <xf numFmtId="199" fontId="8" fillId="0" borderId="11" xfId="63" applyNumberFormat="1" applyFont="1" applyFill="1" applyBorder="1" applyAlignment="1">
      <alignment horizontal="center" vertical="center"/>
    </xf>
    <xf numFmtId="194" fontId="8" fillId="0" borderId="11" xfId="63" applyNumberFormat="1" applyFont="1" applyFill="1" applyBorder="1" applyAlignment="1">
      <alignment horizontal="left" vertical="center" wrapText="1"/>
    </xf>
    <xf numFmtId="194" fontId="11" fillId="0" borderId="11" xfId="63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194" fontId="77" fillId="0" borderId="11" xfId="63" applyNumberFormat="1" applyFont="1" applyFill="1" applyBorder="1" applyAlignment="1">
      <alignment vertical="center" wrapText="1"/>
    </xf>
    <xf numFmtId="199" fontId="11" fillId="0" borderId="11" xfId="0" applyNumberFormat="1" applyFont="1" applyFill="1" applyBorder="1" applyAlignment="1">
      <alignment horizontal="center" vertical="center"/>
    </xf>
    <xf numFmtId="205" fontId="8" fillId="0" borderId="11" xfId="63" applyNumberFormat="1" applyFont="1" applyFill="1" applyBorder="1" applyAlignment="1">
      <alignment horizontal="left" vertical="center" wrapText="1"/>
    </xf>
    <xf numFmtId="194" fontId="14" fillId="0" borderId="11" xfId="63" applyNumberFormat="1" applyFont="1" applyFill="1" applyBorder="1" applyAlignment="1">
      <alignment horizontal="left" vertical="center" wrapText="1"/>
    </xf>
    <xf numFmtId="194" fontId="8" fillId="0" borderId="14" xfId="63" applyNumberFormat="1" applyFont="1" applyFill="1" applyBorder="1" applyAlignment="1">
      <alignment horizontal="left" vertical="center" wrapText="1"/>
    </xf>
    <xf numFmtId="194" fontId="14" fillId="0" borderId="14" xfId="63" applyNumberFormat="1" applyFont="1" applyFill="1" applyBorder="1" applyAlignment="1">
      <alignment horizontal="left" vertical="center" wrapText="1"/>
    </xf>
    <xf numFmtId="187" fontId="8" fillId="0" borderId="11" xfId="63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199" fontId="11" fillId="0" borderId="11" xfId="63" applyNumberFormat="1" applyFont="1" applyFill="1" applyBorder="1" applyAlignment="1">
      <alignment horizontal="right" vertical="center"/>
    </xf>
    <xf numFmtId="199" fontId="8" fillId="0" borderId="11" xfId="63" applyNumberFormat="1" applyFont="1" applyFill="1" applyBorder="1" applyAlignment="1">
      <alignment horizontal="right" vertical="center"/>
    </xf>
    <xf numFmtId="49" fontId="8" fillId="0" borderId="11" xfId="63" applyNumberFormat="1" applyFont="1" applyFill="1" applyBorder="1" applyAlignment="1">
      <alignment horizontal="right" vertical="center"/>
    </xf>
    <xf numFmtId="49" fontId="8" fillId="35" borderId="15" xfId="66" applyNumberFormat="1" applyFont="1" applyFill="1" applyBorder="1" applyAlignment="1">
      <alignment horizontal="right" vertical="center"/>
    </xf>
    <xf numFmtId="0" fontId="10" fillId="35" borderId="0" xfId="0" applyFont="1" applyFill="1" applyAlignment="1">
      <alignment horizontal="right"/>
    </xf>
    <xf numFmtId="0" fontId="8" fillId="35" borderId="11" xfId="0" applyFont="1" applyFill="1" applyBorder="1" applyAlignment="1">
      <alignment horizontal="center" vertical="center" wrapText="1"/>
    </xf>
    <xf numFmtId="199" fontId="8" fillId="35" borderId="11" xfId="63" applyNumberFormat="1" applyFont="1" applyFill="1" applyBorder="1" applyAlignment="1">
      <alignment horizontal="center" vertical="center" wrapText="1"/>
    </xf>
    <xf numFmtId="3" fontId="8" fillId="35" borderId="11" xfId="63" applyNumberFormat="1" applyFont="1" applyFill="1" applyBorder="1" applyAlignment="1">
      <alignment horizontal="center" vertical="center" wrapText="1"/>
    </xf>
    <xf numFmtId="199" fontId="11" fillId="0" borderId="11" xfId="63" applyNumberFormat="1" applyFont="1" applyFill="1" applyBorder="1" applyAlignment="1">
      <alignment horizontal="center" vertical="center" wrapText="1"/>
    </xf>
    <xf numFmtId="199" fontId="8" fillId="0" borderId="11" xfId="63" applyNumberFormat="1" applyFont="1" applyFill="1" applyBorder="1" applyAlignment="1">
      <alignment horizontal="center" vertical="center" wrapText="1"/>
    </xf>
    <xf numFmtId="199" fontId="8" fillId="0" borderId="11" xfId="0" applyNumberFormat="1" applyFont="1" applyFill="1" applyBorder="1" applyAlignment="1">
      <alignment horizontal="center" vertical="center" wrapText="1"/>
    </xf>
    <xf numFmtId="0" fontId="75" fillId="0" borderId="11" xfId="63" applyNumberFormat="1" applyFont="1" applyFill="1" applyBorder="1" applyAlignment="1">
      <alignment horizontal="left" vertical="center" wrapText="1"/>
    </xf>
    <xf numFmtId="0" fontId="67" fillId="34" borderId="11" xfId="0" applyFont="1" applyFill="1" applyBorder="1" applyAlignment="1">
      <alignment horizontal="left" vertical="center" wrapText="1"/>
    </xf>
    <xf numFmtId="199" fontId="67" fillId="35" borderId="11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1" xfId="0" applyFont="1" applyBorder="1" applyAlignment="1">
      <alignment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192" fontId="68" fillId="35" borderId="11" xfId="0" applyNumberFormat="1" applyFont="1" applyFill="1" applyBorder="1" applyAlignment="1">
      <alignment horizontal="center"/>
    </xf>
    <xf numFmtId="0" fontId="68" fillId="35" borderId="11" xfId="0" applyFont="1" applyFill="1" applyBorder="1" applyAlignment="1">
      <alignment horizontal="center"/>
    </xf>
    <xf numFmtId="192" fontId="66" fillId="35" borderId="11" xfId="0" applyNumberFormat="1" applyFont="1" applyFill="1" applyBorder="1" applyAlignment="1">
      <alignment horizontal="center"/>
    </xf>
    <xf numFmtId="192" fontId="79" fillId="36" borderId="11" xfId="0" applyNumberFormat="1" applyFont="1" applyFill="1" applyBorder="1" applyAlignment="1">
      <alignment horizontal="center"/>
    </xf>
    <xf numFmtId="0" fontId="17" fillId="36" borderId="11" xfId="0" applyFont="1" applyFill="1" applyBorder="1" applyAlignment="1">
      <alignment horizontal="center" wrapText="1"/>
    </xf>
    <xf numFmtId="0" fontId="67" fillId="36" borderId="11" xfId="0" applyFont="1" applyFill="1" applyBorder="1" applyAlignment="1">
      <alignment wrapText="1"/>
    </xf>
    <xf numFmtId="0" fontId="74" fillId="0" borderId="0" xfId="0" applyFont="1" applyAlignment="1">
      <alignment/>
    </xf>
    <xf numFmtId="0" fontId="66" fillId="37" borderId="11" xfId="0" applyFont="1" applyFill="1" applyBorder="1" applyAlignment="1">
      <alignment/>
    </xf>
    <xf numFmtId="199" fontId="78" fillId="37" borderId="11" xfId="0" applyNumberFormat="1" applyFont="1" applyFill="1" applyBorder="1" applyAlignment="1">
      <alignment horizontal="center"/>
    </xf>
    <xf numFmtId="0" fontId="67" fillId="37" borderId="11" xfId="0" applyFont="1" applyFill="1" applyBorder="1" applyAlignment="1">
      <alignment/>
    </xf>
    <xf numFmtId="0" fontId="66" fillId="37" borderId="11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left" vertical="center" wrapText="1"/>
    </xf>
    <xf numFmtId="199" fontId="16" fillId="37" borderId="11" xfId="0" applyNumberFormat="1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left" vertical="center" wrapText="1"/>
    </xf>
    <xf numFmtId="0" fontId="13" fillId="37" borderId="11" xfId="0" applyFont="1" applyFill="1" applyBorder="1" applyAlignment="1">
      <alignment horizontal="left" vertical="center"/>
    </xf>
    <xf numFmtId="0" fontId="13" fillId="37" borderId="11" xfId="0" applyFont="1" applyFill="1" applyBorder="1" applyAlignment="1">
      <alignment horizontal="left" vertical="center" wrapText="1"/>
    </xf>
    <xf numFmtId="187" fontId="13" fillId="37" borderId="11" xfId="63" applyFont="1" applyFill="1" applyBorder="1" applyAlignment="1">
      <alignment horizontal="left" vertical="center"/>
    </xf>
    <xf numFmtId="0" fontId="11" fillId="37" borderId="11" xfId="0" applyFont="1" applyFill="1" applyBorder="1" applyAlignment="1">
      <alignment horizontal="center" vertical="center" wrapText="1"/>
    </xf>
    <xf numFmtId="199" fontId="11" fillId="37" borderId="11" xfId="63" applyNumberFormat="1" applyFont="1" applyFill="1" applyBorder="1" applyAlignment="1">
      <alignment horizontal="center" vertical="center"/>
    </xf>
    <xf numFmtId="199" fontId="11" fillId="37" borderId="11" xfId="63" applyNumberFormat="1" applyFont="1" applyFill="1" applyBorder="1" applyAlignment="1">
      <alignment horizontal="right" vertical="center"/>
    </xf>
    <xf numFmtId="194" fontId="11" fillId="37" borderId="11" xfId="63" applyNumberFormat="1" applyFont="1" applyFill="1" applyBorder="1" applyAlignment="1">
      <alignment vertical="center" wrapText="1"/>
    </xf>
    <xf numFmtId="199" fontId="11" fillId="37" borderId="11" xfId="63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67" fillId="37" borderId="11" xfId="0" applyFont="1" applyFill="1" applyBorder="1" applyAlignment="1">
      <alignment wrapText="1"/>
    </xf>
    <xf numFmtId="199" fontId="67" fillId="37" borderId="11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99" fontId="8" fillId="0" borderId="13" xfId="63" applyNumberFormat="1" applyFont="1" applyFill="1" applyBorder="1" applyAlignment="1">
      <alignment horizontal="center" vertical="center"/>
    </xf>
    <xf numFmtId="199" fontId="8" fillId="0" borderId="16" xfId="63" applyNumberFormat="1" applyFont="1" applyFill="1" applyBorder="1" applyAlignment="1">
      <alignment horizontal="center" vertical="center"/>
    </xf>
    <xf numFmtId="0" fontId="8" fillId="35" borderId="0" xfId="0" applyFont="1" applyFill="1" applyAlignment="1">
      <alignment horizontal="right"/>
    </xf>
    <xf numFmtId="194" fontId="8" fillId="35" borderId="0" xfId="63" applyNumberFormat="1" applyFont="1" applyFill="1" applyAlignment="1">
      <alignment horizontal="right" vertical="center"/>
    </xf>
    <xf numFmtId="0" fontId="10" fillId="35" borderId="0" xfId="0" applyFont="1" applyFill="1" applyAlignment="1">
      <alignment horizontal="right"/>
    </xf>
    <xf numFmtId="0" fontId="10" fillId="35" borderId="0" xfId="0" applyFont="1" applyFill="1" applyAlignment="1">
      <alignment horizontal="right" wrapText="1"/>
    </xf>
    <xf numFmtId="0" fontId="11" fillId="35" borderId="0" xfId="0" applyFont="1" applyFill="1" applyAlignment="1">
      <alignment horizontal="center" vertical="center" wrapText="1"/>
    </xf>
    <xf numFmtId="0" fontId="12" fillId="35" borderId="0" xfId="0" applyFont="1" applyFill="1" applyAlignment="1">
      <alignment vertical="center" wrapText="1"/>
    </xf>
    <xf numFmtId="0" fontId="8" fillId="0" borderId="13" xfId="63" applyNumberFormat="1" applyFont="1" applyFill="1" applyBorder="1" applyAlignment="1">
      <alignment horizontal="left" vertical="center" wrapText="1"/>
    </xf>
    <xf numFmtId="0" fontId="8" fillId="0" borderId="14" xfId="63" applyNumberFormat="1" applyFont="1" applyFill="1" applyBorder="1" applyAlignment="1">
      <alignment horizontal="left" vertical="center" wrapText="1"/>
    </xf>
    <xf numFmtId="0" fontId="66" fillId="0" borderId="13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7" fillId="0" borderId="13" xfId="0" applyFont="1" applyFill="1" applyBorder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0" fontId="66" fillId="0" borderId="14" xfId="0" applyFont="1" applyFill="1" applyBorder="1" applyAlignment="1">
      <alignment horizontal="center"/>
    </xf>
    <xf numFmtId="0" fontId="67" fillId="34" borderId="0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67" fillId="0" borderId="11" xfId="0" applyFont="1" applyBorder="1" applyAlignment="1">
      <alignment vertical="center" wrapText="1"/>
    </xf>
    <xf numFmtId="0" fontId="74" fillId="0" borderId="11" xfId="0" applyFont="1" applyBorder="1" applyAlignment="1">
      <alignment wrapText="1"/>
    </xf>
    <xf numFmtId="0" fontId="67" fillId="34" borderId="11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/>
    </xf>
    <xf numFmtId="0" fontId="74" fillId="0" borderId="11" xfId="0" applyFont="1" applyBorder="1" applyAlignment="1">
      <alignment/>
    </xf>
    <xf numFmtId="0" fontId="67" fillId="34" borderId="15" xfId="0" applyFont="1" applyFill="1" applyBorder="1" applyAlignment="1">
      <alignment horizontal="center" vertical="center"/>
    </xf>
    <xf numFmtId="0" fontId="67" fillId="34" borderId="17" xfId="0" applyFont="1" applyFill="1" applyBorder="1" applyAlignment="1">
      <alignment horizontal="center" vertical="center"/>
    </xf>
    <xf numFmtId="0" fontId="67" fillId="0" borderId="13" xfId="0" applyFont="1" applyBorder="1" applyAlignment="1">
      <alignment horizontal="center" wrapText="1"/>
    </xf>
    <xf numFmtId="0" fontId="67" fillId="0" borderId="11" xfId="0" applyFont="1" applyFill="1" applyBorder="1" applyAlignment="1">
      <alignment horizontal="center"/>
    </xf>
    <xf numFmtId="0" fontId="67" fillId="0" borderId="0" xfId="0" applyFont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  <cellStyle name="Элементы осе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zoomScale="80" zoomScaleNormal="80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72"/>
    </sheetView>
  </sheetViews>
  <sheetFormatPr defaultColWidth="9.140625" defaultRowHeight="48" customHeight="1"/>
  <cols>
    <col min="1" max="1" width="60.57421875" style="79" customWidth="1"/>
    <col min="2" max="2" width="31.8515625" style="80" customWidth="1"/>
    <col min="3" max="3" width="16.28125" style="76" customWidth="1"/>
    <col min="4" max="4" width="15.421875" style="125" hidden="1" customWidth="1"/>
    <col min="5" max="5" width="66.28125" style="77" customWidth="1"/>
    <col min="6" max="6" width="18.421875" style="46" hidden="1" customWidth="1"/>
    <col min="7" max="7" width="75.140625" style="47" customWidth="1"/>
    <col min="8" max="16384" width="9.140625" style="47" customWidth="1"/>
  </cols>
  <sheetData>
    <row r="1" spans="1:5" ht="19.5" customHeight="1">
      <c r="A1" s="172" t="s">
        <v>23</v>
      </c>
      <c r="B1" s="172"/>
      <c r="C1" s="173"/>
      <c r="D1" s="174"/>
      <c r="E1" s="175"/>
    </row>
    <row r="2" spans="1:6" s="49" customFormat="1" ht="48" customHeight="1">
      <c r="A2" s="176" t="s">
        <v>24</v>
      </c>
      <c r="B2" s="176"/>
      <c r="C2" s="176"/>
      <c r="D2" s="177"/>
      <c r="E2" s="177"/>
      <c r="F2" s="48"/>
    </row>
    <row r="3" spans="1:5" ht="48" customHeight="1">
      <c r="A3" s="50" t="s">
        <v>25</v>
      </c>
      <c r="B3" s="50" t="s">
        <v>26</v>
      </c>
      <c r="C3" s="51" t="s">
        <v>27</v>
      </c>
      <c r="D3" s="52" t="s">
        <v>180</v>
      </c>
      <c r="E3" s="52" t="s">
        <v>28</v>
      </c>
    </row>
    <row r="4" spans="1:5" ht="15">
      <c r="A4" s="126">
        <v>1</v>
      </c>
      <c r="B4" s="126">
        <v>2</v>
      </c>
      <c r="C4" s="128">
        <v>3</v>
      </c>
      <c r="D4" s="128"/>
      <c r="E4" s="128">
        <v>4</v>
      </c>
    </row>
    <row r="5" spans="1:6" s="54" customFormat="1" ht="48" customHeight="1">
      <c r="A5" s="95" t="s">
        <v>125</v>
      </c>
      <c r="B5" s="96" t="s">
        <v>126</v>
      </c>
      <c r="C5" s="129">
        <f>C6+C8+C13</f>
        <v>17390.2</v>
      </c>
      <c r="D5" s="97"/>
      <c r="E5" s="97"/>
      <c r="F5" s="53"/>
    </row>
    <row r="6" spans="1:6" s="54" customFormat="1" ht="87" customHeight="1">
      <c r="A6" s="98" t="s">
        <v>127</v>
      </c>
      <c r="B6" s="99" t="s">
        <v>128</v>
      </c>
      <c r="C6" s="129">
        <f>C7</f>
        <v>892.8</v>
      </c>
      <c r="D6" s="97"/>
      <c r="E6" s="178" t="s">
        <v>181</v>
      </c>
      <c r="F6" s="53"/>
    </row>
    <row r="7" spans="1:6" s="54" customFormat="1" ht="96.75" customHeight="1">
      <c r="A7" s="98" t="s">
        <v>129</v>
      </c>
      <c r="B7" s="99" t="s">
        <v>130</v>
      </c>
      <c r="C7" s="130">
        <v>892.8</v>
      </c>
      <c r="D7" s="119"/>
      <c r="E7" s="179"/>
      <c r="F7" s="53"/>
    </row>
    <row r="8" spans="1:5" s="55" customFormat="1" ht="56.25" customHeight="1">
      <c r="A8" s="100" t="s">
        <v>182</v>
      </c>
      <c r="B8" s="96" t="s">
        <v>131</v>
      </c>
      <c r="C8" s="114">
        <f>C9+C10+C11+C12</f>
        <v>5793.000000000001</v>
      </c>
      <c r="D8" s="120"/>
      <c r="E8" s="101"/>
    </row>
    <row r="9" spans="1:5" s="55" customFormat="1" ht="147.75" customHeight="1">
      <c r="A9" s="98" t="s">
        <v>132</v>
      </c>
      <c r="B9" s="102" t="s">
        <v>133</v>
      </c>
      <c r="C9" s="104">
        <f>5920-3482.9</f>
        <v>2437.1</v>
      </c>
      <c r="D9" s="120"/>
      <c r="E9" s="103" t="s">
        <v>134</v>
      </c>
    </row>
    <row r="10" spans="1:7" s="56" customFormat="1" ht="93" customHeight="1">
      <c r="A10" s="98" t="s">
        <v>135</v>
      </c>
      <c r="B10" s="102" t="s">
        <v>136</v>
      </c>
      <c r="C10" s="104">
        <v>3409</v>
      </c>
      <c r="D10" s="120"/>
      <c r="E10" s="103" t="s">
        <v>137</v>
      </c>
      <c r="G10" s="57"/>
    </row>
    <row r="11" spans="1:5" s="55" customFormat="1" ht="122.25" customHeight="1">
      <c r="A11" s="98" t="s">
        <v>183</v>
      </c>
      <c r="B11" s="102" t="s">
        <v>138</v>
      </c>
      <c r="C11" s="104">
        <v>-161.2</v>
      </c>
      <c r="D11" s="120"/>
      <c r="E11" s="103" t="s">
        <v>139</v>
      </c>
    </row>
    <row r="12" spans="1:5" s="55" customFormat="1" ht="95.25" customHeight="1">
      <c r="A12" s="98" t="s">
        <v>140</v>
      </c>
      <c r="B12" s="102" t="s">
        <v>141</v>
      </c>
      <c r="C12" s="104">
        <v>108.1</v>
      </c>
      <c r="D12" s="120"/>
      <c r="E12" s="103" t="s">
        <v>142</v>
      </c>
    </row>
    <row r="13" spans="1:5" s="55" customFormat="1" ht="79.5" customHeight="1">
      <c r="A13" s="100" t="s">
        <v>143</v>
      </c>
      <c r="B13" s="96" t="s">
        <v>144</v>
      </c>
      <c r="C13" s="114">
        <f>C14+C16+C17</f>
        <v>10704.4</v>
      </c>
      <c r="D13" s="120"/>
      <c r="E13" s="103"/>
    </row>
    <row r="14" spans="1:5" ht="117.75" customHeight="1">
      <c r="A14" s="98" t="s">
        <v>145</v>
      </c>
      <c r="B14" s="99" t="s">
        <v>146</v>
      </c>
      <c r="C14" s="104">
        <f>C15</f>
        <v>600</v>
      </c>
      <c r="D14" s="52"/>
      <c r="E14" s="164" t="s">
        <v>147</v>
      </c>
    </row>
    <row r="15" spans="1:5" ht="48" customHeight="1">
      <c r="A15" s="98" t="s">
        <v>148</v>
      </c>
      <c r="B15" s="99" t="s">
        <v>149</v>
      </c>
      <c r="C15" s="127">
        <v>600</v>
      </c>
      <c r="D15" s="52"/>
      <c r="E15" s="165"/>
    </row>
    <row r="16" spans="1:5" ht="96" customHeight="1">
      <c r="A16" s="98" t="s">
        <v>150</v>
      </c>
      <c r="B16" s="105" t="s">
        <v>151</v>
      </c>
      <c r="C16" s="127">
        <v>571.4</v>
      </c>
      <c r="D16" s="52"/>
      <c r="E16" s="58" t="s">
        <v>152</v>
      </c>
    </row>
    <row r="17" spans="1:5" ht="102" customHeight="1">
      <c r="A17" s="98" t="s">
        <v>153</v>
      </c>
      <c r="B17" s="102" t="s">
        <v>154</v>
      </c>
      <c r="C17" s="131">
        <f>9853-320</f>
        <v>9533</v>
      </c>
      <c r="D17" s="52"/>
      <c r="E17" s="58" t="s">
        <v>155</v>
      </c>
    </row>
    <row r="18" spans="1:5" ht="21" customHeight="1">
      <c r="A18" s="100" t="s">
        <v>29</v>
      </c>
      <c r="B18" s="106" t="s">
        <v>30</v>
      </c>
      <c r="C18" s="107">
        <f>C19+C50+C52</f>
        <v>304500.4</v>
      </c>
      <c r="D18" s="121">
        <f>2380217.3+C18</f>
        <v>2684717.6999999997</v>
      </c>
      <c r="E18" s="108"/>
    </row>
    <row r="19" spans="1:5" ht="31.5" customHeight="1">
      <c r="A19" s="100" t="s">
        <v>31</v>
      </c>
      <c r="B19" s="96" t="s">
        <v>32</v>
      </c>
      <c r="C19" s="107">
        <f>C20+C23+C29+C41</f>
        <v>316789.60000000003</v>
      </c>
      <c r="D19" s="121">
        <f>2298217.3+C19</f>
        <v>2615006.9</v>
      </c>
      <c r="E19" s="108"/>
    </row>
    <row r="20" spans="1:5" ht="50.25" customHeight="1">
      <c r="A20" s="100" t="s">
        <v>49</v>
      </c>
      <c r="B20" s="96" t="s">
        <v>50</v>
      </c>
      <c r="C20" s="107">
        <f>C22+C21</f>
        <v>68216.9</v>
      </c>
      <c r="D20" s="121"/>
      <c r="E20" s="108"/>
    </row>
    <row r="21" spans="1:5" ht="46.5" customHeight="1">
      <c r="A21" s="98" t="s">
        <v>169</v>
      </c>
      <c r="B21" s="102" t="s">
        <v>170</v>
      </c>
      <c r="C21" s="109">
        <v>59998.9</v>
      </c>
      <c r="D21" s="121"/>
      <c r="E21" s="110" t="s">
        <v>179</v>
      </c>
    </row>
    <row r="22" spans="1:5" ht="81.75" customHeight="1">
      <c r="A22" s="98" t="s">
        <v>51</v>
      </c>
      <c r="B22" s="102" t="s">
        <v>52</v>
      </c>
      <c r="C22" s="109">
        <v>8218</v>
      </c>
      <c r="D22" s="121"/>
      <c r="E22" s="110" t="s">
        <v>53</v>
      </c>
    </row>
    <row r="23" spans="1:5" ht="60.75" customHeight="1">
      <c r="A23" s="100" t="s">
        <v>33</v>
      </c>
      <c r="B23" s="106" t="s">
        <v>34</v>
      </c>
      <c r="C23" s="107">
        <f>SUM(C24:C28)</f>
        <v>244645.5</v>
      </c>
      <c r="D23" s="121">
        <f>881520.7+C23</f>
        <v>1126166.2</v>
      </c>
      <c r="E23" s="111"/>
    </row>
    <row r="24" spans="1:5" ht="53.25" customHeight="1">
      <c r="A24" s="98" t="s">
        <v>54</v>
      </c>
      <c r="B24" s="112" t="s">
        <v>35</v>
      </c>
      <c r="C24" s="109">
        <v>12609.4</v>
      </c>
      <c r="D24" s="121"/>
      <c r="E24" s="110" t="s">
        <v>55</v>
      </c>
    </row>
    <row r="25" spans="1:5" ht="55.5" customHeight="1">
      <c r="A25" s="110" t="s">
        <v>56</v>
      </c>
      <c r="B25" s="112" t="s">
        <v>35</v>
      </c>
      <c r="C25" s="109">
        <v>-1528</v>
      </c>
      <c r="D25" s="121"/>
      <c r="E25" s="110" t="s">
        <v>53</v>
      </c>
    </row>
    <row r="26" spans="1:5" ht="120">
      <c r="A26" s="110" t="s">
        <v>57</v>
      </c>
      <c r="B26" s="112" t="s">
        <v>35</v>
      </c>
      <c r="C26" s="109">
        <f>136103.6+90000</f>
        <v>226103.6</v>
      </c>
      <c r="D26" s="121"/>
      <c r="E26" s="132" t="s">
        <v>186</v>
      </c>
    </row>
    <row r="27" spans="1:5" ht="57" customHeight="1">
      <c r="A27" s="110" t="s">
        <v>171</v>
      </c>
      <c r="B27" s="112" t="s">
        <v>35</v>
      </c>
      <c r="C27" s="109">
        <v>1000</v>
      </c>
      <c r="D27" s="121"/>
      <c r="E27" s="110" t="s">
        <v>172</v>
      </c>
    </row>
    <row r="28" spans="1:5" ht="55.5" customHeight="1">
      <c r="A28" s="110" t="s">
        <v>156</v>
      </c>
      <c r="B28" s="112" t="s">
        <v>35</v>
      </c>
      <c r="C28" s="109">
        <f>6460.5</f>
        <v>6460.5</v>
      </c>
      <c r="D28" s="121"/>
      <c r="E28" s="110" t="s">
        <v>157</v>
      </c>
    </row>
    <row r="29" spans="1:6" s="60" customFormat="1" ht="63.75" customHeight="1">
      <c r="A29" s="100" t="s">
        <v>36</v>
      </c>
      <c r="B29" s="96" t="s">
        <v>37</v>
      </c>
      <c r="C29" s="107">
        <f>SUM(C30:C40)</f>
        <v>541.8000000000011</v>
      </c>
      <c r="D29" s="121"/>
      <c r="E29" s="108"/>
      <c r="F29" s="59"/>
    </row>
    <row r="30" spans="1:5" ht="81" customHeight="1">
      <c r="A30" s="98" t="s">
        <v>58</v>
      </c>
      <c r="B30" s="112" t="s">
        <v>38</v>
      </c>
      <c r="C30" s="109">
        <f>-6200-2192</f>
        <v>-8392</v>
      </c>
      <c r="D30" s="122"/>
      <c r="E30" s="110" t="s">
        <v>173</v>
      </c>
    </row>
    <row r="31" spans="1:5" ht="60" customHeight="1">
      <c r="A31" s="98" t="s">
        <v>60</v>
      </c>
      <c r="B31" s="112" t="s">
        <v>38</v>
      </c>
      <c r="C31" s="109">
        <v>-4040</v>
      </c>
      <c r="D31" s="122"/>
      <c r="E31" s="110" t="s">
        <v>53</v>
      </c>
    </row>
    <row r="32" spans="1:5" ht="52.5" customHeight="1">
      <c r="A32" s="98" t="s">
        <v>61</v>
      </c>
      <c r="B32" s="112" t="s">
        <v>38</v>
      </c>
      <c r="C32" s="109">
        <v>-4457</v>
      </c>
      <c r="D32" s="122"/>
      <c r="E32" s="110" t="s">
        <v>53</v>
      </c>
    </row>
    <row r="33" spans="1:5" ht="55.5" customHeight="1">
      <c r="A33" s="98" t="s">
        <v>62</v>
      </c>
      <c r="B33" s="112" t="s">
        <v>38</v>
      </c>
      <c r="C33" s="109">
        <v>-520</v>
      </c>
      <c r="D33" s="122"/>
      <c r="E33" s="110" t="s">
        <v>53</v>
      </c>
    </row>
    <row r="34" spans="1:5" ht="99.75" customHeight="1">
      <c r="A34" s="98" t="s">
        <v>63</v>
      </c>
      <c r="B34" s="112" t="s">
        <v>38</v>
      </c>
      <c r="C34" s="109">
        <v>8354</v>
      </c>
      <c r="D34" s="122"/>
      <c r="E34" s="110" t="s">
        <v>53</v>
      </c>
    </row>
    <row r="35" spans="1:5" ht="57.75" customHeight="1">
      <c r="A35" s="98" t="s">
        <v>64</v>
      </c>
      <c r="B35" s="112" t="s">
        <v>38</v>
      </c>
      <c r="C35" s="109">
        <v>-200</v>
      </c>
      <c r="D35" s="122"/>
      <c r="E35" s="110" t="s">
        <v>65</v>
      </c>
    </row>
    <row r="36" spans="1:5" ht="122.25" customHeight="1">
      <c r="A36" s="98" t="s">
        <v>66</v>
      </c>
      <c r="B36" s="112" t="s">
        <v>38</v>
      </c>
      <c r="C36" s="109">
        <v>-1061.4</v>
      </c>
      <c r="D36" s="122"/>
      <c r="E36" s="110" t="s">
        <v>59</v>
      </c>
    </row>
    <row r="37" spans="1:5" ht="69" customHeight="1">
      <c r="A37" s="98" t="s">
        <v>67</v>
      </c>
      <c r="B37" s="112" t="s">
        <v>68</v>
      </c>
      <c r="C37" s="109">
        <v>-4831</v>
      </c>
      <c r="D37" s="122"/>
      <c r="E37" s="110" t="s">
        <v>53</v>
      </c>
    </row>
    <row r="38" spans="1:5" ht="107.25" customHeight="1">
      <c r="A38" s="98" t="s">
        <v>69</v>
      </c>
      <c r="B38" s="112" t="s">
        <v>40</v>
      </c>
      <c r="C38" s="109">
        <f>759.6+759.7</f>
        <v>1519.3000000000002</v>
      </c>
      <c r="D38" s="122"/>
      <c r="E38" s="110" t="s">
        <v>158</v>
      </c>
    </row>
    <row r="39" spans="1:5" ht="63" customHeight="1">
      <c r="A39" s="61" t="s">
        <v>70</v>
      </c>
      <c r="B39" s="112" t="s">
        <v>71</v>
      </c>
      <c r="C39" s="109">
        <v>200</v>
      </c>
      <c r="D39" s="121"/>
      <c r="E39" s="110" t="s">
        <v>65</v>
      </c>
    </row>
    <row r="40" spans="1:5" ht="78" customHeight="1">
      <c r="A40" s="98" t="s">
        <v>72</v>
      </c>
      <c r="B40" s="112" t="s">
        <v>39</v>
      </c>
      <c r="C40" s="109">
        <f>10477.4+3492.5</f>
        <v>13969.9</v>
      </c>
      <c r="D40" s="122"/>
      <c r="E40" s="110" t="s">
        <v>108</v>
      </c>
    </row>
    <row r="41" spans="1:6" s="60" customFormat="1" ht="38.25" customHeight="1">
      <c r="A41" s="100" t="s">
        <v>109</v>
      </c>
      <c r="B41" s="106" t="s">
        <v>41</v>
      </c>
      <c r="C41" s="107">
        <f>SUM(C42:C49)</f>
        <v>3385.4</v>
      </c>
      <c r="D41" s="121">
        <f>25640.9+C41</f>
        <v>29026.300000000003</v>
      </c>
      <c r="E41" s="113"/>
      <c r="F41" s="59"/>
    </row>
    <row r="42" spans="1:5" ht="76.5" customHeight="1">
      <c r="A42" s="98" t="s">
        <v>73</v>
      </c>
      <c r="B42" s="112" t="s">
        <v>74</v>
      </c>
      <c r="C42" s="109">
        <v>-1.7</v>
      </c>
      <c r="D42" s="123">
        <f>4503.15+C42</f>
        <v>4501.45</v>
      </c>
      <c r="E42" s="110" t="s">
        <v>53</v>
      </c>
    </row>
    <row r="43" spans="1:5" ht="56.25" customHeight="1">
      <c r="A43" s="98" t="s">
        <v>75</v>
      </c>
      <c r="B43" s="112" t="s">
        <v>42</v>
      </c>
      <c r="C43" s="109">
        <f>-48.7-16.7</f>
        <v>-65.4</v>
      </c>
      <c r="D43" s="122"/>
      <c r="E43" s="110" t="s">
        <v>174</v>
      </c>
    </row>
    <row r="44" spans="1:5" ht="51.75" customHeight="1">
      <c r="A44" s="98" t="s">
        <v>43</v>
      </c>
      <c r="B44" s="112" t="s">
        <v>44</v>
      </c>
      <c r="C44" s="109">
        <v>2534.7</v>
      </c>
      <c r="D44" s="122"/>
      <c r="E44" s="110" t="s">
        <v>76</v>
      </c>
    </row>
    <row r="45" spans="1:5" ht="77.25" customHeight="1">
      <c r="A45" s="98" t="s">
        <v>77</v>
      </c>
      <c r="B45" s="112" t="s">
        <v>44</v>
      </c>
      <c r="C45" s="109">
        <v>300</v>
      </c>
      <c r="D45" s="123">
        <f>4503.15+C45</f>
        <v>4803.15</v>
      </c>
      <c r="E45" s="110" t="s">
        <v>78</v>
      </c>
    </row>
    <row r="46" spans="1:5" ht="68.25" customHeight="1">
      <c r="A46" s="98" t="s">
        <v>79</v>
      </c>
      <c r="B46" s="112" t="s">
        <v>44</v>
      </c>
      <c r="C46" s="109">
        <v>300</v>
      </c>
      <c r="D46" s="123">
        <f>4503.15+C46</f>
        <v>4803.15</v>
      </c>
      <c r="E46" s="110" t="s">
        <v>80</v>
      </c>
    </row>
    <row r="47" spans="1:5" ht="68.25" customHeight="1">
      <c r="A47" s="98" t="s">
        <v>81</v>
      </c>
      <c r="B47" s="112" t="s">
        <v>44</v>
      </c>
      <c r="C47" s="109">
        <v>37.8</v>
      </c>
      <c r="D47" s="123">
        <f>4503.15+C47</f>
        <v>4540.95</v>
      </c>
      <c r="E47" s="110" t="s">
        <v>80</v>
      </c>
    </row>
    <row r="48" spans="1:5" ht="75" customHeight="1">
      <c r="A48" s="98" t="s">
        <v>82</v>
      </c>
      <c r="B48" s="112" t="s">
        <v>44</v>
      </c>
      <c r="C48" s="109">
        <v>60</v>
      </c>
      <c r="D48" s="123">
        <f>4503.15+C48</f>
        <v>4563.15</v>
      </c>
      <c r="E48" s="110" t="s">
        <v>83</v>
      </c>
    </row>
    <row r="49" spans="1:5" ht="75" customHeight="1">
      <c r="A49" s="98" t="s">
        <v>159</v>
      </c>
      <c r="B49" s="112" t="s">
        <v>44</v>
      </c>
      <c r="C49" s="109">
        <v>220</v>
      </c>
      <c r="D49" s="123">
        <f>4503.15+C49</f>
        <v>4723.15</v>
      </c>
      <c r="E49" s="110" t="s">
        <v>160</v>
      </c>
    </row>
    <row r="50" spans="1:5" ht="33" customHeight="1">
      <c r="A50" s="100" t="s">
        <v>84</v>
      </c>
      <c r="B50" s="96" t="s">
        <v>46</v>
      </c>
      <c r="C50" s="114">
        <f>C51</f>
        <v>300</v>
      </c>
      <c r="D50" s="123"/>
      <c r="E50" s="115"/>
    </row>
    <row r="51" spans="1:5" ht="93.75" customHeight="1">
      <c r="A51" s="98" t="s">
        <v>47</v>
      </c>
      <c r="B51" s="102" t="s">
        <v>48</v>
      </c>
      <c r="C51" s="109">
        <v>300</v>
      </c>
      <c r="D51" s="123"/>
      <c r="E51" s="115" t="s">
        <v>85</v>
      </c>
    </row>
    <row r="52" spans="1:6" s="67" customFormat="1" ht="66.75" customHeight="1">
      <c r="A52" s="62" t="s">
        <v>86</v>
      </c>
      <c r="B52" s="63" t="s">
        <v>87</v>
      </c>
      <c r="C52" s="64">
        <f>C53</f>
        <v>-12589.2</v>
      </c>
      <c r="D52" s="124"/>
      <c r="E52" s="65" t="s">
        <v>88</v>
      </c>
      <c r="F52" s="66">
        <f>F53+F57+0.04</f>
        <v>12589183.31</v>
      </c>
    </row>
    <row r="53" spans="1:6" ht="23.25" customHeight="1">
      <c r="A53" s="166" t="s">
        <v>89</v>
      </c>
      <c r="B53" s="168" t="s">
        <v>90</v>
      </c>
      <c r="C53" s="170">
        <v>-12589.2</v>
      </c>
      <c r="D53" s="123"/>
      <c r="E53" s="116" t="s">
        <v>91</v>
      </c>
      <c r="F53" s="59">
        <f>F54+F55+F56+0.05</f>
        <v>36387.8</v>
      </c>
    </row>
    <row r="54" spans="1:6" ht="54" customHeight="1">
      <c r="A54" s="167"/>
      <c r="B54" s="169"/>
      <c r="C54" s="171"/>
      <c r="D54" s="123"/>
      <c r="E54" s="117" t="s">
        <v>92</v>
      </c>
      <c r="F54" s="46">
        <v>99.2</v>
      </c>
    </row>
    <row r="55" spans="1:6" ht="67.5" customHeight="1">
      <c r="A55" s="167"/>
      <c r="B55" s="169"/>
      <c r="C55" s="171"/>
      <c r="D55" s="123"/>
      <c r="E55" s="117" t="s">
        <v>93</v>
      </c>
      <c r="F55" s="46">
        <v>389</v>
      </c>
    </row>
    <row r="56" spans="1:6" ht="75.75" customHeight="1">
      <c r="A56" s="167"/>
      <c r="B56" s="169"/>
      <c r="C56" s="171"/>
      <c r="D56" s="123"/>
      <c r="E56" s="117" t="s">
        <v>184</v>
      </c>
      <c r="F56" s="46">
        <v>35899.55</v>
      </c>
    </row>
    <row r="57" spans="1:6" ht="24" customHeight="1">
      <c r="A57" s="167"/>
      <c r="B57" s="169"/>
      <c r="C57" s="171"/>
      <c r="D57" s="123"/>
      <c r="E57" s="118" t="s">
        <v>94</v>
      </c>
      <c r="F57" s="59">
        <f>F58+F59+F60+F61+F62+F63+F64+F65+F66+F67+F69+F68+0.32</f>
        <v>12552795.47</v>
      </c>
    </row>
    <row r="58" spans="1:6" ht="51.75" customHeight="1">
      <c r="A58" s="167"/>
      <c r="B58" s="169"/>
      <c r="C58" s="171"/>
      <c r="D58" s="123"/>
      <c r="E58" s="117" t="s">
        <v>95</v>
      </c>
      <c r="F58" s="46">
        <v>928.68</v>
      </c>
    </row>
    <row r="59" spans="1:6" ht="37.5" customHeight="1">
      <c r="A59" s="167"/>
      <c r="B59" s="169"/>
      <c r="C59" s="171"/>
      <c r="D59" s="123"/>
      <c r="E59" s="117" t="s">
        <v>185</v>
      </c>
      <c r="F59" s="46">
        <v>270.01</v>
      </c>
    </row>
    <row r="60" spans="1:6" ht="51" customHeight="1">
      <c r="A60" s="167"/>
      <c r="B60" s="169"/>
      <c r="C60" s="171"/>
      <c r="D60" s="123"/>
      <c r="E60" s="117" t="s">
        <v>96</v>
      </c>
      <c r="F60" s="46">
        <v>1423.04</v>
      </c>
    </row>
    <row r="61" spans="1:6" ht="69.75" customHeight="1">
      <c r="A61" s="167"/>
      <c r="B61" s="169"/>
      <c r="C61" s="171"/>
      <c r="D61" s="123"/>
      <c r="E61" s="117" t="s">
        <v>97</v>
      </c>
      <c r="F61" s="46">
        <v>123.62</v>
      </c>
    </row>
    <row r="62" spans="1:6" ht="51.75" customHeight="1">
      <c r="A62" s="167"/>
      <c r="B62" s="169"/>
      <c r="C62" s="171"/>
      <c r="D62" s="123"/>
      <c r="E62" s="117" t="s">
        <v>98</v>
      </c>
      <c r="F62" s="46">
        <v>21</v>
      </c>
    </row>
    <row r="63" spans="1:6" ht="70.5" customHeight="1">
      <c r="A63" s="167"/>
      <c r="B63" s="169"/>
      <c r="C63" s="171"/>
      <c r="D63" s="123"/>
      <c r="E63" s="117" t="s">
        <v>99</v>
      </c>
      <c r="F63" s="46">
        <v>2420106</v>
      </c>
    </row>
    <row r="64" spans="1:6" ht="36.75" customHeight="1">
      <c r="A64" s="167"/>
      <c r="B64" s="169"/>
      <c r="C64" s="171"/>
      <c r="D64" s="123"/>
      <c r="E64" s="117" t="s">
        <v>100</v>
      </c>
      <c r="F64" s="46">
        <f>169778.77+421</f>
        <v>170199.77</v>
      </c>
    </row>
    <row r="65" spans="1:6" ht="32.25" customHeight="1">
      <c r="A65" s="167"/>
      <c r="B65" s="169"/>
      <c r="C65" s="171"/>
      <c r="D65" s="123"/>
      <c r="E65" s="117" t="s">
        <v>101</v>
      </c>
      <c r="F65" s="46">
        <v>22049.1</v>
      </c>
    </row>
    <row r="66" spans="1:6" ht="57" customHeight="1">
      <c r="A66" s="167"/>
      <c r="B66" s="169"/>
      <c r="C66" s="171"/>
      <c r="D66" s="123"/>
      <c r="E66" s="117" t="s">
        <v>102</v>
      </c>
      <c r="F66" s="46">
        <v>336097.25</v>
      </c>
    </row>
    <row r="67" spans="1:6" ht="81.75" customHeight="1">
      <c r="A67" s="167"/>
      <c r="B67" s="169"/>
      <c r="C67" s="171"/>
      <c r="D67" s="123"/>
      <c r="E67" s="117" t="s">
        <v>103</v>
      </c>
      <c r="F67" s="46">
        <v>134439.38</v>
      </c>
    </row>
    <row r="68" spans="1:6" ht="63.75" customHeight="1">
      <c r="A68" s="167"/>
      <c r="B68" s="169"/>
      <c r="C68" s="171"/>
      <c r="D68" s="123"/>
      <c r="E68" s="117" t="s">
        <v>104</v>
      </c>
      <c r="F68" s="46">
        <v>18</v>
      </c>
    </row>
    <row r="69" spans="1:6" ht="71.25" customHeight="1">
      <c r="A69" s="167"/>
      <c r="B69" s="169"/>
      <c r="C69" s="171"/>
      <c r="D69" s="123"/>
      <c r="E69" s="117" t="s">
        <v>105</v>
      </c>
      <c r="F69" s="46">
        <v>9467119.3</v>
      </c>
    </row>
    <row r="70" spans="1:6" s="67" customFormat="1" ht="23.25" customHeight="1">
      <c r="A70" s="150" t="s">
        <v>45</v>
      </c>
      <c r="B70" s="156"/>
      <c r="C70" s="157">
        <f>C18+C5</f>
        <v>321890.60000000003</v>
      </c>
      <c r="D70" s="158" t="e">
        <f>#REF!+#REF!</f>
        <v>#REF!</v>
      </c>
      <c r="E70" s="159"/>
      <c r="F70" s="68"/>
    </row>
    <row r="71" spans="1:6" s="73" customFormat="1" ht="23.25" customHeight="1">
      <c r="A71" s="62" t="s">
        <v>106</v>
      </c>
      <c r="B71" s="62"/>
      <c r="C71" s="69">
        <v>2830363.7</v>
      </c>
      <c r="D71" s="70"/>
      <c r="E71" s="71"/>
      <c r="F71" s="72"/>
    </row>
    <row r="72" spans="1:6" s="73" customFormat="1" ht="23.25" customHeight="1">
      <c r="A72" s="150" t="s">
        <v>107</v>
      </c>
      <c r="B72" s="150"/>
      <c r="C72" s="160">
        <f>C71+C70</f>
        <v>3152254.3000000003</v>
      </c>
      <c r="D72" s="153"/>
      <c r="E72" s="154"/>
      <c r="F72" s="72"/>
    </row>
    <row r="73" spans="1:2" ht="48" customHeight="1">
      <c r="A73" s="74"/>
      <c r="B73" s="75"/>
    </row>
    <row r="74" spans="1:2" ht="48" customHeight="1">
      <c r="A74" s="74"/>
      <c r="B74" s="75"/>
    </row>
    <row r="75" spans="1:5" s="78" customFormat="1" ht="48" customHeight="1">
      <c r="A75" s="74"/>
      <c r="B75" s="75"/>
      <c r="C75" s="76"/>
      <c r="D75" s="125"/>
      <c r="E75" s="77"/>
    </row>
    <row r="76" spans="1:5" s="78" customFormat="1" ht="48" customHeight="1">
      <c r="A76" s="74"/>
      <c r="B76" s="75"/>
      <c r="C76" s="76"/>
      <c r="D76" s="125"/>
      <c r="E76" s="77"/>
    </row>
    <row r="77" spans="1:5" s="78" customFormat="1" ht="48" customHeight="1">
      <c r="A77" s="74"/>
      <c r="B77" s="75"/>
      <c r="C77" s="76"/>
      <c r="D77" s="125"/>
      <c r="E77" s="77"/>
    </row>
    <row r="78" spans="1:5" s="78" customFormat="1" ht="48" customHeight="1">
      <c r="A78" s="74"/>
      <c r="B78" s="75"/>
      <c r="C78" s="76"/>
      <c r="D78" s="125"/>
      <c r="E78" s="77"/>
    </row>
    <row r="79" spans="1:5" s="78" customFormat="1" ht="48" customHeight="1">
      <c r="A79" s="74"/>
      <c r="B79" s="75"/>
      <c r="C79" s="76"/>
      <c r="D79" s="125"/>
      <c r="E79" s="77"/>
    </row>
    <row r="80" spans="1:5" s="78" customFormat="1" ht="48" customHeight="1">
      <c r="A80" s="74"/>
      <c r="B80" s="75"/>
      <c r="C80" s="76"/>
      <c r="D80" s="125"/>
      <c r="E80" s="77"/>
    </row>
    <row r="81" spans="1:5" s="78" customFormat="1" ht="48" customHeight="1">
      <c r="A81" s="74"/>
      <c r="B81" s="75"/>
      <c r="C81" s="76"/>
      <c r="D81" s="125"/>
      <c r="E81" s="77"/>
    </row>
    <row r="82" spans="1:5" s="78" customFormat="1" ht="48" customHeight="1">
      <c r="A82" s="74"/>
      <c r="B82" s="75"/>
      <c r="C82" s="76"/>
      <c r="D82" s="125"/>
      <c r="E82" s="77"/>
    </row>
  </sheetData>
  <sheetProtection/>
  <mergeCells count="7">
    <mergeCell ref="E14:E15"/>
    <mergeCell ref="A53:A69"/>
    <mergeCell ref="B53:B69"/>
    <mergeCell ref="C53:C69"/>
    <mergeCell ref="A1:E1"/>
    <mergeCell ref="A2:E2"/>
    <mergeCell ref="E6:E7"/>
  </mergeCells>
  <printOptions/>
  <pageMargins left="0.31496062992125984" right="0.11811023622047245" top="0.35433070866141736" bottom="0.15748031496062992" header="0.31496062992125984" footer="0.31496062992125984"/>
  <pageSetup fitToHeight="6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60" zoomScaleNormal="60" zoomScalePageLayoutView="0" workbookViewId="0" topLeftCell="A1">
      <pane xSplit="2" ySplit="6" topLeftCell="C3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E46"/>
    </sheetView>
  </sheetViews>
  <sheetFormatPr defaultColWidth="9.140625" defaultRowHeight="12.75"/>
  <cols>
    <col min="1" max="1" width="8.7109375" style="12" customWidth="1"/>
    <col min="2" max="2" width="22.421875" style="12" customWidth="1"/>
    <col min="3" max="3" width="113.00390625" style="13" customWidth="1"/>
    <col min="4" max="4" width="18.57421875" style="12" customWidth="1"/>
    <col min="5" max="5" width="21.421875" style="12" customWidth="1"/>
    <col min="6" max="6" width="20.28125" style="13" customWidth="1"/>
    <col min="7" max="7" width="13.8515625" style="13" customWidth="1"/>
    <col min="8" max="16384" width="9.140625" style="13" customWidth="1"/>
  </cols>
  <sheetData>
    <row r="1" spans="1:5" s="26" customFormat="1" ht="15.75">
      <c r="A1" s="1"/>
      <c r="B1" s="1"/>
      <c r="C1" s="25"/>
      <c r="D1" s="1"/>
      <c r="E1" s="25" t="s">
        <v>2</v>
      </c>
    </row>
    <row r="2" spans="1:5" s="26" customFormat="1" ht="15.75">
      <c r="A2" s="1"/>
      <c r="B2" s="1"/>
      <c r="C2" s="25"/>
      <c r="D2" s="1"/>
      <c r="E2" s="1"/>
    </row>
    <row r="3" spans="1:5" s="26" customFormat="1" ht="15.75">
      <c r="A3" s="189" t="s">
        <v>21</v>
      </c>
      <c r="B3" s="189"/>
      <c r="C3" s="190"/>
      <c r="D3" s="190"/>
      <c r="E3" s="190"/>
    </row>
    <row r="4" spans="1:5" s="26" customFormat="1" ht="15.75">
      <c r="A4" s="1"/>
      <c r="B4" s="1"/>
      <c r="C4" s="27"/>
      <c r="D4" s="1"/>
      <c r="E4" s="27" t="s">
        <v>3</v>
      </c>
    </row>
    <row r="5" spans="1:5" s="26" customFormat="1" ht="15.75" customHeight="1">
      <c r="A5" s="191" t="s">
        <v>4</v>
      </c>
      <c r="B5" s="193" t="s">
        <v>5</v>
      </c>
      <c r="C5" s="194" t="s">
        <v>6</v>
      </c>
      <c r="D5" s="196" t="s">
        <v>7</v>
      </c>
      <c r="E5" s="197"/>
    </row>
    <row r="6" spans="1:5" s="26" customFormat="1" ht="73.5" customHeight="1">
      <c r="A6" s="192"/>
      <c r="B6" s="192"/>
      <c r="C6" s="195"/>
      <c r="D6" s="28" t="s">
        <v>8</v>
      </c>
      <c r="E6" s="28" t="s">
        <v>17</v>
      </c>
    </row>
    <row r="7" spans="1:5" s="1" customFormat="1" ht="41.25" customHeight="1">
      <c r="A7" s="162"/>
      <c r="B7" s="163">
        <f>B8+B14+B26+B35+B37</f>
        <v>305017.89999999997</v>
      </c>
      <c r="C7" s="148" t="s">
        <v>9</v>
      </c>
      <c r="D7" s="163">
        <f>D8+D14+D26+D35+D37</f>
        <v>309629.89999999997</v>
      </c>
      <c r="E7" s="163">
        <f>E8+E14+E26+E35+E37</f>
        <v>-4612</v>
      </c>
    </row>
    <row r="8" spans="1:5" s="1" customFormat="1" ht="21.75" customHeight="1">
      <c r="A8" s="17" t="s">
        <v>10</v>
      </c>
      <c r="B8" s="29">
        <f>SUM(B9:B13)</f>
        <v>244645.5</v>
      </c>
      <c r="C8" s="30" t="s">
        <v>0</v>
      </c>
      <c r="D8" s="31">
        <f>SUM(D9:D13)</f>
        <v>246173.5</v>
      </c>
      <c r="E8" s="31">
        <f>SUM(E9:E13)</f>
        <v>-1528</v>
      </c>
    </row>
    <row r="9" spans="1:5" s="12" customFormat="1" ht="120.75" customHeight="1">
      <c r="A9" s="198"/>
      <c r="B9" s="3">
        <f>SUM(D9:E9)</f>
        <v>12609.4</v>
      </c>
      <c r="C9" s="24" t="s">
        <v>167</v>
      </c>
      <c r="D9" s="4">
        <v>12609.4</v>
      </c>
      <c r="E9" s="4"/>
    </row>
    <row r="10" spans="1:5" s="12" customFormat="1" ht="102" customHeight="1">
      <c r="A10" s="181"/>
      <c r="B10" s="3">
        <f>D10+E10</f>
        <v>226103.6</v>
      </c>
      <c r="C10" s="24" t="s">
        <v>189</v>
      </c>
      <c r="D10" s="4">
        <f>136103.6+90000</f>
        <v>226103.6</v>
      </c>
      <c r="E10" s="4"/>
    </row>
    <row r="11" spans="1:5" s="12" customFormat="1" ht="104.25" customHeight="1">
      <c r="A11" s="181"/>
      <c r="B11" s="3">
        <f>D11+E11</f>
        <v>-1528</v>
      </c>
      <c r="C11" s="32" t="s">
        <v>175</v>
      </c>
      <c r="D11" s="4"/>
      <c r="E11" s="4">
        <f>-1528</f>
        <v>-1528</v>
      </c>
    </row>
    <row r="12" spans="1:5" s="12" customFormat="1" ht="117" customHeight="1">
      <c r="A12" s="181"/>
      <c r="B12" s="3">
        <f>D12+E12</f>
        <v>6460.5</v>
      </c>
      <c r="C12" s="35" t="s">
        <v>161</v>
      </c>
      <c r="D12" s="4">
        <v>6460.5</v>
      </c>
      <c r="E12" s="4"/>
    </row>
    <row r="13" spans="1:5" s="12" customFormat="1" ht="117" customHeight="1">
      <c r="A13" s="182"/>
      <c r="B13" s="3">
        <f>D13+E13</f>
        <v>1000</v>
      </c>
      <c r="C13" s="35" t="s">
        <v>176</v>
      </c>
      <c r="D13" s="4">
        <v>1000</v>
      </c>
      <c r="E13" s="4"/>
    </row>
    <row r="14" spans="1:5" s="33" customFormat="1" ht="15.75">
      <c r="A14" s="17" t="s">
        <v>11</v>
      </c>
      <c r="B14" s="29">
        <f>SUM(B15:B25)</f>
        <v>541.8000000000002</v>
      </c>
      <c r="C14" s="30" t="s">
        <v>22</v>
      </c>
      <c r="D14" s="31">
        <f>SUM(D15:D25)</f>
        <v>6035.8</v>
      </c>
      <c r="E14" s="31">
        <f>SUM(E15:E25)</f>
        <v>-5494</v>
      </c>
    </row>
    <row r="15" spans="1:5" s="1" customFormat="1" ht="110.25">
      <c r="A15" s="180"/>
      <c r="B15" s="3">
        <f aca="true" t="shared" si="0" ref="B15:B24">SUM(D15:E15)</f>
        <v>-8392</v>
      </c>
      <c r="C15" s="24" t="s">
        <v>115</v>
      </c>
      <c r="D15" s="4">
        <f>-6200-2192</f>
        <v>-8392</v>
      </c>
      <c r="E15" s="4"/>
    </row>
    <row r="16" spans="1:5" s="1" customFormat="1" ht="84" customHeight="1">
      <c r="A16" s="181"/>
      <c r="B16" s="3">
        <f t="shared" si="0"/>
        <v>8354</v>
      </c>
      <c r="C16" s="18" t="s">
        <v>116</v>
      </c>
      <c r="D16" s="4"/>
      <c r="E16" s="4">
        <v>8354</v>
      </c>
    </row>
    <row r="17" spans="1:5" s="1" customFormat="1" ht="94.5">
      <c r="A17" s="181"/>
      <c r="B17" s="3">
        <f t="shared" si="0"/>
        <v>-4040</v>
      </c>
      <c r="C17" s="34" t="s">
        <v>117</v>
      </c>
      <c r="D17" s="4"/>
      <c r="E17" s="4">
        <v>-4040</v>
      </c>
    </row>
    <row r="18" spans="1:5" s="1" customFormat="1" ht="81" customHeight="1">
      <c r="A18" s="181"/>
      <c r="B18" s="3">
        <f t="shared" si="0"/>
        <v>-4457</v>
      </c>
      <c r="C18" s="18" t="s">
        <v>118</v>
      </c>
      <c r="D18" s="4"/>
      <c r="E18" s="4">
        <v>-4457</v>
      </c>
    </row>
    <row r="19" spans="1:5" s="1" customFormat="1" ht="92.25" customHeight="1">
      <c r="A19" s="181"/>
      <c r="B19" s="3">
        <f t="shared" si="0"/>
        <v>-520</v>
      </c>
      <c r="C19" s="16" t="s">
        <v>162</v>
      </c>
      <c r="D19" s="4"/>
      <c r="E19" s="4">
        <v>-520</v>
      </c>
    </row>
    <row r="20" spans="1:5" s="1" customFormat="1" ht="111.75" customHeight="1">
      <c r="A20" s="181"/>
      <c r="B20" s="3">
        <f t="shared" si="0"/>
        <v>-4831</v>
      </c>
      <c r="C20" s="16" t="s">
        <v>163</v>
      </c>
      <c r="D20" s="4"/>
      <c r="E20" s="4">
        <v>-4831</v>
      </c>
    </row>
    <row r="21" spans="1:5" s="1" customFormat="1" ht="110.25">
      <c r="A21" s="181"/>
      <c r="B21" s="3">
        <f t="shared" si="0"/>
        <v>-200</v>
      </c>
      <c r="C21" s="16" t="s">
        <v>119</v>
      </c>
      <c r="D21" s="4">
        <v>-200</v>
      </c>
      <c r="E21" s="4"/>
    </row>
    <row r="22" spans="1:5" s="1" customFormat="1" ht="110.25">
      <c r="A22" s="181"/>
      <c r="B22" s="3">
        <f t="shared" si="0"/>
        <v>200</v>
      </c>
      <c r="C22" s="22" t="s">
        <v>120</v>
      </c>
      <c r="D22" s="4">
        <v>200</v>
      </c>
      <c r="E22" s="4"/>
    </row>
    <row r="23" spans="1:5" s="1" customFormat="1" ht="135.75" customHeight="1">
      <c r="A23" s="181"/>
      <c r="B23" s="3">
        <f t="shared" si="0"/>
        <v>-1061.4</v>
      </c>
      <c r="C23" s="18" t="s">
        <v>121</v>
      </c>
      <c r="D23" s="4">
        <v>-1061.4</v>
      </c>
      <c r="E23" s="4"/>
    </row>
    <row r="24" spans="1:5" s="1" customFormat="1" ht="95.25" customHeight="1">
      <c r="A24" s="181"/>
      <c r="B24" s="3">
        <f t="shared" si="0"/>
        <v>13969.9</v>
      </c>
      <c r="C24" s="35" t="s">
        <v>122</v>
      </c>
      <c r="D24" s="4">
        <f>10477.4+3492.5</f>
        <v>13969.9</v>
      </c>
      <c r="E24" s="4"/>
    </row>
    <row r="25" spans="1:5" s="14" customFormat="1" ht="118.5" customHeight="1">
      <c r="A25" s="182"/>
      <c r="B25" s="3">
        <f>D25+E25</f>
        <v>1519.3000000000002</v>
      </c>
      <c r="C25" s="18" t="s">
        <v>113</v>
      </c>
      <c r="D25" s="4">
        <f>759.6+759.7</f>
        <v>1519.3000000000002</v>
      </c>
      <c r="E25" s="4"/>
    </row>
    <row r="26" spans="1:5" s="21" customFormat="1" ht="24.75" customHeight="1">
      <c r="A26" s="20" t="s">
        <v>12</v>
      </c>
      <c r="B26" s="36">
        <f>SUM(B27:B34)</f>
        <v>3385.4</v>
      </c>
      <c r="C26" s="37" t="s">
        <v>1</v>
      </c>
      <c r="D26" s="36">
        <f>SUM(D27:D34)</f>
        <v>1275.4</v>
      </c>
      <c r="E26" s="36">
        <f>SUM(E27:E34)</f>
        <v>2110</v>
      </c>
    </row>
    <row r="27" spans="1:5" s="15" customFormat="1" ht="87.75" customHeight="1">
      <c r="A27" s="183"/>
      <c r="B27" s="3">
        <f aca="true" t="shared" si="1" ref="B27:B34">D27+E27</f>
        <v>-1.7</v>
      </c>
      <c r="C27" s="19" t="s">
        <v>110</v>
      </c>
      <c r="D27" s="2">
        <f>-1.7</f>
        <v>-1.7</v>
      </c>
      <c r="E27" s="2"/>
    </row>
    <row r="28" spans="1:5" s="15" customFormat="1" ht="123" customHeight="1">
      <c r="A28" s="184"/>
      <c r="B28" s="3">
        <f t="shared" si="1"/>
        <v>-65.4</v>
      </c>
      <c r="C28" s="19" t="s">
        <v>178</v>
      </c>
      <c r="D28" s="2">
        <f>-48.7-16.7</f>
        <v>-65.4</v>
      </c>
      <c r="E28" s="2"/>
    </row>
    <row r="29" spans="1:5" s="21" customFormat="1" ht="193.5" customHeight="1">
      <c r="A29" s="184"/>
      <c r="B29" s="3">
        <f t="shared" si="1"/>
        <v>2534.7</v>
      </c>
      <c r="C29" s="16" t="s">
        <v>111</v>
      </c>
      <c r="D29" s="2">
        <f>51.7+150+100+300+533</f>
        <v>1134.7</v>
      </c>
      <c r="E29" s="2">
        <f>100+100+100+250+200+150+500</f>
        <v>1400</v>
      </c>
    </row>
    <row r="30" spans="1:5" s="15" customFormat="1" ht="94.5">
      <c r="A30" s="184"/>
      <c r="B30" s="3">
        <f t="shared" si="1"/>
        <v>300</v>
      </c>
      <c r="C30" s="18" t="s">
        <v>165</v>
      </c>
      <c r="D30" s="2"/>
      <c r="E30" s="2">
        <v>300</v>
      </c>
    </row>
    <row r="31" spans="1:5" s="15" customFormat="1" ht="120" customHeight="1">
      <c r="A31" s="184"/>
      <c r="B31" s="3">
        <f t="shared" si="1"/>
        <v>300</v>
      </c>
      <c r="C31" s="18" t="s">
        <v>201</v>
      </c>
      <c r="D31" s="2"/>
      <c r="E31" s="2">
        <v>300</v>
      </c>
    </row>
    <row r="32" spans="1:5" s="21" customFormat="1" ht="36.75" customHeight="1">
      <c r="A32" s="184"/>
      <c r="B32" s="3">
        <f t="shared" si="1"/>
        <v>37.8</v>
      </c>
      <c r="C32" s="18" t="s">
        <v>112</v>
      </c>
      <c r="D32" s="2">
        <v>37.8</v>
      </c>
      <c r="E32" s="2"/>
    </row>
    <row r="33" spans="1:5" s="21" customFormat="1" ht="76.5" customHeight="1">
      <c r="A33" s="184"/>
      <c r="B33" s="3">
        <f t="shared" si="1"/>
        <v>60</v>
      </c>
      <c r="C33" s="18" t="s">
        <v>202</v>
      </c>
      <c r="D33" s="2">
        <v>60</v>
      </c>
      <c r="E33" s="2"/>
    </row>
    <row r="34" spans="1:5" s="21" customFormat="1" ht="107.25" customHeight="1">
      <c r="A34" s="185"/>
      <c r="B34" s="3">
        <f t="shared" si="1"/>
        <v>220</v>
      </c>
      <c r="C34" s="18" t="s">
        <v>164</v>
      </c>
      <c r="D34" s="2">
        <v>110</v>
      </c>
      <c r="E34" s="2">
        <v>110</v>
      </c>
    </row>
    <row r="35" spans="1:7" s="21" customFormat="1" ht="27" customHeight="1">
      <c r="A35" s="20" t="s">
        <v>20</v>
      </c>
      <c r="B35" s="38">
        <f>B36</f>
        <v>300</v>
      </c>
      <c r="C35" s="39" t="s">
        <v>187</v>
      </c>
      <c r="D35" s="36">
        <f>D36</f>
        <v>0</v>
      </c>
      <c r="E35" s="36">
        <f>E36</f>
        <v>300</v>
      </c>
      <c r="G35" s="82"/>
    </row>
    <row r="36" spans="1:5" s="21" customFormat="1" ht="92.25" customHeight="1">
      <c r="A36" s="40"/>
      <c r="B36" s="41">
        <f>SUM(D36:E36)</f>
        <v>300</v>
      </c>
      <c r="C36" s="44" t="s">
        <v>123</v>
      </c>
      <c r="D36" s="85"/>
      <c r="E36" s="2">
        <v>300</v>
      </c>
    </row>
    <row r="37" spans="1:5" s="21" customFormat="1" ht="15.75">
      <c r="A37" s="135" t="s">
        <v>114</v>
      </c>
      <c r="B37" s="38">
        <f>SUM(B38:B43)</f>
        <v>56145.2</v>
      </c>
      <c r="C37" s="133" t="s">
        <v>188</v>
      </c>
      <c r="D37" s="134">
        <f>SUM(D38:D43)</f>
        <v>56145.2</v>
      </c>
      <c r="E37" s="36"/>
    </row>
    <row r="38" spans="1:5" s="26" customFormat="1" ht="102.75" customHeight="1">
      <c r="A38" s="186"/>
      <c r="B38" s="41">
        <f aca="true" t="shared" si="2" ref="B38:B43">D38+E38</f>
        <v>27945.4</v>
      </c>
      <c r="C38" s="42" t="s">
        <v>192</v>
      </c>
      <c r="D38" s="43">
        <f>16821.8+11123.6</f>
        <v>27945.4</v>
      </c>
      <c r="E38" s="43"/>
    </row>
    <row r="39" spans="1:5" s="26" customFormat="1" ht="62.25" customHeight="1">
      <c r="A39" s="187"/>
      <c r="B39" s="41">
        <f t="shared" si="2"/>
        <v>18030.399999999998</v>
      </c>
      <c r="C39" s="42" t="s">
        <v>168</v>
      </c>
      <c r="D39" s="43">
        <f>17250.3+660+120.1</f>
        <v>18030.399999999998</v>
      </c>
      <c r="E39" s="43"/>
    </row>
    <row r="40" spans="1:5" s="26" customFormat="1" ht="62.25" customHeight="1">
      <c r="A40" s="187"/>
      <c r="B40" s="41">
        <f t="shared" si="2"/>
        <v>3087.1</v>
      </c>
      <c r="C40" s="86" t="s">
        <v>190</v>
      </c>
      <c r="D40" s="43">
        <f>3010+77.1</f>
        <v>3087.1</v>
      </c>
      <c r="E40" s="43"/>
    </row>
    <row r="41" spans="1:5" s="26" customFormat="1" ht="88.5" customHeight="1">
      <c r="A41" s="187"/>
      <c r="B41" s="41">
        <f t="shared" si="2"/>
        <v>2211.6</v>
      </c>
      <c r="C41" s="45" t="s">
        <v>124</v>
      </c>
      <c r="D41" s="2">
        <f>787.6+1424</f>
        <v>2211.6</v>
      </c>
      <c r="E41" s="2"/>
    </row>
    <row r="42" spans="1:5" s="26" customFormat="1" ht="119.25" customHeight="1">
      <c r="A42" s="187"/>
      <c r="B42" s="41">
        <f t="shared" si="2"/>
        <v>55</v>
      </c>
      <c r="C42" s="23" t="s">
        <v>193</v>
      </c>
      <c r="D42" s="2">
        <v>55</v>
      </c>
      <c r="E42" s="2"/>
    </row>
    <row r="43" spans="1:5" s="26" customFormat="1" ht="76.5" customHeight="1">
      <c r="A43" s="188"/>
      <c r="B43" s="41">
        <f t="shared" si="2"/>
        <v>4815.7</v>
      </c>
      <c r="C43" s="89" t="s">
        <v>194</v>
      </c>
      <c r="D43" s="2">
        <v>4815.7</v>
      </c>
      <c r="E43" s="2"/>
    </row>
    <row r="44" spans="1:5" s="145" customFormat="1" ht="30.75" customHeight="1">
      <c r="A44" s="146"/>
      <c r="B44" s="147">
        <f>B7</f>
        <v>305017.89999999997</v>
      </c>
      <c r="C44" s="148" t="s">
        <v>200</v>
      </c>
      <c r="D44" s="149"/>
      <c r="E44" s="146"/>
    </row>
    <row r="45" spans="1:5" s="73" customFormat="1" ht="31.5" customHeight="1">
      <c r="A45" s="62"/>
      <c r="B45" s="93">
        <v>3169039.6</v>
      </c>
      <c r="C45" s="92" t="s">
        <v>106</v>
      </c>
      <c r="D45" s="71"/>
      <c r="E45" s="94"/>
    </row>
    <row r="46" spans="1:5" s="73" customFormat="1" ht="33.75" customHeight="1">
      <c r="A46" s="150"/>
      <c r="B46" s="151">
        <f>B44+B45</f>
        <v>3474057.5</v>
      </c>
      <c r="C46" s="152" t="s">
        <v>107</v>
      </c>
      <c r="D46" s="154"/>
      <c r="E46" s="155"/>
    </row>
  </sheetData>
  <sheetProtection/>
  <mergeCells count="9">
    <mergeCell ref="A15:A25"/>
    <mergeCell ref="A27:A34"/>
    <mergeCell ref="A38:A43"/>
    <mergeCell ref="A3:E3"/>
    <mergeCell ref="A5:A6"/>
    <mergeCell ref="B5:B6"/>
    <mergeCell ref="C5:C6"/>
    <mergeCell ref="D5:E5"/>
    <mergeCell ref="A9:A13"/>
  </mergeCells>
  <printOptions/>
  <pageMargins left="0.11811023622047245" right="0.11811023622047245" top="0.1968503937007874" bottom="0.1968503937007874" header="0.31496062992125984" footer="0.31496062992125984"/>
  <pageSetup fitToHeight="7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80" zoomScaleSheetLayoutView="80" zoomScalePageLayoutView="0" workbookViewId="0" topLeftCell="A19">
      <selection activeCell="E22" sqref="E22"/>
    </sheetView>
  </sheetViews>
  <sheetFormatPr defaultColWidth="9.140625" defaultRowHeight="12.75"/>
  <cols>
    <col min="1" max="1" width="4.7109375" style="1" customWidth="1"/>
    <col min="2" max="2" width="35.57421875" style="1" customWidth="1"/>
    <col min="3" max="3" width="14.57421875" style="1" customWidth="1"/>
    <col min="4" max="4" width="16.00390625" style="1" customWidth="1"/>
    <col min="5" max="5" width="135.140625" style="1" customWidth="1"/>
    <col min="6" max="6" width="20.8515625" style="1" customWidth="1"/>
    <col min="7" max="16384" width="9.140625" style="1" customWidth="1"/>
  </cols>
  <sheetData>
    <row r="1" ht="23.25" customHeight="1">
      <c r="E1" s="7" t="s">
        <v>19</v>
      </c>
    </row>
    <row r="2" ht="8.25" customHeight="1">
      <c r="E2" s="8"/>
    </row>
    <row r="3" spans="1:5" ht="42.75" customHeight="1">
      <c r="A3" s="200" t="s">
        <v>199</v>
      </c>
      <c r="B3" s="200"/>
      <c r="C3" s="200"/>
      <c r="D3" s="200"/>
      <c r="E3" s="200"/>
    </row>
    <row r="4" ht="15.75">
      <c r="E4" s="8" t="s">
        <v>13</v>
      </c>
    </row>
    <row r="5" spans="1:5" s="5" customFormat="1" ht="51" customHeight="1">
      <c r="A5" s="136" t="s">
        <v>4</v>
      </c>
      <c r="B5" s="9" t="s">
        <v>14</v>
      </c>
      <c r="C5" s="9" t="s">
        <v>15</v>
      </c>
      <c r="D5" s="9" t="s">
        <v>16</v>
      </c>
      <c r="E5" s="9" t="s">
        <v>6</v>
      </c>
    </row>
    <row r="6" spans="1:5" s="11" customFormat="1" ht="16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s="11" customFormat="1" ht="79.5" customHeight="1">
      <c r="A7" s="138" t="s">
        <v>10</v>
      </c>
      <c r="B7" s="137" t="s">
        <v>166</v>
      </c>
      <c r="C7" s="139">
        <f>-4744</f>
        <v>-4744</v>
      </c>
      <c r="D7" s="140"/>
      <c r="E7" s="81" t="s">
        <v>203</v>
      </c>
    </row>
    <row r="8" spans="1:5" s="11" customFormat="1" ht="95.25" customHeight="1">
      <c r="A8" s="204" t="s">
        <v>11</v>
      </c>
      <c r="B8" s="201" t="s">
        <v>8</v>
      </c>
      <c r="C8" s="139">
        <f>-1100</f>
        <v>-1100</v>
      </c>
      <c r="D8" s="140"/>
      <c r="E8" s="81" t="s">
        <v>195</v>
      </c>
    </row>
    <row r="9" spans="1:5" s="11" customFormat="1" ht="85.5" customHeight="1">
      <c r="A9" s="205"/>
      <c r="B9" s="202"/>
      <c r="C9" s="139">
        <f>-496.7-110.7-12.3-18.3</f>
        <v>-637.9999999999999</v>
      </c>
      <c r="D9" s="140"/>
      <c r="E9" s="42" t="s">
        <v>196</v>
      </c>
    </row>
    <row r="10" spans="1:5" s="11" customFormat="1" ht="52.5" customHeight="1">
      <c r="A10" s="205"/>
      <c r="B10" s="202"/>
      <c r="C10" s="139">
        <f>-289.6</f>
        <v>-289.6</v>
      </c>
      <c r="D10" s="140"/>
      <c r="E10" s="83" t="s">
        <v>208</v>
      </c>
    </row>
    <row r="11" spans="1:5" s="11" customFormat="1" ht="140.25" customHeight="1">
      <c r="A11" s="205"/>
      <c r="B11" s="202"/>
      <c r="C11" s="139">
        <f>-220-4.5-144.8-68.8-1</f>
        <v>-439.1</v>
      </c>
      <c r="D11" s="140"/>
      <c r="E11" s="42" t="s">
        <v>209</v>
      </c>
    </row>
    <row r="12" spans="1:5" s="11" customFormat="1" ht="65.25" customHeight="1">
      <c r="A12" s="205"/>
      <c r="B12" s="202"/>
      <c r="C12" s="139">
        <f>-8.5</f>
        <v>-8.5</v>
      </c>
      <c r="D12" s="140"/>
      <c r="E12" s="42" t="s">
        <v>210</v>
      </c>
    </row>
    <row r="13" spans="1:5" s="11" customFormat="1" ht="70.5" customHeight="1">
      <c r="A13" s="205"/>
      <c r="B13" s="202"/>
      <c r="C13" s="139">
        <f>-785.3</f>
        <v>-785.3</v>
      </c>
      <c r="D13" s="140"/>
      <c r="E13" s="42" t="s">
        <v>211</v>
      </c>
    </row>
    <row r="14" spans="1:5" s="11" customFormat="1" ht="48" customHeight="1">
      <c r="A14" s="205"/>
      <c r="B14" s="202"/>
      <c r="C14" s="139">
        <f>-36</f>
        <v>-36</v>
      </c>
      <c r="D14" s="140"/>
      <c r="E14" s="42" t="s">
        <v>212</v>
      </c>
    </row>
    <row r="15" spans="1:5" s="11" customFormat="1" ht="47.25">
      <c r="A15" s="205"/>
      <c r="B15" s="202"/>
      <c r="C15" s="139">
        <f>-12609.4</f>
        <v>-12609.4</v>
      </c>
      <c r="D15" s="140"/>
      <c r="E15" s="24" t="s">
        <v>177</v>
      </c>
    </row>
    <row r="16" spans="1:5" s="11" customFormat="1" ht="49.5" customHeight="1">
      <c r="A16" s="205"/>
      <c r="B16" s="202"/>
      <c r="C16" s="139">
        <v>-13.7</v>
      </c>
      <c r="D16" s="140"/>
      <c r="E16" s="24" t="s">
        <v>197</v>
      </c>
    </row>
    <row r="17" spans="1:5" s="11" customFormat="1" ht="51.75" customHeight="1">
      <c r="A17" s="205"/>
      <c r="B17" s="202"/>
      <c r="C17" s="139">
        <v>-30</v>
      </c>
      <c r="D17" s="140"/>
      <c r="E17" s="24" t="s">
        <v>204</v>
      </c>
    </row>
    <row r="18" spans="1:5" s="11" customFormat="1" ht="33" customHeight="1">
      <c r="A18" s="205"/>
      <c r="B18" s="143"/>
      <c r="C18" s="142">
        <f>SUM(C7:C17)</f>
        <v>-20693.600000000002</v>
      </c>
      <c r="D18" s="142">
        <f>SUM(D19:D25)</f>
        <v>20693.600000000002</v>
      </c>
      <c r="E18" s="144" t="s">
        <v>191</v>
      </c>
    </row>
    <row r="19" spans="1:5" s="87" customFormat="1" ht="99" customHeight="1">
      <c r="A19" s="205"/>
      <c r="B19" s="203" t="s">
        <v>8</v>
      </c>
      <c r="C19" s="84"/>
      <c r="D19" s="141">
        <f>1753.7+67.8+82.6+57.4</f>
        <v>1961.5</v>
      </c>
      <c r="E19" s="161" t="s">
        <v>213</v>
      </c>
    </row>
    <row r="20" spans="1:5" s="87" customFormat="1" ht="113.25" customHeight="1">
      <c r="A20" s="205"/>
      <c r="B20" s="203"/>
      <c r="C20" s="84"/>
      <c r="D20" s="141">
        <f>3999.7+2512.9+927.2+1049.1</f>
        <v>8488.9</v>
      </c>
      <c r="E20" s="24" t="s">
        <v>215</v>
      </c>
    </row>
    <row r="21" spans="1:5" s="87" customFormat="1" ht="33.75" customHeight="1">
      <c r="A21" s="205"/>
      <c r="B21" s="203"/>
      <c r="C21" s="84"/>
      <c r="D21" s="84">
        <f>7975.8-1252.8</f>
        <v>6723</v>
      </c>
      <c r="E21" s="42" t="s">
        <v>214</v>
      </c>
    </row>
    <row r="22" spans="1:5" s="87" customFormat="1" ht="68.25" customHeight="1">
      <c r="A22" s="205"/>
      <c r="B22" s="203"/>
      <c r="C22" s="84"/>
      <c r="D22" s="84">
        <v>1800</v>
      </c>
      <c r="E22" s="42" t="s">
        <v>198</v>
      </c>
    </row>
    <row r="23" spans="1:5" s="87" customFormat="1" ht="69" customHeight="1">
      <c r="A23" s="205"/>
      <c r="B23" s="203"/>
      <c r="C23" s="84"/>
      <c r="D23" s="84">
        <v>1121.8</v>
      </c>
      <c r="E23" s="42" t="s">
        <v>206</v>
      </c>
    </row>
    <row r="24" spans="1:5" s="87" customFormat="1" ht="70.5" customHeight="1">
      <c r="A24" s="205"/>
      <c r="B24" s="203"/>
      <c r="C24" s="84"/>
      <c r="D24" s="88">
        <v>432.9</v>
      </c>
      <c r="E24" s="42" t="s">
        <v>205</v>
      </c>
    </row>
    <row r="25" spans="1:5" s="87" customFormat="1" ht="47.25">
      <c r="A25" s="206"/>
      <c r="B25" s="203"/>
      <c r="C25" s="84"/>
      <c r="D25" s="88">
        <v>165.5</v>
      </c>
      <c r="E25" s="23" t="s">
        <v>207</v>
      </c>
    </row>
    <row r="26" spans="1:5" s="91" customFormat="1" ht="33" customHeight="1">
      <c r="A26" s="199" t="s">
        <v>18</v>
      </c>
      <c r="B26" s="199"/>
      <c r="C26" s="36">
        <f>C18</f>
        <v>-20693.600000000002</v>
      </c>
      <c r="D26" s="36">
        <f>D7+D18</f>
        <v>20693.600000000002</v>
      </c>
      <c r="E26" s="90"/>
    </row>
    <row r="27" ht="15.75">
      <c r="C27" s="6"/>
    </row>
    <row r="28" ht="15.75">
      <c r="D28" s="6"/>
    </row>
    <row r="29" ht="15.75">
      <c r="D29" s="6"/>
    </row>
  </sheetData>
  <sheetProtection/>
  <mergeCells count="5">
    <mergeCell ref="A26:B26"/>
    <mergeCell ref="A3:E3"/>
    <mergeCell ref="B8:B17"/>
    <mergeCell ref="B19:B25"/>
    <mergeCell ref="A8:A25"/>
  </mergeCells>
  <printOptions/>
  <pageMargins left="0.31496062992125984" right="0.31496062992125984" top="0.15748031496062992" bottom="0.35433070866141736" header="0.31496062992125984" footer="0.31496062992125984"/>
  <pageSetup fitToHeight="7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2016-11-14T08:29:39Z</cp:lastPrinted>
  <dcterms:created xsi:type="dcterms:W3CDTF">1996-10-08T23:32:33Z</dcterms:created>
  <dcterms:modified xsi:type="dcterms:W3CDTF">2016-11-14T08:44:13Z</dcterms:modified>
  <cp:category/>
  <cp:version/>
  <cp:contentType/>
  <cp:contentStatus/>
</cp:coreProperties>
</file>