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165" windowWidth="17400" windowHeight="11760" tabRatio="756" activeTab="3"/>
  </bookViews>
  <sheets>
    <sheet name="приложение 5" sheetId="38" r:id="rId1"/>
    <sheet name="приложение 6" sheetId="42" r:id="rId2"/>
    <sheet name="приложение 7" sheetId="36" r:id="rId3"/>
    <sheet name="приложение 8" sheetId="34" r:id="rId4"/>
    <sheet name="приложение 9" sheetId="41" r:id="rId5"/>
  </sheets>
  <definedNames>
    <definedName name="_xlnm._FilterDatabase" localSheetId="0" hidden="1">'приложение 5'!$A$11:$M$733</definedName>
    <definedName name="_xlnm._FilterDatabase" localSheetId="1" hidden="1">'приложение 6'!$A$8:$D$537</definedName>
    <definedName name="_xlnm._FilterDatabase" localSheetId="3" hidden="1">'приложение 8'!$A$10:$T$987</definedName>
    <definedName name="_xlnm.Print_Titles" localSheetId="0">'приложение 5'!$10:$11</definedName>
    <definedName name="_xlnm.Print_Titles" localSheetId="1">'приложение 6'!$7:$8</definedName>
    <definedName name="_xlnm.Print_Titles" localSheetId="3">'приложение 8'!$9:$10</definedName>
    <definedName name="_xlnm.Print_Titles" localSheetId="4">'приложение 9'!$8:$9</definedName>
    <definedName name="_xlnm.Print_Area" localSheetId="0">'приложение 5'!$A$1:$K$733</definedName>
    <definedName name="_xlnm.Print_Area" localSheetId="3">'приложение 8'!$A$1:$L$986</definedName>
    <definedName name="_xlnm.Print_Area" localSheetId="4">'приложение 9'!$A$1:$C$59</definedName>
  </definedNames>
  <calcPr calcId="125725"/>
</workbook>
</file>

<file path=xl/calcChain.xml><?xml version="1.0" encoding="utf-8"?>
<calcChain xmlns="http://schemas.openxmlformats.org/spreadsheetml/2006/main">
  <c r="H929" i="34"/>
  <c r="L928"/>
  <c r="L927" s="1"/>
  <c r="K928"/>
  <c r="J572" i="38" s="1"/>
  <c r="J928" i="34"/>
  <c r="J927" s="1"/>
  <c r="I928"/>
  <c r="H572" i="38" s="1"/>
  <c r="H926" i="34"/>
  <c r="L925"/>
  <c r="K570" i="38" s="1"/>
  <c r="K925" i="34"/>
  <c r="K924" s="1"/>
  <c r="J925"/>
  <c r="J924" s="1"/>
  <c r="I925"/>
  <c r="H570" i="38" s="1"/>
  <c r="L924" i="34"/>
  <c r="H939"/>
  <c r="L938"/>
  <c r="K938"/>
  <c r="J938"/>
  <c r="I938"/>
  <c r="L937"/>
  <c r="K937"/>
  <c r="J937"/>
  <c r="I937"/>
  <c r="L936"/>
  <c r="L935" s="1"/>
  <c r="K936"/>
  <c r="K935" s="1"/>
  <c r="J936"/>
  <c r="J935" s="1"/>
  <c r="I936"/>
  <c r="H860"/>
  <c r="L859"/>
  <c r="L858" s="1"/>
  <c r="L857" s="1"/>
  <c r="L856" s="1"/>
  <c r="K859"/>
  <c r="K858" s="1"/>
  <c r="K857" s="1"/>
  <c r="K856" s="1"/>
  <c r="J859"/>
  <c r="J858" s="1"/>
  <c r="J857" s="1"/>
  <c r="J856" s="1"/>
  <c r="I859"/>
  <c r="K519" i="38"/>
  <c r="J519"/>
  <c r="I519"/>
  <c r="H519"/>
  <c r="I356"/>
  <c r="I355" s="1"/>
  <c r="I354" s="1"/>
  <c r="J356"/>
  <c r="J355" s="1"/>
  <c r="J354" s="1"/>
  <c r="K356"/>
  <c r="K355" s="1"/>
  <c r="K354" s="1"/>
  <c r="K178"/>
  <c r="J178"/>
  <c r="I178"/>
  <c r="H178"/>
  <c r="H177" s="1"/>
  <c r="H176" s="1"/>
  <c r="H175" s="1"/>
  <c r="K177"/>
  <c r="K176" s="1"/>
  <c r="K175" s="1"/>
  <c r="J177"/>
  <c r="J176" s="1"/>
  <c r="J175" s="1"/>
  <c r="I177"/>
  <c r="I176" s="1"/>
  <c r="I175" s="1"/>
  <c r="I476" i="34"/>
  <c r="I305"/>
  <c r="H882"/>
  <c r="L881"/>
  <c r="K881"/>
  <c r="J881"/>
  <c r="I881"/>
  <c r="I873"/>
  <c r="I500"/>
  <c r="I440"/>
  <c r="H356" i="38" s="1"/>
  <c r="I81" i="34"/>
  <c r="I687"/>
  <c r="H687"/>
  <c r="L686"/>
  <c r="K686"/>
  <c r="K685" s="1"/>
  <c r="K684" s="1"/>
  <c r="J686"/>
  <c r="J685" s="1"/>
  <c r="I640" i="38" s="1"/>
  <c r="I639" s="1"/>
  <c r="I638" s="1"/>
  <c r="I686" i="34"/>
  <c r="I685" s="1"/>
  <c r="L685"/>
  <c r="K640" i="38" s="1"/>
  <c r="K639" s="1"/>
  <c r="K638" s="1"/>
  <c r="H440" i="34"/>
  <c r="L439"/>
  <c r="L438" s="1"/>
  <c r="L437" s="1"/>
  <c r="K439"/>
  <c r="K438" s="1"/>
  <c r="K437" s="1"/>
  <c r="J439"/>
  <c r="J438" s="1"/>
  <c r="J437" s="1"/>
  <c r="I439"/>
  <c r="I438" s="1"/>
  <c r="I366"/>
  <c r="I286"/>
  <c r="H222"/>
  <c r="L221"/>
  <c r="K221"/>
  <c r="J221"/>
  <c r="I221"/>
  <c r="L220"/>
  <c r="K220"/>
  <c r="J220"/>
  <c r="J219" s="1"/>
  <c r="J218" s="1"/>
  <c r="I220"/>
  <c r="L219"/>
  <c r="L218" s="1"/>
  <c r="K219"/>
  <c r="K218" s="1"/>
  <c r="I353"/>
  <c r="H286"/>
  <c r="L285"/>
  <c r="K230" i="38" s="1"/>
  <c r="K229" s="1"/>
  <c r="K228" s="1"/>
  <c r="K285" i="34"/>
  <c r="J230" i="38" s="1"/>
  <c r="J229" s="1"/>
  <c r="J228" s="1"/>
  <c r="J285" i="34"/>
  <c r="I230" i="38" s="1"/>
  <c r="I229" s="1"/>
  <c r="I228" s="1"/>
  <c r="I285" i="34"/>
  <c r="H230" i="38" s="1"/>
  <c r="L284" i="34"/>
  <c r="L283" s="1"/>
  <c r="L282" s="1"/>
  <c r="K284"/>
  <c r="K283" s="1"/>
  <c r="K282" s="1"/>
  <c r="J284"/>
  <c r="J283" s="1"/>
  <c r="J282" s="1"/>
  <c r="I284"/>
  <c r="I283" s="1"/>
  <c r="I282" s="1"/>
  <c r="H199"/>
  <c r="L198"/>
  <c r="L197" s="1"/>
  <c r="K161" i="38" s="1"/>
  <c r="K160" s="1"/>
  <c r="K198" i="34"/>
  <c r="K197" s="1"/>
  <c r="J161" i="38" s="1"/>
  <c r="J160" s="1"/>
  <c r="J198" i="34"/>
  <c r="I198"/>
  <c r="J197"/>
  <c r="I161" i="38" s="1"/>
  <c r="I160" s="1"/>
  <c r="H831" i="34"/>
  <c r="L830"/>
  <c r="L829" s="1"/>
  <c r="L828" s="1"/>
  <c r="L827" s="1"/>
  <c r="K830"/>
  <c r="K829" s="1"/>
  <c r="K828" s="1"/>
  <c r="K827" s="1"/>
  <c r="J830"/>
  <c r="J829" s="1"/>
  <c r="J828" s="1"/>
  <c r="J827" s="1"/>
  <c r="I830"/>
  <c r="I829" s="1"/>
  <c r="H443" i="38" s="1"/>
  <c r="K944" i="34"/>
  <c r="K943" s="1"/>
  <c r="K942" s="1"/>
  <c r="K941" s="1"/>
  <c r="L944"/>
  <c r="L943" s="1"/>
  <c r="L942" s="1"/>
  <c r="L941" s="1"/>
  <c r="I944"/>
  <c r="I943" s="1"/>
  <c r="H480"/>
  <c r="I483"/>
  <c r="I482" s="1"/>
  <c r="J483"/>
  <c r="J482" s="1"/>
  <c r="J481" s="1"/>
  <c r="K483"/>
  <c r="K482" s="1"/>
  <c r="K481" s="1"/>
  <c r="L483"/>
  <c r="L482" s="1"/>
  <c r="L481" s="1"/>
  <c r="H484"/>
  <c r="D404" i="42"/>
  <c r="L684" i="34" l="1"/>
  <c r="I570" i="38"/>
  <c r="K572"/>
  <c r="I572"/>
  <c r="K927" i="34"/>
  <c r="J570" i="38"/>
  <c r="H936" i="34"/>
  <c r="I935"/>
  <c r="H928"/>
  <c r="H220"/>
  <c r="H221"/>
  <c r="I927"/>
  <c r="H925"/>
  <c r="H935"/>
  <c r="J923"/>
  <c r="I924"/>
  <c r="H924" s="1"/>
  <c r="G178" i="38"/>
  <c r="G175"/>
  <c r="G176"/>
  <c r="G177"/>
  <c r="H937" i="34"/>
  <c r="H938"/>
  <c r="H580" i="38" s="1"/>
  <c r="H579" s="1"/>
  <c r="H578" s="1"/>
  <c r="H577" s="1"/>
  <c r="H859" i="34"/>
  <c r="H466" i="38" s="1"/>
  <c r="H465" s="1"/>
  <c r="H464" s="1"/>
  <c r="H463" s="1"/>
  <c r="I858" i="34"/>
  <c r="G356" i="38"/>
  <c r="D527" i="42" s="1"/>
  <c r="D526" s="1"/>
  <c r="D525" s="1"/>
  <c r="H355" i="38"/>
  <c r="H354" s="1"/>
  <c r="G354" s="1"/>
  <c r="G519"/>
  <c r="D76" i="42" s="1"/>
  <c r="G230" i="38"/>
  <c r="D341" i="42" s="1"/>
  <c r="H229" i="38"/>
  <c r="H282" i="34"/>
  <c r="H283"/>
  <c r="J684"/>
  <c r="H685"/>
  <c r="H686"/>
  <c r="H640" i="38"/>
  <c r="J640"/>
  <c r="J639" s="1"/>
  <c r="J638" s="1"/>
  <c r="H442"/>
  <c r="I443"/>
  <c r="I442" s="1"/>
  <c r="I441" s="1"/>
  <c r="I440" s="1"/>
  <c r="K443"/>
  <c r="K442" s="1"/>
  <c r="K441" s="1"/>
  <c r="K440" s="1"/>
  <c r="J443"/>
  <c r="J442" s="1"/>
  <c r="J441" s="1"/>
  <c r="J440" s="1"/>
  <c r="H285" i="34"/>
  <c r="H438"/>
  <c r="H439"/>
  <c r="H198"/>
  <c r="H881"/>
  <c r="I437"/>
  <c r="H437" s="1"/>
  <c r="I684"/>
  <c r="I219"/>
  <c r="H284"/>
  <c r="I197"/>
  <c r="H830"/>
  <c r="H829"/>
  <c r="I828"/>
  <c r="I942"/>
  <c r="I481"/>
  <c r="H482"/>
  <c r="H483"/>
  <c r="I765"/>
  <c r="I535"/>
  <c r="I984"/>
  <c r="H724"/>
  <c r="L723"/>
  <c r="K671" i="38" s="1"/>
  <c r="K670" s="1"/>
  <c r="K669" s="1"/>
  <c r="K723" i="34"/>
  <c r="K722" s="1"/>
  <c r="K721" s="1"/>
  <c r="J723"/>
  <c r="J722" s="1"/>
  <c r="J721" s="1"/>
  <c r="I723"/>
  <c r="H671" i="38" s="1"/>
  <c r="H670" s="1"/>
  <c r="H148" i="34"/>
  <c r="L147"/>
  <c r="K125" i="38" s="1"/>
  <c r="K124" s="1"/>
  <c r="K123" s="1"/>
  <c r="K147" i="34"/>
  <c r="K146" s="1"/>
  <c r="K145" s="1"/>
  <c r="J147"/>
  <c r="J146" s="1"/>
  <c r="J145" s="1"/>
  <c r="I147"/>
  <c r="H125" i="38" s="1"/>
  <c r="H124" s="1"/>
  <c r="H96" i="34"/>
  <c r="L95"/>
  <c r="L94" s="1"/>
  <c r="L93" s="1"/>
  <c r="L92" s="1"/>
  <c r="K95"/>
  <c r="J54" i="38" s="1"/>
  <c r="J95" i="34"/>
  <c r="J94" s="1"/>
  <c r="J93" s="1"/>
  <c r="J92" s="1"/>
  <c r="I95"/>
  <c r="H54" i="38" s="1"/>
  <c r="H927" i="34" l="1"/>
  <c r="H923"/>
  <c r="G355" i="38"/>
  <c r="H858" i="34"/>
  <c r="I857"/>
  <c r="D340" i="42"/>
  <c r="D339" s="1"/>
  <c r="G229" i="38"/>
  <c r="H228"/>
  <c r="G228" s="1"/>
  <c r="G640"/>
  <c r="D186" i="42" s="1"/>
  <c r="D185" s="1"/>
  <c r="D184" s="1"/>
  <c r="H639" i="38"/>
  <c r="G443"/>
  <c r="H828" i="34"/>
  <c r="I827"/>
  <c r="H827" s="1"/>
  <c r="G442" i="38"/>
  <c r="H441"/>
  <c r="H197" i="34"/>
  <c r="H161" i="38"/>
  <c r="H684" i="34"/>
  <c r="H219"/>
  <c r="I218"/>
  <c r="I941"/>
  <c r="H481"/>
  <c r="L146"/>
  <c r="L145" s="1"/>
  <c r="L722"/>
  <c r="L721" s="1"/>
  <c r="J125" i="38"/>
  <c r="J124" s="1"/>
  <c r="J123" s="1"/>
  <c r="I94" i="34"/>
  <c r="I93" s="1"/>
  <c r="I92" s="1"/>
  <c r="I91" s="1"/>
  <c r="I671" i="38"/>
  <c r="I670" s="1"/>
  <c r="I669" s="1"/>
  <c r="J671"/>
  <c r="J670" s="1"/>
  <c r="J669" s="1"/>
  <c r="H669"/>
  <c r="I125"/>
  <c r="I124" s="1"/>
  <c r="I123" s="1"/>
  <c r="H723" i="34"/>
  <c r="I722"/>
  <c r="H123" i="38"/>
  <c r="K54"/>
  <c r="K53" s="1"/>
  <c r="K52" s="1"/>
  <c r="K51" s="1"/>
  <c r="K50" s="1"/>
  <c r="K49" s="1"/>
  <c r="I14" i="36" s="1"/>
  <c r="H147" i="34"/>
  <c r="I146"/>
  <c r="I54" i="38"/>
  <c r="K94" i="34"/>
  <c r="J91"/>
  <c r="J90" s="1"/>
  <c r="L91"/>
  <c r="L90" s="1"/>
  <c r="H95"/>
  <c r="H621"/>
  <c r="L620"/>
  <c r="K588" i="38" s="1"/>
  <c r="K587" s="1"/>
  <c r="K586" s="1"/>
  <c r="K620" i="34"/>
  <c r="J588" i="38" s="1"/>
  <c r="J620" i="34"/>
  <c r="I588" i="38" s="1"/>
  <c r="I587" s="1"/>
  <c r="I620" i="34"/>
  <c r="H588" i="38" s="1"/>
  <c r="H587" s="1"/>
  <c r="H857" i="34" l="1"/>
  <c r="I856"/>
  <c r="H856" s="1"/>
  <c r="G639" i="38"/>
  <c r="H638"/>
  <c r="G638" s="1"/>
  <c r="G441"/>
  <c r="H440"/>
  <c r="G440" s="1"/>
  <c r="G161"/>
  <c r="H160"/>
  <c r="G160" s="1"/>
  <c r="H218" i="34"/>
  <c r="L619"/>
  <c r="L618" s="1"/>
  <c r="G670" i="38"/>
  <c r="K619" i="34"/>
  <c r="K618" s="1"/>
  <c r="G671" i="38"/>
  <c r="D229" i="42" s="1"/>
  <c r="D228" s="1"/>
  <c r="D227" s="1"/>
  <c r="G669" i="38"/>
  <c r="G124"/>
  <c r="H146" i="34"/>
  <c r="I145"/>
  <c r="H722"/>
  <c r="I721"/>
  <c r="G125" i="38"/>
  <c r="D413" i="42" s="1"/>
  <c r="D412" s="1"/>
  <c r="D411" s="1"/>
  <c r="G123" i="38"/>
  <c r="I619" i="34"/>
  <c r="I618" s="1"/>
  <c r="I90"/>
  <c r="K93"/>
  <c r="H94"/>
  <c r="J619"/>
  <c r="J618" s="1"/>
  <c r="G588" i="38"/>
  <c r="D111" i="42" s="1"/>
  <c r="D110" s="1"/>
  <c r="D109" s="1"/>
  <c r="J587" i="38"/>
  <c r="H620" i="34"/>
  <c r="G21" i="36"/>
  <c r="H21"/>
  <c r="I21"/>
  <c r="F21"/>
  <c r="I731" i="38"/>
  <c r="I730" s="1"/>
  <c r="I729" s="1"/>
  <c r="J731"/>
  <c r="J730" s="1"/>
  <c r="J729" s="1"/>
  <c r="K731"/>
  <c r="K730" s="1"/>
  <c r="K729" s="1"/>
  <c r="K727" s="1"/>
  <c r="K726" s="1"/>
  <c r="H731"/>
  <c r="I718"/>
  <c r="I717" s="1"/>
  <c r="I716" s="1"/>
  <c r="I715" s="1"/>
  <c r="J718"/>
  <c r="J717" s="1"/>
  <c r="K718"/>
  <c r="K717" s="1"/>
  <c r="K716" s="1"/>
  <c r="K715" s="1"/>
  <c r="H718"/>
  <c r="H717" s="1"/>
  <c r="H716" s="1"/>
  <c r="H715" s="1"/>
  <c r="I707"/>
  <c r="I706" s="1"/>
  <c r="I705" s="1"/>
  <c r="I704" s="1"/>
  <c r="J707"/>
  <c r="J706" s="1"/>
  <c r="J705" s="1"/>
  <c r="J704" s="1"/>
  <c r="K707"/>
  <c r="K706" s="1"/>
  <c r="K705" s="1"/>
  <c r="K704" s="1"/>
  <c r="J678"/>
  <c r="J677" s="1"/>
  <c r="J676" s="1"/>
  <c r="J675" s="1"/>
  <c r="J674" s="1"/>
  <c r="K678"/>
  <c r="K677" s="1"/>
  <c r="K676" s="1"/>
  <c r="K675" s="1"/>
  <c r="K674" s="1"/>
  <c r="H678"/>
  <c r="I650"/>
  <c r="I649" s="1"/>
  <c r="I648" s="1"/>
  <c r="G47" i="36" s="1"/>
  <c r="J650" i="38"/>
  <c r="J649" s="1"/>
  <c r="J648" s="1"/>
  <c r="H47" i="36" s="1"/>
  <c r="K650" i="38"/>
  <c r="K649" s="1"/>
  <c r="K648" s="1"/>
  <c r="I47" i="36" s="1"/>
  <c r="I543" i="38"/>
  <c r="J543"/>
  <c r="K543"/>
  <c r="H543"/>
  <c r="H618" i="34" l="1"/>
  <c r="H721"/>
  <c r="H145"/>
  <c r="H619"/>
  <c r="H93"/>
  <c r="K92"/>
  <c r="G718" i="38"/>
  <c r="I728"/>
  <c r="I727"/>
  <c r="I726" s="1"/>
  <c r="G731"/>
  <c r="D370" i="42" s="1"/>
  <c r="D369" s="1"/>
  <c r="H730" i="38"/>
  <c r="H729" s="1"/>
  <c r="G729" s="1"/>
  <c r="I725"/>
  <c r="J728"/>
  <c r="J725"/>
  <c r="J727"/>
  <c r="J726" s="1"/>
  <c r="K728"/>
  <c r="K725"/>
  <c r="G717"/>
  <c r="J716"/>
  <c r="H677"/>
  <c r="G543"/>
  <c r="K542"/>
  <c r="K541" s="1"/>
  <c r="K540" s="1"/>
  <c r="J542"/>
  <c r="J541" s="1"/>
  <c r="J540" s="1"/>
  <c r="I542"/>
  <c r="I541" s="1"/>
  <c r="I540" s="1"/>
  <c r="H542"/>
  <c r="G512"/>
  <c r="K511"/>
  <c r="K510" s="1"/>
  <c r="K509" s="1"/>
  <c r="J511"/>
  <c r="J510" s="1"/>
  <c r="J509" s="1"/>
  <c r="I511"/>
  <c r="I510" s="1"/>
  <c r="I509" s="1"/>
  <c r="H511"/>
  <c r="H588" i="34"/>
  <c r="L587"/>
  <c r="K525" i="38" s="1"/>
  <c r="K587" i="34"/>
  <c r="J587"/>
  <c r="I587"/>
  <c r="H525" i="38" s="1"/>
  <c r="H92" i="34" l="1"/>
  <c r="K91"/>
  <c r="L586"/>
  <c r="L585" s="1"/>
  <c r="L584" s="1"/>
  <c r="G730" i="38"/>
  <c r="H728"/>
  <c r="J715"/>
  <c r="G716"/>
  <c r="H676"/>
  <c r="H675" s="1"/>
  <c r="J586" i="34"/>
  <c r="J585" s="1"/>
  <c r="J584" s="1"/>
  <c r="I525" i="38"/>
  <c r="K586" i="34"/>
  <c r="K585" s="1"/>
  <c r="K584" s="1"/>
  <c r="J525" i="38"/>
  <c r="G511"/>
  <c r="G542"/>
  <c r="H510"/>
  <c r="G510" s="1"/>
  <c r="H541"/>
  <c r="G541" s="1"/>
  <c r="H587" i="34"/>
  <c r="I586"/>
  <c r="J895"/>
  <c r="I530" i="38" s="1"/>
  <c r="K895" i="34"/>
  <c r="J530" i="38" s="1"/>
  <c r="L895" i="34"/>
  <c r="K530" i="38" s="1"/>
  <c r="I895" i="34"/>
  <c r="H530" i="38" s="1"/>
  <c r="H896" i="34"/>
  <c r="H855"/>
  <c r="L854"/>
  <c r="L853" s="1"/>
  <c r="L852" s="1"/>
  <c r="K854"/>
  <c r="K853" s="1"/>
  <c r="K852" s="1"/>
  <c r="J854"/>
  <c r="J853" s="1"/>
  <c r="J852" s="1"/>
  <c r="I854"/>
  <c r="H462" i="38" s="1"/>
  <c r="H826" i="34"/>
  <c r="L825"/>
  <c r="K825"/>
  <c r="J825"/>
  <c r="I825"/>
  <c r="H439" i="38" s="1"/>
  <c r="H674" l="1"/>
  <c r="K90" i="34"/>
  <c r="H90" s="1"/>
  <c r="H91"/>
  <c r="H727" i="38"/>
  <c r="G728"/>
  <c r="G715"/>
  <c r="G525"/>
  <c r="D82" i="42" s="1"/>
  <c r="G530" i="38"/>
  <c r="D87" i="42" s="1"/>
  <c r="H854" i="34"/>
  <c r="J824"/>
  <c r="J823" s="1"/>
  <c r="I439" i="38"/>
  <c r="I438" s="1"/>
  <c r="I437" s="1"/>
  <c r="L824" i="34"/>
  <c r="L823" s="1"/>
  <c r="K439" i="38"/>
  <c r="K438" s="1"/>
  <c r="K437" s="1"/>
  <c r="I824" i="34"/>
  <c r="I823" s="1"/>
  <c r="H438" i="38"/>
  <c r="K824" i="34"/>
  <c r="K823" s="1"/>
  <c r="J439" i="38"/>
  <c r="J438" s="1"/>
  <c r="J437" s="1"/>
  <c r="H509"/>
  <c r="G509" s="1"/>
  <c r="H540"/>
  <c r="G540" s="1"/>
  <c r="I853" i="34"/>
  <c r="H853" s="1"/>
  <c r="H586"/>
  <c r="I585"/>
  <c r="H895"/>
  <c r="H825"/>
  <c r="G727" i="38" l="1"/>
  <c r="H726"/>
  <c r="I852" i="34"/>
  <c r="H852" s="1"/>
  <c r="H823"/>
  <c r="H824"/>
  <c r="G438" i="38"/>
  <c r="H437"/>
  <c r="G437" s="1"/>
  <c r="G439"/>
  <c r="D17" i="42" s="1"/>
  <c r="D16" s="1"/>
  <c r="D15" s="1"/>
  <c r="H585" i="34"/>
  <c r="I584"/>
  <c r="H725" i="38" l="1"/>
  <c r="G725" s="1"/>
  <c r="G726"/>
  <c r="I395"/>
  <c r="I394" s="1"/>
  <c r="I393" s="1"/>
  <c r="I392" s="1"/>
  <c r="J395"/>
  <c r="J394" s="1"/>
  <c r="J393" s="1"/>
  <c r="J392" s="1"/>
  <c r="K395"/>
  <c r="K394" s="1"/>
  <c r="K393" s="1"/>
  <c r="K392" s="1"/>
  <c r="I352"/>
  <c r="I351" s="1"/>
  <c r="I350" s="1"/>
  <c r="I349" s="1"/>
  <c r="I348" s="1"/>
  <c r="J352"/>
  <c r="J351" s="1"/>
  <c r="J350" s="1"/>
  <c r="J349" s="1"/>
  <c r="J348" s="1"/>
  <c r="K352"/>
  <c r="K351" s="1"/>
  <c r="K350" s="1"/>
  <c r="K349" s="1"/>
  <c r="K348" s="1"/>
  <c r="H352"/>
  <c r="I347"/>
  <c r="I346" s="1"/>
  <c r="I345" s="1"/>
  <c r="J347"/>
  <c r="J346" s="1"/>
  <c r="J345" s="1"/>
  <c r="K347"/>
  <c r="K346" s="1"/>
  <c r="K345" s="1"/>
  <c r="H347"/>
  <c r="H346" s="1"/>
  <c r="H345" s="1"/>
  <c r="I344"/>
  <c r="I343" s="1"/>
  <c r="I342" s="1"/>
  <c r="J344"/>
  <c r="J343" s="1"/>
  <c r="J342" s="1"/>
  <c r="K344"/>
  <c r="K343" s="1"/>
  <c r="K342" s="1"/>
  <c r="H344"/>
  <c r="H343" s="1"/>
  <c r="H342" s="1"/>
  <c r="I341"/>
  <c r="I340" s="1"/>
  <c r="I339" s="1"/>
  <c r="J341"/>
  <c r="J340" s="1"/>
  <c r="J339" s="1"/>
  <c r="K341"/>
  <c r="K340" s="1"/>
  <c r="K339" s="1"/>
  <c r="H341"/>
  <c r="I336"/>
  <c r="I335" s="1"/>
  <c r="J336"/>
  <c r="J335" s="1"/>
  <c r="K336"/>
  <c r="K335" s="1"/>
  <c r="H336"/>
  <c r="H335" s="1"/>
  <c r="H331"/>
  <c r="G331" s="1"/>
  <c r="D507" i="42" s="1"/>
  <c r="D506" s="1"/>
  <c r="D505" s="1"/>
  <c r="K330" i="38"/>
  <c r="J330"/>
  <c r="I330"/>
  <c r="I213"/>
  <c r="G28" i="36" s="1"/>
  <c r="J213" i="38"/>
  <c r="H28" i="36" s="1"/>
  <c r="K213" i="38"/>
  <c r="I28" i="36" s="1"/>
  <c r="H213" i="38"/>
  <c r="F28" i="36" s="1"/>
  <c r="G249" i="38"/>
  <c r="G237"/>
  <c r="G220"/>
  <c r="J264" i="34"/>
  <c r="K264"/>
  <c r="L264"/>
  <c r="I264"/>
  <c r="H306"/>
  <c r="H272"/>
  <c r="H291"/>
  <c r="G344" i="38" l="1"/>
  <c r="D239" i="42" s="1"/>
  <c r="D238" s="1"/>
  <c r="D237" s="1"/>
  <c r="G336" i="38"/>
  <c r="D510" i="42" s="1"/>
  <c r="D509" s="1"/>
  <c r="D508" s="1"/>
  <c r="G347" i="38"/>
  <c r="D242" i="42" s="1"/>
  <c r="D241" s="1"/>
  <c r="D240" s="1"/>
  <c r="H330" i="38"/>
  <c r="G330" s="1"/>
  <c r="G341"/>
  <c r="D236" i="42" s="1"/>
  <c r="D235" s="1"/>
  <c r="D234" s="1"/>
  <c r="G352" i="38"/>
  <c r="D523" i="42" s="1"/>
  <c r="D522" s="1"/>
  <c r="D521" s="1"/>
  <c r="H340" i="38"/>
  <c r="H339" s="1"/>
  <c r="H338" s="1"/>
  <c r="H351"/>
  <c r="H350" s="1"/>
  <c r="J338"/>
  <c r="I338"/>
  <c r="K338"/>
  <c r="G345"/>
  <c r="G335"/>
  <c r="G342"/>
  <c r="G343"/>
  <c r="G346"/>
  <c r="K297"/>
  <c r="J297" s="1"/>
  <c r="J296" s="1"/>
  <c r="J295" s="1"/>
  <c r="J294" s="1"/>
  <c r="I271"/>
  <c r="I270" s="1"/>
  <c r="I269" s="1"/>
  <c r="I268" s="1"/>
  <c r="J271"/>
  <c r="J270" s="1"/>
  <c r="J269" s="1"/>
  <c r="J268" s="1"/>
  <c r="K271"/>
  <c r="K270" s="1"/>
  <c r="K269" s="1"/>
  <c r="K268" s="1"/>
  <c r="H271"/>
  <c r="H270" s="1"/>
  <c r="I263"/>
  <c r="I262" s="1"/>
  <c r="J263"/>
  <c r="J262" s="1"/>
  <c r="J261" s="1"/>
  <c r="J260" s="1"/>
  <c r="K263"/>
  <c r="K262" s="1"/>
  <c r="K261" s="1"/>
  <c r="K260" s="1"/>
  <c r="H263"/>
  <c r="H262" s="1"/>
  <c r="H261" s="1"/>
  <c r="H260" s="1"/>
  <c r="I211"/>
  <c r="I210" s="1"/>
  <c r="I209" s="1"/>
  <c r="I208" s="1"/>
  <c r="I207" s="1"/>
  <c r="I206" s="1"/>
  <c r="G26" i="36" s="1"/>
  <c r="J211" i="38"/>
  <c r="J210" s="1"/>
  <c r="J209" s="1"/>
  <c r="J208" s="1"/>
  <c r="J207" s="1"/>
  <c r="J206" s="1"/>
  <c r="H26" i="36" s="1"/>
  <c r="K211" i="38"/>
  <c r="K210" s="1"/>
  <c r="K209" s="1"/>
  <c r="K208" s="1"/>
  <c r="K207" s="1"/>
  <c r="K206" s="1"/>
  <c r="I26" i="36" s="1"/>
  <c r="I205" i="38"/>
  <c r="I204" s="1"/>
  <c r="I203" s="1"/>
  <c r="I202" s="1"/>
  <c r="I201" s="1"/>
  <c r="J205"/>
  <c r="J204" s="1"/>
  <c r="J203" s="1"/>
  <c r="J202" s="1"/>
  <c r="J201" s="1"/>
  <c r="K205"/>
  <c r="K204" s="1"/>
  <c r="K203" s="1"/>
  <c r="K202" s="1"/>
  <c r="K201" s="1"/>
  <c r="H205"/>
  <c r="H204" s="1"/>
  <c r="H203" s="1"/>
  <c r="H202" s="1"/>
  <c r="I266"/>
  <c r="I265" s="1"/>
  <c r="I264" s="1"/>
  <c r="J197"/>
  <c r="J194"/>
  <c r="I171"/>
  <c r="I170" s="1"/>
  <c r="I169" s="1"/>
  <c r="J171"/>
  <c r="J170" s="1"/>
  <c r="J169" s="1"/>
  <c r="K171"/>
  <c r="K170" s="1"/>
  <c r="K169" s="1"/>
  <c r="I117"/>
  <c r="I116" s="1"/>
  <c r="I115" s="1"/>
  <c r="J117"/>
  <c r="J116" s="1"/>
  <c r="J115" s="1"/>
  <c r="K117"/>
  <c r="K116" s="1"/>
  <c r="K115" s="1"/>
  <c r="G94"/>
  <c r="G131"/>
  <c r="H349" l="1"/>
  <c r="G202"/>
  <c r="H201"/>
  <c r="G339"/>
  <c r="G350"/>
  <c r="G340"/>
  <c r="G351"/>
  <c r="K296"/>
  <c r="K295" s="1"/>
  <c r="K294" s="1"/>
  <c r="G338"/>
  <c r="G271"/>
  <c r="D312" i="42" s="1"/>
  <c r="D311" s="1"/>
  <c r="D310" s="1"/>
  <c r="I297" i="38"/>
  <c r="G263"/>
  <c r="D304" i="42" s="1"/>
  <c r="D303" s="1"/>
  <c r="D302" s="1"/>
  <c r="D301" s="1"/>
  <c r="G205" i="38"/>
  <c r="D315" i="42" s="1"/>
  <c r="D314" s="1"/>
  <c r="D313" s="1"/>
  <c r="G213" i="38"/>
  <c r="G204"/>
  <c r="G203"/>
  <c r="I261"/>
  <c r="I260" s="1"/>
  <c r="G262"/>
  <c r="G270"/>
  <c r="H269"/>
  <c r="H92"/>
  <c r="G92" s="1"/>
  <c r="D372" i="42" s="1"/>
  <c r="D371" s="1"/>
  <c r="K91" i="38"/>
  <c r="K90" s="1"/>
  <c r="J91"/>
  <c r="J90" s="1"/>
  <c r="I91"/>
  <c r="I90" s="1"/>
  <c r="H366" i="34"/>
  <c r="I383"/>
  <c r="H383" s="1"/>
  <c r="J970"/>
  <c r="K970"/>
  <c r="L970"/>
  <c r="I970"/>
  <c r="H68" i="38" s="1"/>
  <c r="H971" i="34"/>
  <c r="H802"/>
  <c r="L801"/>
  <c r="L800" s="1"/>
  <c r="K801"/>
  <c r="K800" s="1"/>
  <c r="J801"/>
  <c r="J800" s="1"/>
  <c r="I801"/>
  <c r="I800" s="1"/>
  <c r="H797"/>
  <c r="L796"/>
  <c r="L795" s="1"/>
  <c r="K796"/>
  <c r="K795" s="1"/>
  <c r="J796"/>
  <c r="J795" s="1"/>
  <c r="I796"/>
  <c r="I795" s="1"/>
  <c r="H792"/>
  <c r="L791"/>
  <c r="L790" s="1"/>
  <c r="L789" s="1"/>
  <c r="L788" s="1"/>
  <c r="K791"/>
  <c r="K790" s="1"/>
  <c r="K789" s="1"/>
  <c r="K788" s="1"/>
  <c r="J791"/>
  <c r="J790" s="1"/>
  <c r="J789" s="1"/>
  <c r="J788" s="1"/>
  <c r="I791"/>
  <c r="I790" s="1"/>
  <c r="I789" s="1"/>
  <c r="I788" s="1"/>
  <c r="H784"/>
  <c r="L783"/>
  <c r="K724" i="38" s="1"/>
  <c r="K783" i="34"/>
  <c r="J724" i="38" s="1"/>
  <c r="J723" s="1"/>
  <c r="J722" s="1"/>
  <c r="J721" s="1"/>
  <c r="J720" s="1"/>
  <c r="J783" i="34"/>
  <c r="I783"/>
  <c r="L782"/>
  <c r="L781" s="1"/>
  <c r="L780" s="1"/>
  <c r="L779" s="1"/>
  <c r="L778" s="1"/>
  <c r="K782"/>
  <c r="K781" s="1"/>
  <c r="K780" s="1"/>
  <c r="K779" s="1"/>
  <c r="K778" s="1"/>
  <c r="H777"/>
  <c r="L776"/>
  <c r="L775" s="1"/>
  <c r="L774" s="1"/>
  <c r="K776"/>
  <c r="K775" s="1"/>
  <c r="K774" s="1"/>
  <c r="J776"/>
  <c r="J775" s="1"/>
  <c r="J774" s="1"/>
  <c r="I776"/>
  <c r="I773"/>
  <c r="H773" s="1"/>
  <c r="L772"/>
  <c r="K772"/>
  <c r="J772"/>
  <c r="H761"/>
  <c r="L760"/>
  <c r="K760"/>
  <c r="J760"/>
  <c r="I760"/>
  <c r="H703" i="38" s="1"/>
  <c r="H758" i="34"/>
  <c r="L757"/>
  <c r="K701" i="38" s="1"/>
  <c r="K700" s="1"/>
  <c r="K757" i="34"/>
  <c r="J757"/>
  <c r="I757"/>
  <c r="H701" i="38" s="1"/>
  <c r="L756" i="34"/>
  <c r="H754"/>
  <c r="L753"/>
  <c r="K698" i="38" s="1"/>
  <c r="K697" s="1"/>
  <c r="K753" i="34"/>
  <c r="J753"/>
  <c r="I753"/>
  <c r="H698" i="38" s="1"/>
  <c r="H751" i="34"/>
  <c r="H750"/>
  <c r="L749"/>
  <c r="K749"/>
  <c r="J749"/>
  <c r="I749"/>
  <c r="H696" i="38" s="1"/>
  <c r="H747" i="34"/>
  <c r="H746"/>
  <c r="L745"/>
  <c r="K745"/>
  <c r="J745"/>
  <c r="I745"/>
  <c r="L764"/>
  <c r="L763" s="1"/>
  <c r="L762" s="1"/>
  <c r="K764"/>
  <c r="K763" s="1"/>
  <c r="K762" s="1"/>
  <c r="J764"/>
  <c r="J763" s="1"/>
  <c r="J762" s="1"/>
  <c r="I764"/>
  <c r="H734"/>
  <c r="L733"/>
  <c r="K684" i="38" s="1"/>
  <c r="K683" s="1"/>
  <c r="K733" i="34"/>
  <c r="J733"/>
  <c r="I733"/>
  <c r="H684" i="38" s="1"/>
  <c r="L732" i="34"/>
  <c r="H731"/>
  <c r="L730"/>
  <c r="K682" i="38" s="1"/>
  <c r="K681" s="1"/>
  <c r="K730" i="34"/>
  <c r="J730"/>
  <c r="I682" i="38" s="1"/>
  <c r="I681" s="1"/>
  <c r="I730" i="34"/>
  <c r="H739"/>
  <c r="L738"/>
  <c r="K688" i="38" s="1"/>
  <c r="K687" s="1"/>
  <c r="K686" s="1"/>
  <c r="K685" s="1"/>
  <c r="K738" i="34"/>
  <c r="J688" i="38" s="1"/>
  <c r="J687" s="1"/>
  <c r="J686" s="1"/>
  <c r="J685" s="1"/>
  <c r="J738" i="34"/>
  <c r="I688" i="38" s="1"/>
  <c r="I687" s="1"/>
  <c r="I686" s="1"/>
  <c r="I685" s="1"/>
  <c r="I738" i="34"/>
  <c r="H688" i="38" s="1"/>
  <c r="H720" i="34"/>
  <c r="L719"/>
  <c r="K668" i="38" s="1"/>
  <c r="K667" s="1"/>
  <c r="K666" s="1"/>
  <c r="K719" i="34"/>
  <c r="J719"/>
  <c r="I719"/>
  <c r="H668" i="38" s="1"/>
  <c r="H716" i="34"/>
  <c r="L715"/>
  <c r="K665" i="38" s="1"/>
  <c r="K664" s="1"/>
  <c r="K663" s="1"/>
  <c r="K715" i="34"/>
  <c r="J715"/>
  <c r="I715"/>
  <c r="H665" i="38" s="1"/>
  <c r="H712" i="34"/>
  <c r="L711"/>
  <c r="K662" i="38" s="1"/>
  <c r="K661" s="1"/>
  <c r="K660" s="1"/>
  <c r="K711" i="34"/>
  <c r="J711"/>
  <c r="I711"/>
  <c r="H662" i="38" s="1"/>
  <c r="H708" i="34"/>
  <c r="L707"/>
  <c r="K658" i="38" s="1"/>
  <c r="K657" s="1"/>
  <c r="K656" s="1"/>
  <c r="K707" i="34"/>
  <c r="J707"/>
  <c r="I707"/>
  <c r="H658" i="38" s="1"/>
  <c r="H702" i="34"/>
  <c r="L701"/>
  <c r="K653" i="38" s="1"/>
  <c r="K652" s="1"/>
  <c r="K701" i="34"/>
  <c r="J701"/>
  <c r="I701"/>
  <c r="H653" i="38" s="1"/>
  <c r="H694" i="34"/>
  <c r="L693"/>
  <c r="K646" i="38" s="1"/>
  <c r="K645" s="1"/>
  <c r="K644" s="1"/>
  <c r="K643" s="1"/>
  <c r="K642" s="1"/>
  <c r="K641" s="1"/>
  <c r="I45" i="36" s="1"/>
  <c r="K693" i="34"/>
  <c r="J693"/>
  <c r="I693"/>
  <c r="H646" i="38" s="1"/>
  <c r="H683" i="34"/>
  <c r="L682"/>
  <c r="K682"/>
  <c r="J682"/>
  <c r="I682"/>
  <c r="H679"/>
  <c r="L678"/>
  <c r="K678"/>
  <c r="J678"/>
  <c r="I678"/>
  <c r="H674"/>
  <c r="L673"/>
  <c r="K630" i="38" s="1"/>
  <c r="K629" s="1"/>
  <c r="K628" s="1"/>
  <c r="K627" s="1"/>
  <c r="K673" i="34"/>
  <c r="J673"/>
  <c r="I673"/>
  <c r="H630" i="38" s="1"/>
  <c r="H669" i="34"/>
  <c r="L668"/>
  <c r="K626" i="38" s="1"/>
  <c r="K625" s="1"/>
  <c r="K624" s="1"/>
  <c r="K623" s="1"/>
  <c r="K668" i="34"/>
  <c r="J626" i="38" s="1"/>
  <c r="J625" s="1"/>
  <c r="J624" s="1"/>
  <c r="J623" s="1"/>
  <c r="J668" i="34"/>
  <c r="I668"/>
  <c r="H626" i="38" s="1"/>
  <c r="H663" i="34"/>
  <c r="L662"/>
  <c r="K662"/>
  <c r="J662"/>
  <c r="I662"/>
  <c r="H658"/>
  <c r="L657"/>
  <c r="K657"/>
  <c r="J657"/>
  <c r="I657"/>
  <c r="H654"/>
  <c r="L653"/>
  <c r="K653"/>
  <c r="J614" i="38" s="1"/>
  <c r="J613" s="1"/>
  <c r="J612" s="1"/>
  <c r="J653" i="34"/>
  <c r="I653"/>
  <c r="H648"/>
  <c r="L647"/>
  <c r="K609" i="38" s="1"/>
  <c r="K608" s="1"/>
  <c r="K607" s="1"/>
  <c r="K647" i="34"/>
  <c r="J647"/>
  <c r="I647"/>
  <c r="H609" i="38" s="1"/>
  <c r="H644" i="34"/>
  <c r="L643"/>
  <c r="K606" i="38" s="1"/>
  <c r="K605" s="1"/>
  <c r="K604" s="1"/>
  <c r="K643" i="34"/>
  <c r="J643"/>
  <c r="I643"/>
  <c r="H606" i="38" s="1"/>
  <c r="H639" i="34"/>
  <c r="L638"/>
  <c r="K638"/>
  <c r="J638"/>
  <c r="I638"/>
  <c r="H602" i="38" s="1"/>
  <c r="H634" i="34"/>
  <c r="L633"/>
  <c r="K598" i="38" s="1"/>
  <c r="K597" s="1"/>
  <c r="K596" s="1"/>
  <c r="K595" s="1"/>
  <c r="K633" i="34"/>
  <c r="J598" i="38" s="1"/>
  <c r="J597" s="1"/>
  <c r="J596" s="1"/>
  <c r="J595" s="1"/>
  <c r="J633" i="34"/>
  <c r="I598" i="38" s="1"/>
  <c r="I597" s="1"/>
  <c r="I596" s="1"/>
  <c r="I595" s="1"/>
  <c r="I633" i="34"/>
  <c r="H598" i="38" s="1"/>
  <c r="H629" i="34"/>
  <c r="L628"/>
  <c r="K628"/>
  <c r="J628"/>
  <c r="I628"/>
  <c r="H594" i="38" s="1"/>
  <c r="H625" i="34"/>
  <c r="L624"/>
  <c r="K591" i="38" s="1"/>
  <c r="K590" s="1"/>
  <c r="K589" s="1"/>
  <c r="K624" i="34"/>
  <c r="J624"/>
  <c r="I624"/>
  <c r="H612"/>
  <c r="L611"/>
  <c r="K553" i="38" s="1"/>
  <c r="K611" i="34"/>
  <c r="J553" i="38" s="1"/>
  <c r="J611" i="34"/>
  <c r="I553" i="38" s="1"/>
  <c r="I611" i="34"/>
  <c r="H553" i="38" s="1"/>
  <c r="I610" i="34"/>
  <c r="H610" s="1"/>
  <c r="L609"/>
  <c r="K552" i="38" s="1"/>
  <c r="K609" i="34"/>
  <c r="J552" i="38" s="1"/>
  <c r="J609" i="34"/>
  <c r="I552" i="38" s="1"/>
  <c r="H607" i="34"/>
  <c r="L606"/>
  <c r="K550" i="38" s="1"/>
  <c r="K549" s="1"/>
  <c r="K606" i="34"/>
  <c r="J606"/>
  <c r="I606"/>
  <c r="H550" i="38" s="1"/>
  <c r="I603" i="34"/>
  <c r="H603" s="1"/>
  <c r="L602"/>
  <c r="K547" i="38" s="1"/>
  <c r="K546" s="1"/>
  <c r="K545" s="1"/>
  <c r="K602" i="34"/>
  <c r="J547" i="38" s="1"/>
  <c r="J546" s="1"/>
  <c r="J545" s="1"/>
  <c r="J602" i="34"/>
  <c r="I547" i="38" s="1"/>
  <c r="I546" s="1"/>
  <c r="I545" s="1"/>
  <c r="H598" i="34"/>
  <c r="L597"/>
  <c r="L596" s="1"/>
  <c r="L595" s="1"/>
  <c r="K597"/>
  <c r="K596" s="1"/>
  <c r="K595" s="1"/>
  <c r="J597"/>
  <c r="J596" s="1"/>
  <c r="J595" s="1"/>
  <c r="I597"/>
  <c r="I594"/>
  <c r="H594" s="1"/>
  <c r="L593"/>
  <c r="K539" i="38" s="1"/>
  <c r="K538" s="1"/>
  <c r="K537" s="1"/>
  <c r="K536" s="1"/>
  <c r="K535" s="1"/>
  <c r="K593" i="34"/>
  <c r="J593"/>
  <c r="I593"/>
  <c r="H539" i="38" s="1"/>
  <c r="H581" i="34"/>
  <c r="L580"/>
  <c r="L579" s="1"/>
  <c r="L578" s="1"/>
  <c r="K580"/>
  <c r="K579" s="1"/>
  <c r="K578" s="1"/>
  <c r="J580"/>
  <c r="J579" s="1"/>
  <c r="J578" s="1"/>
  <c r="I580"/>
  <c r="K577"/>
  <c r="H577" s="1"/>
  <c r="L576"/>
  <c r="K508" i="38" s="1"/>
  <c r="K507" s="1"/>
  <c r="K506" s="1"/>
  <c r="J576" i="34"/>
  <c r="I576"/>
  <c r="H508" i="38" s="1"/>
  <c r="I573" i="34"/>
  <c r="H573" s="1"/>
  <c r="L572"/>
  <c r="K505" i="38" s="1"/>
  <c r="K504" s="1"/>
  <c r="K503" s="1"/>
  <c r="K572" i="34"/>
  <c r="J572"/>
  <c r="I572"/>
  <c r="H505" i="38" s="1"/>
  <c r="H567" i="34"/>
  <c r="L566"/>
  <c r="K566"/>
  <c r="J566"/>
  <c r="I566"/>
  <c r="H500" i="38" s="1"/>
  <c r="H562" i="34"/>
  <c r="L561"/>
  <c r="K496" i="38" s="1"/>
  <c r="K495" s="1"/>
  <c r="K494" s="1"/>
  <c r="K493" s="1"/>
  <c r="K561" i="34"/>
  <c r="J561"/>
  <c r="I561"/>
  <c r="H496" i="38" s="1"/>
  <c r="K557" i="34"/>
  <c r="H557" s="1"/>
  <c r="L556"/>
  <c r="J556"/>
  <c r="I556"/>
  <c r="H492" i="38" s="1"/>
  <c r="I553" i="34"/>
  <c r="H553" s="1"/>
  <c r="L552"/>
  <c r="K552"/>
  <c r="J552"/>
  <c r="H548"/>
  <c r="L547"/>
  <c r="K485" i="38" s="1"/>
  <c r="K484" s="1"/>
  <c r="K483" s="1"/>
  <c r="K547" i="34"/>
  <c r="J547"/>
  <c r="I547"/>
  <c r="H485" i="38" s="1"/>
  <c r="H544" i="34"/>
  <c r="L543"/>
  <c r="K482" i="38" s="1"/>
  <c r="K481" s="1"/>
  <c r="K480" s="1"/>
  <c r="K543" i="34"/>
  <c r="J543"/>
  <c r="I543"/>
  <c r="H482" i="38" s="1"/>
  <c r="H535" i="34"/>
  <c r="L534"/>
  <c r="K534"/>
  <c r="J534"/>
  <c r="I534"/>
  <c r="H426" i="38" s="1"/>
  <c r="H508" i="34"/>
  <c r="L507"/>
  <c r="L506" s="1"/>
  <c r="K407" i="38" s="1"/>
  <c r="K406" s="1"/>
  <c r="K405" s="1"/>
  <c r="K507" i="34"/>
  <c r="K506" s="1"/>
  <c r="J507"/>
  <c r="J506" s="1"/>
  <c r="I407" i="38" s="1"/>
  <c r="I406" s="1"/>
  <c r="I405" s="1"/>
  <c r="I507" i="34"/>
  <c r="I506" s="1"/>
  <c r="H407" i="38" s="1"/>
  <c r="H528" i="34"/>
  <c r="L527"/>
  <c r="K420" i="38" s="1"/>
  <c r="K419" s="1"/>
  <c r="K418" s="1"/>
  <c r="K417" s="1"/>
  <c r="K527" i="34"/>
  <c r="J420" i="38" s="1"/>
  <c r="J419" s="1"/>
  <c r="J418" s="1"/>
  <c r="J417" s="1"/>
  <c r="J527" i="34"/>
  <c r="I527"/>
  <c r="H523"/>
  <c r="H522"/>
  <c r="L521"/>
  <c r="K416" i="38" s="1"/>
  <c r="K415" s="1"/>
  <c r="K521" i="34"/>
  <c r="J416" i="38" s="1"/>
  <c r="J415" s="1"/>
  <c r="J521" i="34"/>
  <c r="I416" i="38" s="1"/>
  <c r="I415" s="1"/>
  <c r="I521" i="34"/>
  <c r="H519"/>
  <c r="H518"/>
  <c r="L517"/>
  <c r="K414" i="38" s="1"/>
  <c r="K413" s="1"/>
  <c r="K517" i="34"/>
  <c r="J414" i="38" s="1"/>
  <c r="J413" s="1"/>
  <c r="J517" i="34"/>
  <c r="I414" i="38" s="1"/>
  <c r="I413" s="1"/>
  <c r="I517" i="34"/>
  <c r="H414" i="38" s="1"/>
  <c r="H515" i="34"/>
  <c r="H514"/>
  <c r="L513"/>
  <c r="K412" i="38" s="1"/>
  <c r="K411" s="1"/>
  <c r="K513" i="34"/>
  <c r="J513"/>
  <c r="I513"/>
  <c r="H412" i="38" s="1"/>
  <c r="H504" i="34"/>
  <c r="H503"/>
  <c r="L502"/>
  <c r="K404" i="38" s="1"/>
  <c r="K403" s="1"/>
  <c r="K502" i="34"/>
  <c r="J502"/>
  <c r="I502"/>
  <c r="H404" i="38" s="1"/>
  <c r="H500" i="34"/>
  <c r="H499"/>
  <c r="L498"/>
  <c r="K402" i="38" s="1"/>
  <c r="K401" s="1"/>
  <c r="K498" i="34"/>
  <c r="J402" i="38" s="1"/>
  <c r="J401" s="1"/>
  <c r="J498" i="34"/>
  <c r="I498"/>
  <c r="H402" i="38" s="1"/>
  <c r="H496" i="34"/>
  <c r="H495"/>
  <c r="L494"/>
  <c r="K400" i="38" s="1"/>
  <c r="K399" s="1"/>
  <c r="K494" i="34"/>
  <c r="J400" i="38" s="1"/>
  <c r="J399" s="1"/>
  <c r="J494" i="34"/>
  <c r="I400" i="38" s="1"/>
  <c r="I399" s="1"/>
  <c r="I494" i="34"/>
  <c r="H400" i="38" s="1"/>
  <c r="I489" i="34"/>
  <c r="L488"/>
  <c r="L487" s="1"/>
  <c r="L486" s="1"/>
  <c r="K488"/>
  <c r="K487" s="1"/>
  <c r="K486" s="1"/>
  <c r="J488"/>
  <c r="J487" s="1"/>
  <c r="J486" s="1"/>
  <c r="H390" i="38"/>
  <c r="H476" i="34"/>
  <c r="L475"/>
  <c r="K475"/>
  <c r="J475"/>
  <c r="H470"/>
  <c r="L469"/>
  <c r="K379" i="38" s="1"/>
  <c r="K378" s="1"/>
  <c r="K377" s="1"/>
  <c r="K469" i="34"/>
  <c r="J469"/>
  <c r="I469"/>
  <c r="H379" i="38" s="1"/>
  <c r="H466" i="34"/>
  <c r="L465"/>
  <c r="K376" i="38" s="1"/>
  <c r="K375" s="1"/>
  <c r="K374" s="1"/>
  <c r="K465" i="34"/>
  <c r="J465"/>
  <c r="I465"/>
  <c r="H376" i="38" s="1"/>
  <c r="H462" i="34"/>
  <c r="L461"/>
  <c r="K373" i="38" s="1"/>
  <c r="K372" s="1"/>
  <c r="K461" i="34"/>
  <c r="J461"/>
  <c r="I461"/>
  <c r="H373" i="38" s="1"/>
  <c r="H459" i="34"/>
  <c r="L458"/>
  <c r="K458"/>
  <c r="J458"/>
  <c r="I458"/>
  <c r="H371" i="38" s="1"/>
  <c r="H435" i="34"/>
  <c r="L434"/>
  <c r="L433" s="1"/>
  <c r="L432" s="1"/>
  <c r="L431" s="1"/>
  <c r="K434"/>
  <c r="K433" s="1"/>
  <c r="K432" s="1"/>
  <c r="K431" s="1"/>
  <c r="J434"/>
  <c r="J433" s="1"/>
  <c r="J432" s="1"/>
  <c r="J431" s="1"/>
  <c r="I434"/>
  <c r="H452"/>
  <c r="L451"/>
  <c r="K365" i="38" s="1"/>
  <c r="K364" s="1"/>
  <c r="K363" s="1"/>
  <c r="K451" i="34"/>
  <c r="J451"/>
  <c r="I451"/>
  <c r="H365" i="38" s="1"/>
  <c r="H448" i="34"/>
  <c r="L447"/>
  <c r="K362" i="38" s="1"/>
  <c r="K361" s="1"/>
  <c r="K360" s="1"/>
  <c r="K447" i="34"/>
  <c r="J447"/>
  <c r="I447"/>
  <c r="H362" i="38" s="1"/>
  <c r="H444" i="34"/>
  <c r="L443"/>
  <c r="K359" i="38" s="1"/>
  <c r="K358" s="1"/>
  <c r="K357" s="1"/>
  <c r="K443" i="34"/>
  <c r="J443"/>
  <c r="I443"/>
  <c r="H359" i="38" s="1"/>
  <c r="H430" i="34"/>
  <c r="L429"/>
  <c r="L428" s="1"/>
  <c r="K429"/>
  <c r="K428" s="1"/>
  <c r="J429"/>
  <c r="J428" s="1"/>
  <c r="I429"/>
  <c r="H427"/>
  <c r="L426"/>
  <c r="L425" s="1"/>
  <c r="K426"/>
  <c r="K425" s="1"/>
  <c r="J426"/>
  <c r="J425" s="1"/>
  <c r="I426"/>
  <c r="H424"/>
  <c r="L423"/>
  <c r="L422" s="1"/>
  <c r="K423"/>
  <c r="K422" s="1"/>
  <c r="J423"/>
  <c r="J422" s="1"/>
  <c r="I423"/>
  <c r="H419"/>
  <c r="L418"/>
  <c r="K418"/>
  <c r="J418"/>
  <c r="I418"/>
  <c r="H417"/>
  <c r="L416"/>
  <c r="K334" i="38" s="1"/>
  <c r="K333" s="1"/>
  <c r="K332" s="1"/>
  <c r="K416" i="34"/>
  <c r="J416"/>
  <c r="I416"/>
  <c r="H334" i="38" s="1"/>
  <c r="H413" i="34"/>
  <c r="L412"/>
  <c r="K412"/>
  <c r="J412"/>
  <c r="I412"/>
  <c r="H411"/>
  <c r="L410"/>
  <c r="K329" i="38" s="1"/>
  <c r="K328" s="1"/>
  <c r="K327" s="1"/>
  <c r="K410" i="34"/>
  <c r="J410"/>
  <c r="I410"/>
  <c r="H329" i="38" s="1"/>
  <c r="H407" i="34"/>
  <c r="L406"/>
  <c r="K326" i="38" s="1"/>
  <c r="K325" s="1"/>
  <c r="K324" s="1"/>
  <c r="K406" i="34"/>
  <c r="J406"/>
  <c r="I406"/>
  <c r="H326" i="38" s="1"/>
  <c r="H401" i="34"/>
  <c r="L400"/>
  <c r="K321" i="38" s="1"/>
  <c r="K320" s="1"/>
  <c r="K319" s="1"/>
  <c r="K318" s="1"/>
  <c r="K317" s="1"/>
  <c r="K400" i="34"/>
  <c r="J400"/>
  <c r="I400"/>
  <c r="H321" i="38" s="1"/>
  <c r="H395" i="34"/>
  <c r="L394"/>
  <c r="K316" i="38" s="1"/>
  <c r="K315" s="1"/>
  <c r="K314" s="1"/>
  <c r="K394" i="34"/>
  <c r="J394"/>
  <c r="I394"/>
  <c r="H316" i="38" s="1"/>
  <c r="H391" i="34"/>
  <c r="L390"/>
  <c r="K313" i="38" s="1"/>
  <c r="K312" s="1"/>
  <c r="K311" s="1"/>
  <c r="K390" i="34"/>
  <c r="J390"/>
  <c r="I390"/>
  <c r="H313" i="38" s="1"/>
  <c r="H387" i="34"/>
  <c r="L386"/>
  <c r="K310" i="38" s="1"/>
  <c r="K309" s="1"/>
  <c r="K308" s="1"/>
  <c r="K386" i="34"/>
  <c r="J386"/>
  <c r="I386"/>
  <c r="H310" i="38" s="1"/>
  <c r="L382" i="34"/>
  <c r="K307" i="38" s="1"/>
  <c r="K306" s="1"/>
  <c r="K305" s="1"/>
  <c r="K382" i="34"/>
  <c r="J382"/>
  <c r="H376"/>
  <c r="L375"/>
  <c r="K301" i="38" s="1"/>
  <c r="K300" s="1"/>
  <c r="K299" s="1"/>
  <c r="K298" s="1"/>
  <c r="K375" i="34"/>
  <c r="J301" i="38" s="1"/>
  <c r="J300" s="1"/>
  <c r="J299" s="1"/>
  <c r="J298" s="1"/>
  <c r="J375" i="34"/>
  <c r="I301" i="38" s="1"/>
  <c r="I300" s="1"/>
  <c r="I299" s="1"/>
  <c r="I298" s="1"/>
  <c r="I375" i="34"/>
  <c r="H301" i="38" s="1"/>
  <c r="H300" s="1"/>
  <c r="H299" s="1"/>
  <c r="H371" i="34"/>
  <c r="L370"/>
  <c r="L369" s="1"/>
  <c r="L368" s="1"/>
  <c r="L367" s="1"/>
  <c r="K370"/>
  <c r="K369" s="1"/>
  <c r="K368" s="1"/>
  <c r="K367" s="1"/>
  <c r="J370"/>
  <c r="J369" s="1"/>
  <c r="J368" s="1"/>
  <c r="J367" s="1"/>
  <c r="I370"/>
  <c r="H297" i="38" s="1"/>
  <c r="L365" i="34"/>
  <c r="K293" i="38" s="1"/>
  <c r="K292" s="1"/>
  <c r="K291" s="1"/>
  <c r="K365" i="34"/>
  <c r="J293" i="38" s="1"/>
  <c r="J292" s="1"/>
  <c r="J291" s="1"/>
  <c r="J365" i="34"/>
  <c r="I362"/>
  <c r="H362" s="1"/>
  <c r="I361"/>
  <c r="H361" s="1"/>
  <c r="L360"/>
  <c r="K360"/>
  <c r="J360"/>
  <c r="I358"/>
  <c r="H358" s="1"/>
  <c r="I357"/>
  <c r="H357" s="1"/>
  <c r="L356"/>
  <c r="K356"/>
  <c r="J356"/>
  <c r="I354"/>
  <c r="H354" s="1"/>
  <c r="H353"/>
  <c r="L352"/>
  <c r="L351" s="1"/>
  <c r="K286" i="38" s="1"/>
  <c r="K285" s="1"/>
  <c r="K352" i="34"/>
  <c r="K351" s="1"/>
  <c r="J286" i="38" s="1"/>
  <c r="J285" s="1"/>
  <c r="J352" i="34"/>
  <c r="J351" s="1"/>
  <c r="I286" i="38" s="1"/>
  <c r="I285" s="1"/>
  <c r="H347" i="34"/>
  <c r="H346"/>
  <c r="L345"/>
  <c r="K281" i="38" s="1"/>
  <c r="K280" s="1"/>
  <c r="K345" i="34"/>
  <c r="J281" i="38" s="1"/>
  <c r="J280" s="1"/>
  <c r="J345" i="34"/>
  <c r="I281" i="38" s="1"/>
  <c r="I280" s="1"/>
  <c r="I345" i="34"/>
  <c r="H281" i="38" s="1"/>
  <c r="H280" s="1"/>
  <c r="H343" i="34"/>
  <c r="H342"/>
  <c r="L341"/>
  <c r="K279" i="38" s="1"/>
  <c r="K278" s="1"/>
  <c r="K341" i="34"/>
  <c r="J279" i="38" s="1"/>
  <c r="J278" s="1"/>
  <c r="J341" i="34"/>
  <c r="I279" i="38" s="1"/>
  <c r="I278" s="1"/>
  <c r="I341" i="34"/>
  <c r="H279" i="38" s="1"/>
  <c r="H338" i="34"/>
  <c r="L337"/>
  <c r="K276" i="38" s="1"/>
  <c r="K275" s="1"/>
  <c r="K274" s="1"/>
  <c r="K337" i="34"/>
  <c r="J276" i="38" s="1"/>
  <c r="J275" s="1"/>
  <c r="J274" s="1"/>
  <c r="J337" i="34"/>
  <c r="I276" i="38" s="1"/>
  <c r="I275" s="1"/>
  <c r="I274" s="1"/>
  <c r="I337" i="34"/>
  <c r="H276" i="38" s="1"/>
  <c r="H275" s="1"/>
  <c r="H332" i="34"/>
  <c r="L331"/>
  <c r="L330" s="1"/>
  <c r="L329" s="1"/>
  <c r="K331"/>
  <c r="K330" s="1"/>
  <c r="K329" s="1"/>
  <c r="J331"/>
  <c r="J330" s="1"/>
  <c r="J329" s="1"/>
  <c r="I331"/>
  <c r="I330" s="1"/>
  <c r="H328"/>
  <c r="L327"/>
  <c r="L326" s="1"/>
  <c r="L325" s="1"/>
  <c r="L324" s="1"/>
  <c r="K327"/>
  <c r="J327"/>
  <c r="I327"/>
  <c r="H323"/>
  <c r="L322"/>
  <c r="L321" s="1"/>
  <c r="L320" s="1"/>
  <c r="K322"/>
  <c r="K321" s="1"/>
  <c r="K320" s="1"/>
  <c r="J322"/>
  <c r="J321" s="1"/>
  <c r="J320" s="1"/>
  <c r="I322"/>
  <c r="H317"/>
  <c r="L316"/>
  <c r="K257" i="38" s="1"/>
  <c r="K316" i="34"/>
  <c r="J257" i="38" s="1"/>
  <c r="J316" i="34"/>
  <c r="I257" i="38" s="1"/>
  <c r="I316" i="34"/>
  <c r="H315"/>
  <c r="L314"/>
  <c r="K256" i="38" s="1"/>
  <c r="K314" i="34"/>
  <c r="J256" i="38" s="1"/>
  <c r="J314" i="34"/>
  <c r="I256" i="38" s="1"/>
  <c r="I314" i="34"/>
  <c r="H256" i="38" s="1"/>
  <c r="I312" i="34"/>
  <c r="H312" s="1"/>
  <c r="L311"/>
  <c r="K311"/>
  <c r="J311"/>
  <c r="I311"/>
  <c r="H254" i="38" s="1"/>
  <c r="H305" i="34"/>
  <c r="L304"/>
  <c r="K304"/>
  <c r="J304"/>
  <c r="I304"/>
  <c r="H248" i="38" s="1"/>
  <c r="H246" s="1"/>
  <c r="H299" i="34"/>
  <c r="L298"/>
  <c r="K298"/>
  <c r="J298"/>
  <c r="I298"/>
  <c r="H243" i="38" s="1"/>
  <c r="H242" s="1"/>
  <c r="H241" s="1"/>
  <c r="H295" i="34"/>
  <c r="L294"/>
  <c r="K240" i="38" s="1"/>
  <c r="K239" s="1"/>
  <c r="K238" s="1"/>
  <c r="K294" i="34"/>
  <c r="J240" i="38" s="1"/>
  <c r="J239" s="1"/>
  <c r="J238" s="1"/>
  <c r="J294" i="34"/>
  <c r="I240" i="38" s="1"/>
  <c r="I239" s="1"/>
  <c r="I294" i="34"/>
  <c r="H290"/>
  <c r="L289"/>
  <c r="K289"/>
  <c r="J289"/>
  <c r="I289"/>
  <c r="H236" i="38" s="1"/>
  <c r="H235" s="1"/>
  <c r="H234" s="1"/>
  <c r="H280" i="34"/>
  <c r="L279"/>
  <c r="K226" i="38" s="1"/>
  <c r="K225" s="1"/>
  <c r="K224" s="1"/>
  <c r="K279" i="34"/>
  <c r="J279"/>
  <c r="I226" i="38" s="1"/>
  <c r="I225" s="1"/>
  <c r="I224" s="1"/>
  <c r="I279" i="34"/>
  <c r="H226" i="38" s="1"/>
  <c r="H225" s="1"/>
  <c r="H224" s="1"/>
  <c r="H276" i="34"/>
  <c r="L275"/>
  <c r="K223" i="38" s="1"/>
  <c r="K222" s="1"/>
  <c r="K221" s="1"/>
  <c r="K275" i="34"/>
  <c r="J223" i="38" s="1"/>
  <c r="J222" s="1"/>
  <c r="J221" s="1"/>
  <c r="J275" i="34"/>
  <c r="I223" i="38" s="1"/>
  <c r="I222" s="1"/>
  <c r="I221" s="1"/>
  <c r="I275" i="34"/>
  <c r="H223" i="38" s="1"/>
  <c r="H222" s="1"/>
  <c r="H221" s="1"/>
  <c r="H271" i="34"/>
  <c r="L270"/>
  <c r="K219" i="38" s="1"/>
  <c r="K218" s="1"/>
  <c r="K217" s="1"/>
  <c r="K270" i="34"/>
  <c r="J270"/>
  <c r="I270"/>
  <c r="H219" i="38" s="1"/>
  <c r="H218" s="1"/>
  <c r="H217" s="1"/>
  <c r="I262" i="34"/>
  <c r="L261"/>
  <c r="L260" s="1"/>
  <c r="L259" s="1"/>
  <c r="L258" s="1"/>
  <c r="L257" s="1"/>
  <c r="K261"/>
  <c r="K260" s="1"/>
  <c r="K259" s="1"/>
  <c r="K258" s="1"/>
  <c r="K257" s="1"/>
  <c r="J261"/>
  <c r="J260" s="1"/>
  <c r="J259" s="1"/>
  <c r="J258" s="1"/>
  <c r="J257" s="1"/>
  <c r="L479"/>
  <c r="K387" i="38" s="1"/>
  <c r="K386" s="1"/>
  <c r="K385" s="1"/>
  <c r="K200" s="1"/>
  <c r="I25" i="36" s="1"/>
  <c r="K479" i="34"/>
  <c r="J479"/>
  <c r="I479"/>
  <c r="H387" i="38" s="1"/>
  <c r="H386" s="1"/>
  <c r="H385" s="1"/>
  <c r="H256" i="34"/>
  <c r="L255"/>
  <c r="L254" s="1"/>
  <c r="L253" s="1"/>
  <c r="L252" s="1"/>
  <c r="L251" s="1"/>
  <c r="K255"/>
  <c r="K254" s="1"/>
  <c r="K253" s="1"/>
  <c r="K252" s="1"/>
  <c r="K251" s="1"/>
  <c r="J255"/>
  <c r="J254" s="1"/>
  <c r="J253" s="1"/>
  <c r="J252" s="1"/>
  <c r="J251" s="1"/>
  <c r="I255"/>
  <c r="H250"/>
  <c r="H249"/>
  <c r="L248"/>
  <c r="K248"/>
  <c r="J199" i="38" s="1"/>
  <c r="J248" i="34"/>
  <c r="I248"/>
  <c r="H199" i="38" s="1"/>
  <c r="K246" i="34"/>
  <c r="H245"/>
  <c r="L244"/>
  <c r="K244"/>
  <c r="J196" i="38" s="1"/>
  <c r="J244" i="34"/>
  <c r="I244"/>
  <c r="K242"/>
  <c r="L241"/>
  <c r="H241" s="1"/>
  <c r="K240"/>
  <c r="J240"/>
  <c r="I240"/>
  <c r="H193" i="38" s="1"/>
  <c r="H238" i="34"/>
  <c r="L237"/>
  <c r="K191" i="38" s="1"/>
  <c r="K190" s="1"/>
  <c r="K237" i="34"/>
  <c r="J237"/>
  <c r="I237"/>
  <c r="H191" i="38" s="1"/>
  <c r="H190" s="1"/>
  <c r="L235" i="34"/>
  <c r="H235" s="1"/>
  <c r="K234"/>
  <c r="J189" i="38" s="1"/>
  <c r="J234" i="34"/>
  <c r="I234"/>
  <c r="H189" i="38" s="1"/>
  <c r="H188" s="1"/>
  <c r="I227" i="34"/>
  <c r="H227" s="1"/>
  <c r="L226"/>
  <c r="K182" i="38" s="1"/>
  <c r="K181" s="1"/>
  <c r="K180" s="1"/>
  <c r="K179" s="1"/>
  <c r="K174" s="1"/>
  <c r="K226" i="34"/>
  <c r="J226"/>
  <c r="H216"/>
  <c r="L215"/>
  <c r="K215"/>
  <c r="J215"/>
  <c r="I215"/>
  <c r="H173" i="38" s="1"/>
  <c r="H214" i="34"/>
  <c r="L213"/>
  <c r="K213"/>
  <c r="J213"/>
  <c r="I213"/>
  <c r="H209"/>
  <c r="L208"/>
  <c r="K168" i="38" s="1"/>
  <c r="K208" i="34"/>
  <c r="J168" i="38" s="1"/>
  <c r="J208" i="34"/>
  <c r="I168" i="38" s="1"/>
  <c r="I208" i="34"/>
  <c r="H168" i="38" s="1"/>
  <c r="H207" i="34"/>
  <c r="L206"/>
  <c r="K206"/>
  <c r="J206"/>
  <c r="I206"/>
  <c r="H202"/>
  <c r="L201"/>
  <c r="K163" i="38" s="1"/>
  <c r="K162" s="1"/>
  <c r="K159" s="1"/>
  <c r="K201" i="34"/>
  <c r="J201"/>
  <c r="I201"/>
  <c r="H195"/>
  <c r="L194"/>
  <c r="K158" i="38" s="1"/>
  <c r="K157" s="1"/>
  <c r="K156" s="1"/>
  <c r="K194" i="34"/>
  <c r="J194"/>
  <c r="I194"/>
  <c r="H158" i="38" s="1"/>
  <c r="H191" i="34"/>
  <c r="L190"/>
  <c r="K155" i="38" s="1"/>
  <c r="K154" s="1"/>
  <c r="K153" s="1"/>
  <c r="K190" i="34"/>
  <c r="J190"/>
  <c r="I190"/>
  <c r="H155" i="38" s="1"/>
  <c r="H187" i="34"/>
  <c r="L186"/>
  <c r="K152" i="38" s="1"/>
  <c r="K151" s="1"/>
  <c r="K150" s="1"/>
  <c r="K186" i="34"/>
  <c r="J186"/>
  <c r="I186"/>
  <c r="H152" i="38" s="1"/>
  <c r="H183" i="34"/>
  <c r="L182"/>
  <c r="K149" i="38" s="1"/>
  <c r="K148" s="1"/>
  <c r="K147" s="1"/>
  <c r="K182" i="34"/>
  <c r="J182"/>
  <c r="I182"/>
  <c r="H149" i="38" s="1"/>
  <c r="H176" i="34"/>
  <c r="L175"/>
  <c r="K175"/>
  <c r="J175"/>
  <c r="I175"/>
  <c r="H143" i="38" s="1"/>
  <c r="H172" i="34"/>
  <c r="H171"/>
  <c r="L170"/>
  <c r="K140" i="38" s="1"/>
  <c r="K139" s="1"/>
  <c r="K170" i="34"/>
  <c r="J170"/>
  <c r="I170"/>
  <c r="H140" i="38" s="1"/>
  <c r="H168" i="34"/>
  <c r="H167"/>
  <c r="L166"/>
  <c r="K138" i="38" s="1"/>
  <c r="K137" s="1"/>
  <c r="K166" i="34"/>
  <c r="J166"/>
  <c r="I166"/>
  <c r="H138" i="38" s="1"/>
  <c r="H164" i="34"/>
  <c r="H163"/>
  <c r="L162"/>
  <c r="K136" i="38" s="1"/>
  <c r="K135" s="1"/>
  <c r="K162" i="34"/>
  <c r="J162"/>
  <c r="I162"/>
  <c r="H136" i="38" s="1"/>
  <c r="H156" i="34"/>
  <c r="H155"/>
  <c r="L154"/>
  <c r="K130" i="38" s="1"/>
  <c r="K129" s="1"/>
  <c r="K154" i="34"/>
  <c r="J154"/>
  <c r="I154"/>
  <c r="H130" i="38" s="1"/>
  <c r="H152" i="34"/>
  <c r="L151"/>
  <c r="K151"/>
  <c r="J151"/>
  <c r="I151"/>
  <c r="H128" i="38" s="1"/>
  <c r="H127" s="1"/>
  <c r="H140" i="34"/>
  <c r="L139"/>
  <c r="L138" s="1"/>
  <c r="L137" s="1"/>
  <c r="L136" s="1"/>
  <c r="K139"/>
  <c r="K138" s="1"/>
  <c r="K137" s="1"/>
  <c r="K136" s="1"/>
  <c r="J139"/>
  <c r="J138" s="1"/>
  <c r="J137" s="1"/>
  <c r="J136" s="1"/>
  <c r="I139"/>
  <c r="H118" i="38" s="1"/>
  <c r="H135" i="34"/>
  <c r="L134"/>
  <c r="K114" i="38" s="1"/>
  <c r="K113" s="1"/>
  <c r="K112" s="1"/>
  <c r="K111" s="1"/>
  <c r="K134" i="34"/>
  <c r="K133" s="1"/>
  <c r="K132" s="1"/>
  <c r="K131" s="1"/>
  <c r="J134"/>
  <c r="J133" s="1"/>
  <c r="J132" s="1"/>
  <c r="J131" s="1"/>
  <c r="I134"/>
  <c r="H114" i="38" s="1"/>
  <c r="H130" i="34"/>
  <c r="L129"/>
  <c r="K110" i="38" s="1"/>
  <c r="K109" s="1"/>
  <c r="K108" s="1"/>
  <c r="K107" s="1"/>
  <c r="K129" i="34"/>
  <c r="J110" i="38" s="1"/>
  <c r="J109" s="1"/>
  <c r="J108" s="1"/>
  <c r="J107" s="1"/>
  <c r="J129" i="34"/>
  <c r="I110" i="38" s="1"/>
  <c r="I109" s="1"/>
  <c r="I108" s="1"/>
  <c r="I107" s="1"/>
  <c r="I129" i="34"/>
  <c r="H110" i="38" s="1"/>
  <c r="H124" i="34"/>
  <c r="H123"/>
  <c r="L122"/>
  <c r="K105" i="38" s="1"/>
  <c r="K104" s="1"/>
  <c r="K122" i="34"/>
  <c r="K121" s="1"/>
  <c r="J122"/>
  <c r="J121" s="1"/>
  <c r="I122"/>
  <c r="H105" i="38" s="1"/>
  <c r="H120" i="34"/>
  <c r="H119"/>
  <c r="L118"/>
  <c r="L117" s="1"/>
  <c r="K118"/>
  <c r="K117" s="1"/>
  <c r="J118"/>
  <c r="J117" s="1"/>
  <c r="I118"/>
  <c r="H103" i="38" s="1"/>
  <c r="H115" i="34"/>
  <c r="H114"/>
  <c r="L113"/>
  <c r="K100" i="38" s="1"/>
  <c r="K99" s="1"/>
  <c r="K113" i="34"/>
  <c r="J100" i="38" s="1"/>
  <c r="J99" s="1"/>
  <c r="J113" i="34"/>
  <c r="I100" i="38" s="1"/>
  <c r="I99" s="1"/>
  <c r="I113" i="34"/>
  <c r="H100" i="38" s="1"/>
  <c r="H111" i="34"/>
  <c r="H110"/>
  <c r="L109"/>
  <c r="K98" i="38" s="1"/>
  <c r="K97" s="1"/>
  <c r="K109" i="34"/>
  <c r="J98" i="38" s="1"/>
  <c r="J97" s="1"/>
  <c r="J109" i="34"/>
  <c r="I98" i="38" s="1"/>
  <c r="I97" s="1"/>
  <c r="I109" i="34"/>
  <c r="H98" i="38" s="1"/>
  <c r="H103" i="34"/>
  <c r="L102"/>
  <c r="L101" s="1"/>
  <c r="L99" s="1"/>
  <c r="L98" s="1"/>
  <c r="L97" s="1"/>
  <c r="K102"/>
  <c r="K101" s="1"/>
  <c r="K100" s="1"/>
  <c r="J102"/>
  <c r="J101" s="1"/>
  <c r="J100" s="1"/>
  <c r="I102"/>
  <c r="H86" i="38" s="1"/>
  <c r="H89" i="34"/>
  <c r="H88"/>
  <c r="L87"/>
  <c r="L86" s="1"/>
  <c r="L85" s="1"/>
  <c r="K87"/>
  <c r="K86" s="1"/>
  <c r="K85" s="1"/>
  <c r="J87"/>
  <c r="J86" s="1"/>
  <c r="J85" s="1"/>
  <c r="I87"/>
  <c r="H48" i="38" s="1"/>
  <c r="H84" i="34"/>
  <c r="L83"/>
  <c r="K45" i="38" s="1"/>
  <c r="K44" s="1"/>
  <c r="K83" i="34"/>
  <c r="K82" s="1"/>
  <c r="J83"/>
  <c r="J82" s="1"/>
  <c r="I83"/>
  <c r="H45" i="38" s="1"/>
  <c r="H81" i="34"/>
  <c r="H80"/>
  <c r="L79"/>
  <c r="K43" i="38" s="1"/>
  <c r="K42" s="1"/>
  <c r="K79" i="34"/>
  <c r="K78" s="1"/>
  <c r="J79"/>
  <c r="J78" s="1"/>
  <c r="I79"/>
  <c r="H43" i="38" s="1"/>
  <c r="H77" i="34"/>
  <c r="H76"/>
  <c r="L75"/>
  <c r="K41" i="38" s="1"/>
  <c r="K40" s="1"/>
  <c r="K75" i="34"/>
  <c r="K74" s="1"/>
  <c r="J75"/>
  <c r="J74" s="1"/>
  <c r="I75"/>
  <c r="H41" i="38" s="1"/>
  <c r="H69" i="34"/>
  <c r="H68"/>
  <c r="L67"/>
  <c r="K20" i="38" s="1"/>
  <c r="K19" s="1"/>
  <c r="K67" i="34"/>
  <c r="J20" i="38" s="1"/>
  <c r="J19" s="1"/>
  <c r="J67" i="34"/>
  <c r="I20" i="38" s="1"/>
  <c r="I19" s="1"/>
  <c r="I67" i="34"/>
  <c r="H20" i="38" s="1"/>
  <c r="H65" i="34"/>
  <c r="H64"/>
  <c r="L63"/>
  <c r="K18" i="38" s="1"/>
  <c r="K17" s="1"/>
  <c r="K63" i="34"/>
  <c r="J18" i="38" s="1"/>
  <c r="J17" s="1"/>
  <c r="J63" i="34"/>
  <c r="I18" i="38" s="1"/>
  <c r="I17" s="1"/>
  <c r="I63" i="34"/>
  <c r="H18" i="38" s="1"/>
  <c r="D309" i="42" l="1"/>
  <c r="C37" i="41" s="1"/>
  <c r="K655" i="38"/>
  <c r="K654" s="1"/>
  <c r="I48" i="36" s="1"/>
  <c r="I609" i="34"/>
  <c r="H552" i="38" s="1"/>
  <c r="G552" s="1"/>
  <c r="G349"/>
  <c r="H348"/>
  <c r="G348" s="1"/>
  <c r="J969" i="34"/>
  <c r="J968" s="1"/>
  <c r="J967" s="1"/>
  <c r="I68" i="38"/>
  <c r="I67" s="1"/>
  <c r="I66" s="1"/>
  <c r="I65" s="1"/>
  <c r="H67"/>
  <c r="L969" i="34"/>
  <c r="L968" s="1"/>
  <c r="L967" s="1"/>
  <c r="K68" i="38"/>
  <c r="K67" s="1"/>
  <c r="K66" s="1"/>
  <c r="K65" s="1"/>
  <c r="K969" i="34"/>
  <c r="K968" s="1"/>
  <c r="K967" s="1"/>
  <c r="J68" i="38"/>
  <c r="J67" s="1"/>
  <c r="J66" s="1"/>
  <c r="J65" s="1"/>
  <c r="J89"/>
  <c r="J88" s="1"/>
  <c r="J87" s="1"/>
  <c r="K89"/>
  <c r="K88" s="1"/>
  <c r="K87" s="1"/>
  <c r="I89"/>
  <c r="I88" s="1"/>
  <c r="I87" s="1"/>
  <c r="L592" i="34"/>
  <c r="L591" s="1"/>
  <c r="L590" s="1"/>
  <c r="L589" s="1"/>
  <c r="L583" s="1"/>
  <c r="L700"/>
  <c r="L699" s="1"/>
  <c r="L698" s="1"/>
  <c r="L697" s="1"/>
  <c r="L696" s="1"/>
  <c r="L526"/>
  <c r="L525" s="1"/>
  <c r="L524" s="1"/>
  <c r="L546"/>
  <c r="L545" s="1"/>
  <c r="I552"/>
  <c r="H489" i="38" s="1"/>
  <c r="H488" s="1"/>
  <c r="I382" i="34"/>
  <c r="H307" i="38" s="1"/>
  <c r="H306" s="1"/>
  <c r="H305" s="1"/>
  <c r="I602" i="34"/>
  <c r="H547" i="38" s="1"/>
  <c r="H546" s="1"/>
  <c r="I226" i="34"/>
  <c r="H182" i="38" s="1"/>
  <c r="H181" s="1"/>
  <c r="J167"/>
  <c r="J166" s="1"/>
  <c r="J165" s="1"/>
  <c r="J164" s="1"/>
  <c r="J586"/>
  <c r="H765" i="34"/>
  <c r="H707" i="38"/>
  <c r="L646" i="34"/>
  <c r="L645" s="1"/>
  <c r="L692"/>
  <c r="L691" s="1"/>
  <c r="L690" s="1"/>
  <c r="L689" s="1"/>
  <c r="L688" s="1"/>
  <c r="L706"/>
  <c r="L705" s="1"/>
  <c r="L189"/>
  <c r="L188" s="1"/>
  <c r="L165"/>
  <c r="L181"/>
  <c r="L180" s="1"/>
  <c r="L442"/>
  <c r="L441" s="1"/>
  <c r="L121"/>
  <c r="L116" s="1"/>
  <c r="L185"/>
  <c r="L336"/>
  <c r="L335" s="1"/>
  <c r="L478"/>
  <c r="L477" s="1"/>
  <c r="L710"/>
  <c r="L709" s="1"/>
  <c r="L729"/>
  <c r="L728" s="1"/>
  <c r="L727" s="1"/>
  <c r="L726" s="1"/>
  <c r="L464"/>
  <c r="L463" s="1"/>
  <c r="L542"/>
  <c r="L541" s="1"/>
  <c r="L405"/>
  <c r="L404" s="1"/>
  <c r="K526"/>
  <c r="K525" s="1"/>
  <c r="K524" s="1"/>
  <c r="L714"/>
  <c r="L713" s="1"/>
  <c r="L571"/>
  <c r="L570" s="1"/>
  <c r="L340"/>
  <c r="K108"/>
  <c r="L193"/>
  <c r="L192" s="1"/>
  <c r="L450"/>
  <c r="L449" s="1"/>
  <c r="K737"/>
  <c r="K736" s="1"/>
  <c r="K735" s="1"/>
  <c r="J128"/>
  <c r="J127" s="1"/>
  <c r="J126" s="1"/>
  <c r="J125" s="1"/>
  <c r="L415"/>
  <c r="L414" s="1"/>
  <c r="L468"/>
  <c r="L467" s="1"/>
  <c r="L632"/>
  <c r="L631" s="1"/>
  <c r="L630" s="1"/>
  <c r="L752"/>
  <c r="L497"/>
  <c r="K667"/>
  <c r="K666" s="1"/>
  <c r="K665" s="1"/>
  <c r="K128"/>
  <c r="K127" s="1"/>
  <c r="K126" s="1"/>
  <c r="K125" s="1"/>
  <c r="L108"/>
  <c r="L128"/>
  <c r="L127" s="1"/>
  <c r="L126" s="1"/>
  <c r="L493"/>
  <c r="K516"/>
  <c r="L74"/>
  <c r="L344"/>
  <c r="K66"/>
  <c r="J516"/>
  <c r="L274"/>
  <c r="L273" s="1"/>
  <c r="L516"/>
  <c r="L605"/>
  <c r="L667"/>
  <c r="L666" s="1"/>
  <c r="L665" s="1"/>
  <c r="J719" i="38"/>
  <c r="H54" i="36"/>
  <c r="L560" i="34"/>
  <c r="L559" s="1"/>
  <c r="L558" s="1"/>
  <c r="K601"/>
  <c r="K604" s="1"/>
  <c r="I632"/>
  <c r="I631" s="1"/>
  <c r="I630" s="1"/>
  <c r="L225"/>
  <c r="L224" s="1"/>
  <c r="L223" s="1"/>
  <c r="L217" s="1"/>
  <c r="J632"/>
  <c r="J631" s="1"/>
  <c r="J630" s="1"/>
  <c r="I737"/>
  <c r="I736" s="1"/>
  <c r="I735" s="1"/>
  <c r="J729"/>
  <c r="L718"/>
  <c r="L717" s="1"/>
  <c r="L737"/>
  <c r="L736" s="1"/>
  <c r="L735" s="1"/>
  <c r="L623"/>
  <c r="L622" s="1"/>
  <c r="K336"/>
  <c r="K335" s="1"/>
  <c r="K632"/>
  <c r="K631" s="1"/>
  <c r="K630" s="1"/>
  <c r="L278"/>
  <c r="L374"/>
  <c r="L373" s="1"/>
  <c r="L372" s="1"/>
  <c r="J782"/>
  <c r="J781" s="1"/>
  <c r="J780" s="1"/>
  <c r="J779" s="1"/>
  <c r="J778" s="1"/>
  <c r="I724" i="38"/>
  <c r="I723" s="1"/>
  <c r="I722" s="1"/>
  <c r="I721" s="1"/>
  <c r="I720" s="1"/>
  <c r="L66" i="34"/>
  <c r="K723" i="38"/>
  <c r="K722" s="1"/>
  <c r="K721" s="1"/>
  <c r="K720" s="1"/>
  <c r="L385" i="34"/>
  <c r="L384" s="1"/>
  <c r="L460"/>
  <c r="I782"/>
  <c r="I781" s="1"/>
  <c r="H724" i="38"/>
  <c r="H723" s="1"/>
  <c r="K771" i="34"/>
  <c r="K770" s="1"/>
  <c r="K769" s="1"/>
  <c r="K768" s="1"/>
  <c r="K767" s="1"/>
  <c r="K766" s="1"/>
  <c r="J714" i="38"/>
  <c r="J713" s="1"/>
  <c r="J712" s="1"/>
  <c r="J711" s="1"/>
  <c r="J710" s="1"/>
  <c r="J709" s="1"/>
  <c r="I667" i="34"/>
  <c r="I666" s="1"/>
  <c r="I665" s="1"/>
  <c r="K680" i="38"/>
  <c r="L771" i="34"/>
  <c r="L770" s="1"/>
  <c r="L769" s="1"/>
  <c r="L768" s="1"/>
  <c r="L767" s="1"/>
  <c r="L766" s="1"/>
  <c r="K714" i="38"/>
  <c r="K713" s="1"/>
  <c r="K712" s="1"/>
  <c r="K711" s="1"/>
  <c r="K710" s="1"/>
  <c r="K709" s="1"/>
  <c r="L62" i="34"/>
  <c r="I374"/>
  <c r="I373" s="1"/>
  <c r="I372" s="1"/>
  <c r="J601"/>
  <c r="J604" s="1"/>
  <c r="J771"/>
  <c r="J770" s="1"/>
  <c r="J769" s="1"/>
  <c r="J768" s="1"/>
  <c r="J767" s="1"/>
  <c r="J766" s="1"/>
  <c r="I714" i="38"/>
  <c r="I713" s="1"/>
  <c r="I712" s="1"/>
  <c r="I711" s="1"/>
  <c r="I710" s="1"/>
  <c r="I709" s="1"/>
  <c r="J407"/>
  <c r="J406" s="1"/>
  <c r="J405" s="1"/>
  <c r="K505" i="34"/>
  <c r="K700"/>
  <c r="K699" s="1"/>
  <c r="K698" s="1"/>
  <c r="K697" s="1"/>
  <c r="K696" s="1"/>
  <c r="J653" i="38"/>
  <c r="J652" s="1"/>
  <c r="K710" i="34"/>
  <c r="K709" s="1"/>
  <c r="J662" i="38"/>
  <c r="J661" s="1"/>
  <c r="J660" s="1"/>
  <c r="K718" i="34"/>
  <c r="K717" s="1"/>
  <c r="J668" i="38"/>
  <c r="J667" s="1"/>
  <c r="J666" s="1"/>
  <c r="K759" i="34"/>
  <c r="J703" i="38"/>
  <c r="J702" s="1"/>
  <c r="J374" i="34"/>
  <c r="J373" s="1"/>
  <c r="J372" s="1"/>
  <c r="J706"/>
  <c r="J705" s="1"/>
  <c r="I658" i="38"/>
  <c r="I657" s="1"/>
  <c r="I656" s="1"/>
  <c r="J714" i="34"/>
  <c r="J713" s="1"/>
  <c r="I665" i="38"/>
  <c r="I664" s="1"/>
  <c r="I663" s="1"/>
  <c r="J732" i="34"/>
  <c r="I684" i="38"/>
  <c r="I683" s="1"/>
  <c r="I680" s="1"/>
  <c r="I679" s="1"/>
  <c r="L744" i="34"/>
  <c r="K694" i="38"/>
  <c r="K693" s="1"/>
  <c r="J748" i="34"/>
  <c r="I696" i="38"/>
  <c r="I695" s="1"/>
  <c r="K752" i="34"/>
  <c r="J698" i="38"/>
  <c r="J697" s="1"/>
  <c r="H700"/>
  <c r="L759" i="34"/>
  <c r="L755" s="1"/>
  <c r="K703" i="38"/>
  <c r="K702" s="1"/>
  <c r="K699" s="1"/>
  <c r="K497" i="34"/>
  <c r="L501"/>
  <c r="H683" i="38"/>
  <c r="H695"/>
  <c r="J752" i="34"/>
  <c r="I698" i="38"/>
  <c r="I697" s="1"/>
  <c r="J340" i="34"/>
  <c r="K652"/>
  <c r="K651" s="1"/>
  <c r="H652" i="38"/>
  <c r="K706" i="34"/>
  <c r="K705" s="1"/>
  <c r="J658" i="38"/>
  <c r="J657" s="1"/>
  <c r="J656" s="1"/>
  <c r="H661"/>
  <c r="K714" i="34"/>
  <c r="K713" s="1"/>
  <c r="J665" i="38"/>
  <c r="J664" s="1"/>
  <c r="J663" s="1"/>
  <c r="H667"/>
  <c r="I729" i="34"/>
  <c r="H682" i="38"/>
  <c r="K732" i="34"/>
  <c r="J684" i="38"/>
  <c r="J683" s="1"/>
  <c r="I744" i="34"/>
  <c r="H694" i="38"/>
  <c r="K748" i="34"/>
  <c r="J696" i="38"/>
  <c r="J695" s="1"/>
  <c r="J756" i="34"/>
  <c r="I701" i="38"/>
  <c r="I700" s="1"/>
  <c r="H702"/>
  <c r="I128" i="34"/>
  <c r="I127" s="1"/>
  <c r="L161"/>
  <c r="L236"/>
  <c r="L601"/>
  <c r="L604" s="1"/>
  <c r="H657" i="38"/>
  <c r="H664"/>
  <c r="J737" i="34"/>
  <c r="J736" s="1"/>
  <c r="J735" s="1"/>
  <c r="K729"/>
  <c r="J682" i="38"/>
  <c r="J681" s="1"/>
  <c r="K744" i="34"/>
  <c r="J694" i="38"/>
  <c r="J693" s="1"/>
  <c r="L133" i="34"/>
  <c r="L132" s="1"/>
  <c r="L131" s="1"/>
  <c r="J700"/>
  <c r="J699" s="1"/>
  <c r="J698" s="1"/>
  <c r="J697" s="1"/>
  <c r="J696" s="1"/>
  <c r="I653" i="38"/>
  <c r="I652" s="1"/>
  <c r="J710" i="34"/>
  <c r="J709" s="1"/>
  <c r="I662" i="38"/>
  <c r="I661" s="1"/>
  <c r="I660" s="1"/>
  <c r="J718" i="34"/>
  <c r="J717" s="1"/>
  <c r="I668" i="38"/>
  <c r="I667" s="1"/>
  <c r="I666" s="1"/>
  <c r="H687"/>
  <c r="G688"/>
  <c r="D226" i="42" s="1"/>
  <c r="D225" s="1"/>
  <c r="D224" s="1"/>
  <c r="J744" i="34"/>
  <c r="I694" i="38"/>
  <c r="I693" s="1"/>
  <c r="L748" i="34"/>
  <c r="K696" i="38"/>
  <c r="K695" s="1"/>
  <c r="H697"/>
  <c r="K756" i="34"/>
  <c r="J701" i="38"/>
  <c r="J700" s="1"/>
  <c r="J759" i="34"/>
  <c r="I703" i="38"/>
  <c r="I702" s="1"/>
  <c r="K603"/>
  <c r="H163"/>
  <c r="H162" s="1"/>
  <c r="H159" s="1"/>
  <c r="K167"/>
  <c r="K166" s="1"/>
  <c r="K165" s="1"/>
  <c r="K164" s="1"/>
  <c r="K627" i="34"/>
  <c r="K626" s="1"/>
  <c r="J594" i="38"/>
  <c r="J593" s="1"/>
  <c r="J592" s="1"/>
  <c r="H601"/>
  <c r="K642" i="34"/>
  <c r="K641" s="1"/>
  <c r="J606" i="38"/>
  <c r="J605" s="1"/>
  <c r="J604" s="1"/>
  <c r="H608"/>
  <c r="J656" i="34"/>
  <c r="J655" s="1"/>
  <c r="I617" i="38"/>
  <c r="I616" s="1"/>
  <c r="I615" s="1"/>
  <c r="I661" i="34"/>
  <c r="I660" s="1"/>
  <c r="I659" s="1"/>
  <c r="H621" i="38"/>
  <c r="H625"/>
  <c r="K672" i="34"/>
  <c r="K671" s="1"/>
  <c r="K670" s="1"/>
  <c r="J630" i="38"/>
  <c r="J629" s="1"/>
  <c r="J628" s="1"/>
  <c r="J627" s="1"/>
  <c r="J622" s="1"/>
  <c r="J677" i="34"/>
  <c r="J676" s="1"/>
  <c r="I634" i="38"/>
  <c r="I633" s="1"/>
  <c r="I632" s="1"/>
  <c r="I681" i="34"/>
  <c r="I680" s="1"/>
  <c r="H637" i="38"/>
  <c r="K692" i="34"/>
  <c r="K691" s="1"/>
  <c r="K690" s="1"/>
  <c r="K689" s="1"/>
  <c r="K688" s="1"/>
  <c r="J646" i="38"/>
  <c r="J645" s="1"/>
  <c r="J644" s="1"/>
  <c r="J643" s="1"/>
  <c r="J642" s="1"/>
  <c r="J641" s="1"/>
  <c r="H45" i="36" s="1"/>
  <c r="K374" i="34"/>
  <c r="K373" s="1"/>
  <c r="K372" s="1"/>
  <c r="L627"/>
  <c r="L626" s="1"/>
  <c r="K594" i="38"/>
  <c r="K593" s="1"/>
  <c r="K592" s="1"/>
  <c r="K585" s="1"/>
  <c r="J661" i="34"/>
  <c r="J660" s="1"/>
  <c r="J659" s="1"/>
  <c r="I621" i="38"/>
  <c r="I620" s="1"/>
  <c r="I619" s="1"/>
  <c r="I618" s="1"/>
  <c r="J681" i="34"/>
  <c r="J680" s="1"/>
  <c r="I637" i="38"/>
  <c r="I636" s="1"/>
  <c r="I635" s="1"/>
  <c r="J623" i="34"/>
  <c r="J622" s="1"/>
  <c r="I591" i="38"/>
  <c r="I590" s="1"/>
  <c r="I589" s="1"/>
  <c r="H593"/>
  <c r="K637" i="34"/>
  <c r="K636" s="1"/>
  <c r="K635" s="1"/>
  <c r="J602" i="38"/>
  <c r="J601" s="1"/>
  <c r="J600" s="1"/>
  <c r="J599" s="1"/>
  <c r="H605"/>
  <c r="K646" i="34"/>
  <c r="K645" s="1"/>
  <c r="J609" i="38"/>
  <c r="J608" s="1"/>
  <c r="J607" s="1"/>
  <c r="I652" i="34"/>
  <c r="I651" s="1"/>
  <c r="H614" i="38"/>
  <c r="L656" i="34"/>
  <c r="L655" s="1"/>
  <c r="K617" i="38"/>
  <c r="K616" s="1"/>
  <c r="K615" s="1"/>
  <c r="K661" i="34"/>
  <c r="K660" s="1"/>
  <c r="K659" s="1"/>
  <c r="J621" i="38"/>
  <c r="J620" s="1"/>
  <c r="J619" s="1"/>
  <c r="J618" s="1"/>
  <c r="H629"/>
  <c r="L677" i="34"/>
  <c r="L676" s="1"/>
  <c r="K634" i="38"/>
  <c r="K633" s="1"/>
  <c r="K632" s="1"/>
  <c r="K681" i="34"/>
  <c r="K680" s="1"/>
  <c r="J637" i="38"/>
  <c r="J636" s="1"/>
  <c r="J635" s="1"/>
  <c r="H645"/>
  <c r="L78" i="34"/>
  <c r="K493"/>
  <c r="I623"/>
  <c r="I622" s="1"/>
  <c r="H591" i="38"/>
  <c r="J637" i="34"/>
  <c r="J636" s="1"/>
  <c r="J635" s="1"/>
  <c r="I602" i="38"/>
  <c r="I601" s="1"/>
  <c r="I600" s="1"/>
  <c r="I599" s="1"/>
  <c r="L642" i="34"/>
  <c r="L641" s="1"/>
  <c r="J646"/>
  <c r="J645" s="1"/>
  <c r="I609" i="38"/>
  <c r="I608" s="1"/>
  <c r="I607" s="1"/>
  <c r="L652" i="34"/>
  <c r="L651" s="1"/>
  <c r="K614" i="38"/>
  <c r="K613" s="1"/>
  <c r="K612" s="1"/>
  <c r="K656" i="34"/>
  <c r="K655" s="1"/>
  <c r="J617" i="38"/>
  <c r="J616" s="1"/>
  <c r="J615" s="1"/>
  <c r="J611" s="1"/>
  <c r="J667" i="34"/>
  <c r="J666" s="1"/>
  <c r="J665" s="1"/>
  <c r="I626" i="38"/>
  <c r="I625" s="1"/>
  <c r="I624" s="1"/>
  <c r="I623" s="1"/>
  <c r="L672" i="34"/>
  <c r="L671" s="1"/>
  <c r="L670" s="1"/>
  <c r="K677"/>
  <c r="K676" s="1"/>
  <c r="J634" i="38"/>
  <c r="J633" s="1"/>
  <c r="J632" s="1"/>
  <c r="K623" i="34"/>
  <c r="K622" s="1"/>
  <c r="J591" i="38"/>
  <c r="J590" s="1"/>
  <c r="J589" s="1"/>
  <c r="I586" s="1"/>
  <c r="J627" i="34"/>
  <c r="J626" s="1"/>
  <c r="I594" i="38"/>
  <c r="I593" s="1"/>
  <c r="I592" s="1"/>
  <c r="G598"/>
  <c r="D121" i="42" s="1"/>
  <c r="D120" s="1"/>
  <c r="D119" s="1"/>
  <c r="D118" s="1"/>
  <c r="H597" i="38"/>
  <c r="L637" i="34"/>
  <c r="L636" s="1"/>
  <c r="L635" s="1"/>
  <c r="K602" i="38"/>
  <c r="K601" s="1"/>
  <c r="K600" s="1"/>
  <c r="K599" s="1"/>
  <c r="J642" i="34"/>
  <c r="J641" s="1"/>
  <c r="I606" i="38"/>
  <c r="I605" s="1"/>
  <c r="I604" s="1"/>
  <c r="J652" i="34"/>
  <c r="J651" s="1"/>
  <c r="I614" i="38"/>
  <c r="I613" s="1"/>
  <c r="I612" s="1"/>
  <c r="I656" i="34"/>
  <c r="I655" s="1"/>
  <c r="H617" i="38"/>
  <c r="L661" i="34"/>
  <c r="L660" s="1"/>
  <c r="L659" s="1"/>
  <c r="K621" i="38"/>
  <c r="K620" s="1"/>
  <c r="K619" s="1"/>
  <c r="K618" s="1"/>
  <c r="J672" i="34"/>
  <c r="J671" s="1"/>
  <c r="J670" s="1"/>
  <c r="I630" i="38"/>
  <c r="I629" s="1"/>
  <c r="I628" s="1"/>
  <c r="I627" s="1"/>
  <c r="I677" i="34"/>
  <c r="I676" s="1"/>
  <c r="H634" i="38"/>
  <c r="L681" i="34"/>
  <c r="L680" s="1"/>
  <c r="K637" i="38"/>
  <c r="K636" s="1"/>
  <c r="K635" s="1"/>
  <c r="J692" i="34"/>
  <c r="J691" s="1"/>
  <c r="J690" s="1"/>
  <c r="J689" s="1"/>
  <c r="J688" s="1"/>
  <c r="I646" i="38"/>
  <c r="I645" s="1"/>
  <c r="I644" s="1"/>
  <c r="I643" s="1"/>
  <c r="I642" s="1"/>
  <c r="I641" s="1"/>
  <c r="G45" i="36" s="1"/>
  <c r="I551" i="38"/>
  <c r="L153" i="34"/>
  <c r="L520"/>
  <c r="L169"/>
  <c r="H167" i="38"/>
  <c r="H166" s="1"/>
  <c r="H165" s="1"/>
  <c r="H164" s="1"/>
  <c r="L293" i="34"/>
  <c r="L292" s="1"/>
  <c r="J336"/>
  <c r="J335" s="1"/>
  <c r="L393"/>
  <c r="L392" s="1"/>
  <c r="I101"/>
  <c r="H101" s="1"/>
  <c r="J520"/>
  <c r="K340"/>
  <c r="L505"/>
  <c r="I274"/>
  <c r="I273" s="1"/>
  <c r="I505"/>
  <c r="L269"/>
  <c r="L268" s="1"/>
  <c r="K62"/>
  <c r="J293"/>
  <c r="J292" s="1"/>
  <c r="I493"/>
  <c r="L575"/>
  <c r="L574" s="1"/>
  <c r="J274"/>
  <c r="J273" s="1"/>
  <c r="J551" i="38"/>
  <c r="K277"/>
  <c r="K273" s="1"/>
  <c r="K272" s="1"/>
  <c r="G553"/>
  <c r="D492" i="42" s="1"/>
  <c r="J66" i="34"/>
  <c r="I278"/>
  <c r="I344"/>
  <c r="J592"/>
  <c r="J591" s="1"/>
  <c r="J590" s="1"/>
  <c r="J589" s="1"/>
  <c r="J583" s="1"/>
  <c r="I539" i="38"/>
  <c r="I538" s="1"/>
  <c r="I537" s="1"/>
  <c r="I536" s="1"/>
  <c r="I535" s="1"/>
  <c r="J605" i="34"/>
  <c r="I550" i="38"/>
  <c r="I549" s="1"/>
  <c r="K344" i="34"/>
  <c r="L389"/>
  <c r="L388" s="1"/>
  <c r="K605"/>
  <c r="J550" i="38"/>
  <c r="J549" s="1"/>
  <c r="K274" i="34"/>
  <c r="K273" s="1"/>
  <c r="K293"/>
  <c r="K292" s="1"/>
  <c r="J493"/>
  <c r="L512"/>
  <c r="J505"/>
  <c r="K592"/>
  <c r="K591" s="1"/>
  <c r="K590" s="1"/>
  <c r="K589" s="1"/>
  <c r="K583" s="1"/>
  <c r="J539" i="38"/>
  <c r="J538" s="1"/>
  <c r="J537" s="1"/>
  <c r="J536" s="1"/>
  <c r="J535" s="1"/>
  <c r="H538"/>
  <c r="H537" s="1"/>
  <c r="H549"/>
  <c r="K551"/>
  <c r="K548" s="1"/>
  <c r="K544" s="1"/>
  <c r="K304"/>
  <c r="L399" i="34"/>
  <c r="L398" s="1"/>
  <c r="L397" s="1"/>
  <c r="L396" s="1"/>
  <c r="I336"/>
  <c r="I335" s="1"/>
  <c r="L409"/>
  <c r="L408" s="1"/>
  <c r="L446"/>
  <c r="L445" s="1"/>
  <c r="I108"/>
  <c r="K364"/>
  <c r="K363" s="1"/>
  <c r="K479" i="38"/>
  <c r="K502"/>
  <c r="K501" s="1"/>
  <c r="J344" i="34"/>
  <c r="L381"/>
  <c r="L380" s="1"/>
  <c r="K520"/>
  <c r="J112"/>
  <c r="I277" i="38"/>
  <c r="I273" s="1"/>
  <c r="I272" s="1"/>
  <c r="K353"/>
  <c r="K576" i="34"/>
  <c r="J508" i="38" s="1"/>
  <c r="J507" s="1"/>
  <c r="J506" s="1"/>
  <c r="I86" i="34"/>
  <c r="I85" s="1"/>
  <c r="H85" s="1"/>
  <c r="J108"/>
  <c r="L200"/>
  <c r="L196" s="1"/>
  <c r="J542"/>
  <c r="J541" s="1"/>
  <c r="I482" i="38"/>
  <c r="I481" s="1"/>
  <c r="I480" s="1"/>
  <c r="J546" i="34"/>
  <c r="J545" s="1"/>
  <c r="I485" i="38"/>
  <c r="I484" s="1"/>
  <c r="I483" s="1"/>
  <c r="K551" i="34"/>
  <c r="K550" s="1"/>
  <c r="J489" i="38"/>
  <c r="J488" s="1"/>
  <c r="J487" s="1"/>
  <c r="J555" i="34"/>
  <c r="J554" s="1"/>
  <c r="I492" i="38"/>
  <c r="I491" s="1"/>
  <c r="I490" s="1"/>
  <c r="H495"/>
  <c r="K560" i="34"/>
  <c r="K559" s="1"/>
  <c r="K558" s="1"/>
  <c r="J496" i="38"/>
  <c r="J495" s="1"/>
  <c r="J494" s="1"/>
  <c r="J493" s="1"/>
  <c r="J565" i="34"/>
  <c r="J564" s="1"/>
  <c r="J563" s="1"/>
  <c r="I500" i="38"/>
  <c r="I499" s="1"/>
  <c r="I498" s="1"/>
  <c r="I497" s="1"/>
  <c r="L565" i="34"/>
  <c r="L564" s="1"/>
  <c r="L563" s="1"/>
  <c r="K500" i="38"/>
  <c r="K499" s="1"/>
  <c r="K498" s="1"/>
  <c r="K497" s="1"/>
  <c r="J571" i="34"/>
  <c r="J570" s="1"/>
  <c r="I505" i="38"/>
  <c r="I504" s="1"/>
  <c r="I503" s="1"/>
  <c r="J575" i="34"/>
  <c r="J574" s="1"/>
  <c r="I508" i="38"/>
  <c r="I507" s="1"/>
  <c r="I506" s="1"/>
  <c r="H481"/>
  <c r="K542" i="34"/>
  <c r="K541" s="1"/>
  <c r="J482" i="38"/>
  <c r="J481" s="1"/>
  <c r="J480" s="1"/>
  <c r="H484"/>
  <c r="K546" i="34"/>
  <c r="K545" s="1"/>
  <c r="J485" i="38"/>
  <c r="J484" s="1"/>
  <c r="J483" s="1"/>
  <c r="J551" i="34"/>
  <c r="J550" s="1"/>
  <c r="I489" i="38"/>
  <c r="I488" s="1"/>
  <c r="I487" s="1"/>
  <c r="L551" i="34"/>
  <c r="L550" s="1"/>
  <c r="K489" i="38"/>
  <c r="K488" s="1"/>
  <c r="K487" s="1"/>
  <c r="H491"/>
  <c r="L555" i="34"/>
  <c r="L554" s="1"/>
  <c r="K492" i="38"/>
  <c r="K491" s="1"/>
  <c r="K490" s="1"/>
  <c r="J560" i="34"/>
  <c r="J559" s="1"/>
  <c r="J558" s="1"/>
  <c r="I496" i="38"/>
  <c r="I495" s="1"/>
  <c r="I494" s="1"/>
  <c r="I493" s="1"/>
  <c r="H499"/>
  <c r="K565" i="34"/>
  <c r="K564" s="1"/>
  <c r="K563" s="1"/>
  <c r="J500" i="38"/>
  <c r="J499" s="1"/>
  <c r="J498" s="1"/>
  <c r="J497" s="1"/>
  <c r="H504"/>
  <c r="K571" i="34"/>
  <c r="K570" s="1"/>
  <c r="J505" i="38"/>
  <c r="J504" s="1"/>
  <c r="J503" s="1"/>
  <c r="H507"/>
  <c r="K323"/>
  <c r="K322" s="1"/>
  <c r="H262" i="34"/>
  <c r="H211" i="38"/>
  <c r="I497" i="34"/>
  <c r="K410" i="38"/>
  <c r="K409" s="1"/>
  <c r="K408" s="1"/>
  <c r="H489" i="34"/>
  <c r="H395" i="38"/>
  <c r="H425"/>
  <c r="K533" i="34"/>
  <c r="K532" s="1"/>
  <c r="K531" s="1"/>
  <c r="K530" s="1"/>
  <c r="K529" s="1"/>
  <c r="J426" i="38"/>
  <c r="J425" s="1"/>
  <c r="J424" s="1"/>
  <c r="J423" s="1"/>
  <c r="J422" s="1"/>
  <c r="J533" i="34"/>
  <c r="J532" s="1"/>
  <c r="J531" s="1"/>
  <c r="J530" s="1"/>
  <c r="J529" s="1"/>
  <c r="I426" i="38"/>
  <c r="I425" s="1"/>
  <c r="I424" s="1"/>
  <c r="I423" s="1"/>
  <c r="I422" s="1"/>
  <c r="L533" i="34"/>
  <c r="L532" s="1"/>
  <c r="L531" s="1"/>
  <c r="L530" s="1"/>
  <c r="L529" s="1"/>
  <c r="K426" i="38"/>
  <c r="K425" s="1"/>
  <c r="K424" s="1"/>
  <c r="K423" s="1"/>
  <c r="K422" s="1"/>
  <c r="K381" i="34"/>
  <c r="K380" s="1"/>
  <c r="J307" i="38"/>
  <c r="J306" s="1"/>
  <c r="J305" s="1"/>
  <c r="H309"/>
  <c r="K385" i="34"/>
  <c r="K384" s="1"/>
  <c r="J310" i="38"/>
  <c r="J309" s="1"/>
  <c r="J308" s="1"/>
  <c r="H312"/>
  <c r="K389" i="34"/>
  <c r="K388" s="1"/>
  <c r="J313" i="38"/>
  <c r="J312" s="1"/>
  <c r="J311" s="1"/>
  <c r="H315"/>
  <c r="K393" i="34"/>
  <c r="K392" s="1"/>
  <c r="J316" i="38"/>
  <c r="J315" s="1"/>
  <c r="J314" s="1"/>
  <c r="H320"/>
  <c r="K399" i="34"/>
  <c r="K398" s="1"/>
  <c r="K397" s="1"/>
  <c r="K396" s="1"/>
  <c r="J321" i="38"/>
  <c r="J320" s="1"/>
  <c r="J319" s="1"/>
  <c r="J318" s="1"/>
  <c r="J317" s="1"/>
  <c r="H325"/>
  <c r="K405" i="34"/>
  <c r="K404" s="1"/>
  <c r="J326" i="38"/>
  <c r="J325" s="1"/>
  <c r="J324" s="1"/>
  <c r="H328"/>
  <c r="K409" i="34"/>
  <c r="K408" s="1"/>
  <c r="J329" i="38"/>
  <c r="J328" s="1"/>
  <c r="J327" s="1"/>
  <c r="J415" i="34"/>
  <c r="J414" s="1"/>
  <c r="I334" i="38"/>
  <c r="I333" s="1"/>
  <c r="I332" s="1"/>
  <c r="H358"/>
  <c r="K442" i="34"/>
  <c r="K441" s="1"/>
  <c r="J359" i="38"/>
  <c r="J358" s="1"/>
  <c r="J357" s="1"/>
  <c r="H361"/>
  <c r="K446" i="34"/>
  <c r="K445" s="1"/>
  <c r="J362" i="38"/>
  <c r="J361" s="1"/>
  <c r="J360" s="1"/>
  <c r="H364"/>
  <c r="K450" i="34"/>
  <c r="K449" s="1"/>
  <c r="J365" i="38"/>
  <c r="J364" s="1"/>
  <c r="J363" s="1"/>
  <c r="J457" i="34"/>
  <c r="I371" i="38"/>
  <c r="I370" s="1"/>
  <c r="L457" i="34"/>
  <c r="K371" i="38"/>
  <c r="K370" s="1"/>
  <c r="K369" s="1"/>
  <c r="K368" s="1"/>
  <c r="K367" s="1"/>
  <c r="J460" i="34"/>
  <c r="I373" i="38"/>
  <c r="I372" s="1"/>
  <c r="J464" i="34"/>
  <c r="J463" s="1"/>
  <c r="I376" i="38"/>
  <c r="I375" s="1"/>
  <c r="I374" s="1"/>
  <c r="J468" i="34"/>
  <c r="J467" s="1"/>
  <c r="I379" i="38"/>
  <c r="I378" s="1"/>
  <c r="I377" s="1"/>
  <c r="J474" i="34"/>
  <c r="J473" s="1"/>
  <c r="I384" i="38"/>
  <c r="I383" s="1"/>
  <c r="I382" s="1"/>
  <c r="I381" s="1"/>
  <c r="L474" i="34"/>
  <c r="L473" s="1"/>
  <c r="K384" i="38"/>
  <c r="K383" s="1"/>
  <c r="K382" s="1"/>
  <c r="K381" s="1"/>
  <c r="H389"/>
  <c r="J390"/>
  <c r="J389" s="1"/>
  <c r="J388" s="1"/>
  <c r="H401"/>
  <c r="J501" i="34"/>
  <c r="I404" i="38"/>
  <c r="I403" s="1"/>
  <c r="H411"/>
  <c r="K512" i="34"/>
  <c r="J412" i="38"/>
  <c r="J411" s="1"/>
  <c r="J410" s="1"/>
  <c r="J409" s="1"/>
  <c r="J408" s="1"/>
  <c r="I520" i="34"/>
  <c r="H416" i="38"/>
  <c r="J526" i="34"/>
  <c r="J525" s="1"/>
  <c r="J524" s="1"/>
  <c r="I420" i="38"/>
  <c r="I419" s="1"/>
  <c r="I418" s="1"/>
  <c r="I417" s="1"/>
  <c r="L364" i="34"/>
  <c r="L363" s="1"/>
  <c r="K398" i="38"/>
  <c r="J381" i="34"/>
  <c r="J380" s="1"/>
  <c r="I307" i="38"/>
  <c r="I306" s="1"/>
  <c r="I305" s="1"/>
  <c r="J385" i="34"/>
  <c r="J384" s="1"/>
  <c r="I310" i="38"/>
  <c r="I309" s="1"/>
  <c r="I308" s="1"/>
  <c r="J389" i="34"/>
  <c r="J388" s="1"/>
  <c r="I313" i="38"/>
  <c r="I312" s="1"/>
  <c r="I311" s="1"/>
  <c r="J393" i="34"/>
  <c r="J392" s="1"/>
  <c r="I316" i="38"/>
  <c r="I315" s="1"/>
  <c r="I314" s="1"/>
  <c r="J399" i="34"/>
  <c r="J398" s="1"/>
  <c r="J397" s="1"/>
  <c r="J396" s="1"/>
  <c r="I321" i="38"/>
  <c r="I320" s="1"/>
  <c r="I319" s="1"/>
  <c r="I318" s="1"/>
  <c r="I317" s="1"/>
  <c r="J405" i="34"/>
  <c r="J404" s="1"/>
  <c r="I326" i="38"/>
  <c r="I325" s="1"/>
  <c r="I324" s="1"/>
  <c r="J409" i="34"/>
  <c r="J408" s="1"/>
  <c r="I329" i="38"/>
  <c r="I328" s="1"/>
  <c r="I327" s="1"/>
  <c r="H333"/>
  <c r="K415" i="34"/>
  <c r="K414" s="1"/>
  <c r="J334" i="38"/>
  <c r="J333" s="1"/>
  <c r="J332" s="1"/>
  <c r="J442" i="34"/>
  <c r="J441" s="1"/>
  <c r="I359" i="38"/>
  <c r="I358" s="1"/>
  <c r="I357" s="1"/>
  <c r="J446" i="34"/>
  <c r="J445" s="1"/>
  <c r="I362" i="38"/>
  <c r="I361" s="1"/>
  <c r="I360" s="1"/>
  <c r="J450" i="34"/>
  <c r="J449" s="1"/>
  <c r="I365" i="38"/>
  <c r="I364" s="1"/>
  <c r="I363" s="1"/>
  <c r="H370"/>
  <c r="K457" i="34"/>
  <c r="J371" i="38"/>
  <c r="J370" s="1"/>
  <c r="H372"/>
  <c r="K460" i="34"/>
  <c r="J373" i="38"/>
  <c r="J372" s="1"/>
  <c r="H375"/>
  <c r="K464" i="34"/>
  <c r="K463" s="1"/>
  <c r="J376" i="38"/>
  <c r="J375" s="1"/>
  <c r="J374" s="1"/>
  <c r="H378"/>
  <c r="K468" i="34"/>
  <c r="K467" s="1"/>
  <c r="J379" i="38"/>
  <c r="J378" s="1"/>
  <c r="J377" s="1"/>
  <c r="K474" i="34"/>
  <c r="K473" s="1"/>
  <c r="J384" i="38"/>
  <c r="J383" s="1"/>
  <c r="J382" s="1"/>
  <c r="J381" s="1"/>
  <c r="I390"/>
  <c r="I389" s="1"/>
  <c r="I388" s="1"/>
  <c r="K390"/>
  <c r="K389" s="1"/>
  <c r="K388" s="1"/>
  <c r="H399"/>
  <c r="G400"/>
  <c r="D401" i="42" s="1"/>
  <c r="D400" s="1"/>
  <c r="J497" i="34"/>
  <c r="I402" i="38"/>
  <c r="I401" s="1"/>
  <c r="H403"/>
  <c r="K501" i="34"/>
  <c r="J404" i="38"/>
  <c r="J403" s="1"/>
  <c r="J398" s="1"/>
  <c r="J512" i="34"/>
  <c r="I412" i="38"/>
  <c r="I411" s="1"/>
  <c r="I410" s="1"/>
  <c r="I409" s="1"/>
  <c r="G414"/>
  <c r="D499" i="42" s="1"/>
  <c r="D498" s="1"/>
  <c r="H413" i="38"/>
  <c r="G413" s="1"/>
  <c r="I526" i="34"/>
  <c r="I525" s="1"/>
  <c r="I524" s="1"/>
  <c r="H420" i="38"/>
  <c r="H406"/>
  <c r="K216"/>
  <c r="G221"/>
  <c r="J255"/>
  <c r="G279"/>
  <c r="D424" i="42" s="1"/>
  <c r="D423" s="1"/>
  <c r="I255" i="38"/>
  <c r="K255"/>
  <c r="G280"/>
  <c r="J236" i="34"/>
  <c r="I191" i="38"/>
  <c r="I190" s="1"/>
  <c r="K239" i="34"/>
  <c r="K232" s="1"/>
  <c r="K231" s="1"/>
  <c r="K230" s="1"/>
  <c r="K229" s="1"/>
  <c r="J193" i="38"/>
  <c r="J192" s="1"/>
  <c r="J187" s="1"/>
  <c r="J186" s="1"/>
  <c r="J185" s="1"/>
  <c r="J184" s="1"/>
  <c r="H24" i="36" s="1"/>
  <c r="J243" i="34"/>
  <c r="J242" s="1"/>
  <c r="I196" i="38"/>
  <c r="I195" s="1"/>
  <c r="I194" s="1"/>
  <c r="L243" i="34"/>
  <c r="L242" s="1"/>
  <c r="K196" i="38"/>
  <c r="K195" s="1"/>
  <c r="K194" s="1"/>
  <c r="J247" i="34"/>
  <c r="J246" s="1"/>
  <c r="I199" i="38"/>
  <c r="I198" s="1"/>
  <c r="I197" s="1"/>
  <c r="L247" i="34"/>
  <c r="L246" s="1"/>
  <c r="K199" i="38"/>
  <c r="K198" s="1"/>
  <c r="K197" s="1"/>
  <c r="K478" i="34"/>
  <c r="K477" s="1"/>
  <c r="J387" i="38"/>
  <c r="J386" s="1"/>
  <c r="J385" s="1"/>
  <c r="J200" s="1"/>
  <c r="H25" i="36" s="1"/>
  <c r="J269" i="34"/>
  <c r="J268" s="1"/>
  <c r="I219" i="38"/>
  <c r="I218" s="1"/>
  <c r="I217" s="1"/>
  <c r="I216" s="1"/>
  <c r="K288" i="34"/>
  <c r="K287" s="1"/>
  <c r="J236" i="38"/>
  <c r="J235" s="1"/>
  <c r="J234" s="1"/>
  <c r="I293" i="34"/>
  <c r="H240" i="38"/>
  <c r="J297" i="34"/>
  <c r="J296" s="1"/>
  <c r="I243" i="38"/>
  <c r="I242" s="1"/>
  <c r="I241" s="1"/>
  <c r="L297" i="34"/>
  <c r="L296" s="1"/>
  <c r="K243" i="38"/>
  <c r="K242" s="1"/>
  <c r="K241" s="1"/>
  <c r="K303" i="34"/>
  <c r="K301" s="1"/>
  <c r="K300" s="1"/>
  <c r="J248" i="38"/>
  <c r="J310" i="34"/>
  <c r="I254" i="38"/>
  <c r="I253" s="1"/>
  <c r="L310" i="34"/>
  <c r="K254" i="38"/>
  <c r="K253" s="1"/>
  <c r="K326" i="34"/>
  <c r="K325" s="1"/>
  <c r="K324" s="1"/>
  <c r="K319" s="1"/>
  <c r="K267" i="38"/>
  <c r="K266" s="1"/>
  <c r="K265" s="1"/>
  <c r="K264" s="1"/>
  <c r="K259" s="1"/>
  <c r="K355" i="34"/>
  <c r="J288" i="38"/>
  <c r="J287" s="1"/>
  <c r="J359" i="34"/>
  <c r="I289" i="38" s="1"/>
  <c r="I290"/>
  <c r="L359" i="34"/>
  <c r="K289" i="38" s="1"/>
  <c r="K290"/>
  <c r="I112" i="34"/>
  <c r="K112"/>
  <c r="H278" i="38"/>
  <c r="H277" s="1"/>
  <c r="G281"/>
  <c r="D426" i="42" s="1"/>
  <c r="D425" s="1"/>
  <c r="G223" i="38"/>
  <c r="D334" i="42" s="1"/>
  <c r="D333" s="1"/>
  <c r="D332" s="1"/>
  <c r="G301" i="38"/>
  <c r="D470" i="42" s="1"/>
  <c r="D469" s="1"/>
  <c r="D468" s="1"/>
  <c r="D467" s="1"/>
  <c r="G256" i="38"/>
  <c r="D321" i="42" s="1"/>
  <c r="H192" i="38"/>
  <c r="H187" s="1"/>
  <c r="H198"/>
  <c r="H197" s="1"/>
  <c r="G276"/>
  <c r="G222"/>
  <c r="J233" i="34"/>
  <c r="I189" i="38"/>
  <c r="I188" s="1"/>
  <c r="K236" i="34"/>
  <c r="J191" i="38"/>
  <c r="J190" s="1"/>
  <c r="J239" i="34"/>
  <c r="I193" i="38"/>
  <c r="I192" s="1"/>
  <c r="I243" i="34"/>
  <c r="I242" s="1"/>
  <c r="H196" i="38"/>
  <c r="J478" i="34"/>
  <c r="J477" s="1"/>
  <c r="I387" i="38"/>
  <c r="I386" s="1"/>
  <c r="I385" s="1"/>
  <c r="I200" s="1"/>
  <c r="G25" i="36" s="1"/>
  <c r="K269" i="34"/>
  <c r="K268" s="1"/>
  <c r="J219" i="38"/>
  <c r="J218" s="1"/>
  <c r="J217" s="1"/>
  <c r="K278" i="34"/>
  <c r="J226" i="38"/>
  <c r="J225" s="1"/>
  <c r="J224" s="1"/>
  <c r="J288" i="34"/>
  <c r="J287" s="1"/>
  <c r="I236" i="38"/>
  <c r="I235" s="1"/>
  <c r="I234" s="1"/>
  <c r="L288" i="34"/>
  <c r="L287" s="1"/>
  <c r="K236" i="38"/>
  <c r="K235" s="1"/>
  <c r="K234" s="1"/>
  <c r="K297" i="34"/>
  <c r="K296" s="1"/>
  <c r="J243" i="38"/>
  <c r="J242" s="1"/>
  <c r="J241" s="1"/>
  <c r="J303" i="34"/>
  <c r="J301" s="1"/>
  <c r="J300" s="1"/>
  <c r="I248" i="38"/>
  <c r="L303" i="34"/>
  <c r="L301" s="1"/>
  <c r="L300" s="1"/>
  <c r="K248" i="38"/>
  <c r="K310" i="34"/>
  <c r="J254" i="38"/>
  <c r="J253" s="1"/>
  <c r="J326" i="34"/>
  <c r="J325" s="1"/>
  <c r="J324" s="1"/>
  <c r="J319" s="1"/>
  <c r="J267" i="38"/>
  <c r="J266" s="1"/>
  <c r="J265" s="1"/>
  <c r="J264" s="1"/>
  <c r="J259" s="1"/>
  <c r="J355" i="34"/>
  <c r="I288" i="38"/>
  <c r="I287" s="1"/>
  <c r="L355" i="34"/>
  <c r="K288" i="38"/>
  <c r="K287" s="1"/>
  <c r="K359" i="34"/>
  <c r="J289" i="38" s="1"/>
  <c r="J290"/>
  <c r="J364" i="34"/>
  <c r="J363" s="1"/>
  <c r="I293" i="38"/>
  <c r="I292" s="1"/>
  <c r="I291" s="1"/>
  <c r="J278" i="34"/>
  <c r="H247" i="38"/>
  <c r="H245" s="1"/>
  <c r="H244" s="1"/>
  <c r="I296"/>
  <c r="I295" s="1"/>
  <c r="I294" s="1"/>
  <c r="H216"/>
  <c r="K146"/>
  <c r="K106"/>
  <c r="K93" s="1"/>
  <c r="I18" i="36" s="1"/>
  <c r="I96" i="38"/>
  <c r="G300"/>
  <c r="H298"/>
  <c r="G298" s="1"/>
  <c r="G299"/>
  <c r="J277"/>
  <c r="J273" s="1"/>
  <c r="J272" s="1"/>
  <c r="I259"/>
  <c r="G260"/>
  <c r="G275"/>
  <c r="H274"/>
  <c r="G274" s="1"/>
  <c r="G269"/>
  <c r="H268"/>
  <c r="G268" s="1"/>
  <c r="G261"/>
  <c r="I238"/>
  <c r="H253"/>
  <c r="I138" i="34"/>
  <c r="H138" s="1"/>
  <c r="H172" i="38"/>
  <c r="H171" s="1"/>
  <c r="H170" s="1"/>
  <c r="H169" s="1"/>
  <c r="I365" i="34"/>
  <c r="H365" s="1"/>
  <c r="I66"/>
  <c r="L100"/>
  <c r="J96" i="38"/>
  <c r="K134"/>
  <c r="K133" s="1"/>
  <c r="K132" s="1"/>
  <c r="L112" i="34"/>
  <c r="I261"/>
  <c r="H261" s="1"/>
  <c r="K96" i="38"/>
  <c r="I167"/>
  <c r="I166" s="1"/>
  <c r="I165" s="1"/>
  <c r="I164" s="1"/>
  <c r="G18"/>
  <c r="G20"/>
  <c r="K150" i="34"/>
  <c r="K149" s="1"/>
  <c r="J128" i="38"/>
  <c r="J127" s="1"/>
  <c r="K153" i="34"/>
  <c r="J130" i="38"/>
  <c r="J129" s="1"/>
  <c r="J161" i="34"/>
  <c r="I136" i="38"/>
  <c r="I135" s="1"/>
  <c r="H137"/>
  <c r="K165" i="34"/>
  <c r="J138" i="38"/>
  <c r="J137" s="1"/>
  <c r="J169" i="34"/>
  <c r="I140" i="38"/>
  <c r="I139" s="1"/>
  <c r="J174" i="34"/>
  <c r="J173" s="1"/>
  <c r="I143" i="38"/>
  <c r="I142" s="1"/>
  <c r="I141" s="1"/>
  <c r="L174" i="34"/>
  <c r="L173" s="1"/>
  <c r="K143" i="38"/>
  <c r="K142" s="1"/>
  <c r="K141" s="1"/>
  <c r="J181" i="34"/>
  <c r="J180" s="1"/>
  <c r="I149" i="38"/>
  <c r="I148" s="1"/>
  <c r="I147" s="1"/>
  <c r="J185" i="34"/>
  <c r="J184" s="1"/>
  <c r="I152" i="38"/>
  <c r="I151" s="1"/>
  <c r="I150" s="1"/>
  <c r="J189" i="34"/>
  <c r="J188" s="1"/>
  <c r="I155" i="38"/>
  <c r="I154" s="1"/>
  <c r="I153" s="1"/>
  <c r="J193" i="34"/>
  <c r="J192" s="1"/>
  <c r="I158" i="38"/>
  <c r="I157" s="1"/>
  <c r="I156" s="1"/>
  <c r="J200" i="34"/>
  <c r="J196" s="1"/>
  <c r="I163" i="38"/>
  <c r="I162" s="1"/>
  <c r="I159" s="1"/>
  <c r="J225" i="34"/>
  <c r="J224" s="1"/>
  <c r="J223" s="1"/>
  <c r="J217" s="1"/>
  <c r="I182" i="38"/>
  <c r="I181" s="1"/>
  <c r="I180" s="1"/>
  <c r="I179" s="1"/>
  <c r="I174" s="1"/>
  <c r="H129"/>
  <c r="H126" s="1"/>
  <c r="H122" s="1"/>
  <c r="J150" i="34"/>
  <c r="I128" i="38"/>
  <c r="I127" s="1"/>
  <c r="L150" i="34"/>
  <c r="L149" s="1"/>
  <c r="K128" i="38"/>
  <c r="K127" s="1"/>
  <c r="K126" s="1"/>
  <c r="J153" i="34"/>
  <c r="I130" i="38"/>
  <c r="I129" s="1"/>
  <c r="H135"/>
  <c r="K161" i="34"/>
  <c r="J136" i="38"/>
  <c r="J135" s="1"/>
  <c r="J165" i="34"/>
  <c r="I138" i="38"/>
  <c r="I137" s="1"/>
  <c r="H139"/>
  <c r="K169" i="34"/>
  <c r="J140" i="38"/>
  <c r="J139" s="1"/>
  <c r="H142"/>
  <c r="K174" i="34"/>
  <c r="K173" s="1"/>
  <c r="J143" i="38"/>
  <c r="J142" s="1"/>
  <c r="J141" s="1"/>
  <c r="H148"/>
  <c r="K181" i="34"/>
  <c r="K180" s="1"/>
  <c r="J149" i="38"/>
  <c r="J148" s="1"/>
  <c r="J147" s="1"/>
  <c r="H151"/>
  <c r="K185" i="34"/>
  <c r="K184" s="1"/>
  <c r="J152" i="38"/>
  <c r="J151" s="1"/>
  <c r="J150" s="1"/>
  <c r="H154"/>
  <c r="K189" i="34"/>
  <c r="K188" s="1"/>
  <c r="J155" i="38"/>
  <c r="J154" s="1"/>
  <c r="J153" s="1"/>
  <c r="H157"/>
  <c r="K193" i="34"/>
  <c r="K192" s="1"/>
  <c r="J158" i="38"/>
  <c r="J157" s="1"/>
  <c r="J156" s="1"/>
  <c r="K200" i="34"/>
  <c r="K196" s="1"/>
  <c r="J163" i="38"/>
  <c r="J162" s="1"/>
  <c r="J159" s="1"/>
  <c r="K225" i="34"/>
  <c r="K224" s="1"/>
  <c r="K223" s="1"/>
  <c r="K217" s="1"/>
  <c r="J182" i="38"/>
  <c r="J181" s="1"/>
  <c r="J180" s="1"/>
  <c r="J179" s="1"/>
  <c r="J174" s="1"/>
  <c r="H104"/>
  <c r="H109"/>
  <c r="G110"/>
  <c r="H113"/>
  <c r="H117"/>
  <c r="G118"/>
  <c r="H97"/>
  <c r="G98"/>
  <c r="D247" i="42" s="1"/>
  <c r="D246" s="1"/>
  <c r="H99" i="38"/>
  <c r="G99" s="1"/>
  <c r="G100"/>
  <c r="D249" i="42" s="1"/>
  <c r="D248" s="1"/>
  <c r="H102" i="38"/>
  <c r="K103"/>
  <c r="K102" s="1"/>
  <c r="K101" s="1"/>
  <c r="I103"/>
  <c r="I102" s="1"/>
  <c r="I105"/>
  <c r="I104" s="1"/>
  <c r="I114"/>
  <c r="I113" s="1"/>
  <c r="I112" s="1"/>
  <c r="I111" s="1"/>
  <c r="I106" s="1"/>
  <c r="I93" s="1"/>
  <c r="G18" i="36" s="1"/>
  <c r="J103" i="38"/>
  <c r="J102" s="1"/>
  <c r="J105"/>
  <c r="J104" s="1"/>
  <c r="J114"/>
  <c r="J113" s="1"/>
  <c r="J112" s="1"/>
  <c r="J111" s="1"/>
  <c r="J106" s="1"/>
  <c r="J93" s="1"/>
  <c r="H18" i="36" s="1"/>
  <c r="L82" i="34"/>
  <c r="H91" i="38"/>
  <c r="G91" s="1"/>
  <c r="H175" i="34"/>
  <c r="H85" i="38"/>
  <c r="I62" i="34"/>
  <c r="J45" i="38"/>
  <c r="J44" s="1"/>
  <c r="I43"/>
  <c r="I42" s="1"/>
  <c r="J41"/>
  <c r="J40" s="1"/>
  <c r="I45"/>
  <c r="I44" s="1"/>
  <c r="J43"/>
  <c r="J42" s="1"/>
  <c r="I41"/>
  <c r="I40" s="1"/>
  <c r="K39"/>
  <c r="H40"/>
  <c r="H42"/>
  <c r="H44"/>
  <c r="H47"/>
  <c r="J62" i="34"/>
  <c r="H970"/>
  <c r="K16" i="38"/>
  <c r="H17"/>
  <c r="G17" s="1"/>
  <c r="K421" i="34"/>
  <c r="H788"/>
  <c r="I969"/>
  <c r="J794"/>
  <c r="J793" s="1"/>
  <c r="J787" s="1"/>
  <c r="J786" s="1"/>
  <c r="K205"/>
  <c r="K204" s="1"/>
  <c r="K203" s="1"/>
  <c r="L234"/>
  <c r="H370"/>
  <c r="L794"/>
  <c r="L793" s="1"/>
  <c r="L787" s="1"/>
  <c r="L786" s="1"/>
  <c r="L799"/>
  <c r="L798" s="1"/>
  <c r="J205"/>
  <c r="J204" s="1"/>
  <c r="J203" s="1"/>
  <c r="L205"/>
  <c r="L204" s="1"/>
  <c r="L203" s="1"/>
  <c r="H534"/>
  <c r="H580"/>
  <c r="L608"/>
  <c r="H208"/>
  <c r="H527"/>
  <c r="I533"/>
  <c r="K556"/>
  <c r="I579"/>
  <c r="I578" s="1"/>
  <c r="H578" s="1"/>
  <c r="H593"/>
  <c r="H592" s="1"/>
  <c r="J608"/>
  <c r="H638"/>
  <c r="H764"/>
  <c r="H783"/>
  <c r="K794"/>
  <c r="K793" s="1"/>
  <c r="K787" s="1"/>
  <c r="K786" s="1"/>
  <c r="J799"/>
  <c r="J798" s="1"/>
  <c r="K799"/>
  <c r="K798" s="1"/>
  <c r="H151"/>
  <c r="H628"/>
  <c r="I637"/>
  <c r="I636" s="1"/>
  <c r="I635" s="1"/>
  <c r="H707"/>
  <c r="I150"/>
  <c r="I149" s="1"/>
  <c r="I144" s="1"/>
  <c r="H154"/>
  <c r="H162"/>
  <c r="H166"/>
  <c r="H170"/>
  <c r="I174"/>
  <c r="I173" s="1"/>
  <c r="H182"/>
  <c r="H206"/>
  <c r="H205" s="1"/>
  <c r="H213"/>
  <c r="H212" s="1"/>
  <c r="K212"/>
  <c r="K211" s="1"/>
  <c r="K210" s="1"/>
  <c r="J212"/>
  <c r="J211" s="1"/>
  <c r="J210" s="1"/>
  <c r="L212"/>
  <c r="L211" s="1"/>
  <c r="L210" s="1"/>
  <c r="H237"/>
  <c r="H314"/>
  <c r="K313"/>
  <c r="H337"/>
  <c r="H394"/>
  <c r="H789"/>
  <c r="H791"/>
  <c r="H790" s="1"/>
  <c r="I794"/>
  <c r="I793" s="1"/>
  <c r="H796"/>
  <c r="H795" s="1"/>
  <c r="I205"/>
  <c r="I204" s="1"/>
  <c r="I203" s="1"/>
  <c r="I239"/>
  <c r="L240"/>
  <c r="H760"/>
  <c r="I799"/>
  <c r="H801"/>
  <c r="H800" s="1"/>
  <c r="H776"/>
  <c r="H248"/>
  <c r="H255"/>
  <c r="H270"/>
  <c r="H406"/>
  <c r="H289"/>
  <c r="K302"/>
  <c r="H465"/>
  <c r="H597"/>
  <c r="H561"/>
  <c r="H572"/>
  <c r="H311"/>
  <c r="H643"/>
  <c r="J99"/>
  <c r="J98" s="1"/>
  <c r="J97" s="1"/>
  <c r="H418"/>
  <c r="H566"/>
  <c r="H738"/>
  <c r="J73"/>
  <c r="J72" s="1"/>
  <c r="J71" s="1"/>
  <c r="J70" s="1"/>
  <c r="H244"/>
  <c r="I288"/>
  <c r="I287" s="1"/>
  <c r="I369"/>
  <c r="H369" s="1"/>
  <c r="H447"/>
  <c r="H673"/>
  <c r="H682"/>
  <c r="H479"/>
  <c r="I596"/>
  <c r="H596" s="1"/>
  <c r="H653"/>
  <c r="H715"/>
  <c r="H733"/>
  <c r="K73"/>
  <c r="K72" s="1"/>
  <c r="K71" s="1"/>
  <c r="K70" s="1"/>
  <c r="H279"/>
  <c r="H298"/>
  <c r="H304"/>
  <c r="J313"/>
  <c r="L313"/>
  <c r="H316"/>
  <c r="H322"/>
  <c r="H423"/>
  <c r="H429"/>
  <c r="H434"/>
  <c r="H458"/>
  <c r="H543"/>
  <c r="H606"/>
  <c r="H63"/>
  <c r="H67"/>
  <c r="H75"/>
  <c r="H79"/>
  <c r="H83"/>
  <c r="H109"/>
  <c r="H118"/>
  <c r="H122"/>
  <c r="H129"/>
  <c r="H186"/>
  <c r="H194"/>
  <c r="I247"/>
  <c r="I759"/>
  <c r="H264"/>
  <c r="I269"/>
  <c r="H275"/>
  <c r="I297"/>
  <c r="I296" s="1"/>
  <c r="I302"/>
  <c r="I303"/>
  <c r="I301" s="1"/>
  <c r="I310"/>
  <c r="I313"/>
  <c r="I321"/>
  <c r="H321" s="1"/>
  <c r="L319"/>
  <c r="H330"/>
  <c r="H331"/>
  <c r="I352"/>
  <c r="H352" s="1"/>
  <c r="I356"/>
  <c r="I355" s="1"/>
  <c r="I360"/>
  <c r="H290" i="38" s="1"/>
  <c r="H390" i="34"/>
  <c r="H400"/>
  <c r="H410"/>
  <c r="H416"/>
  <c r="I422"/>
  <c r="H422" s="1"/>
  <c r="I428"/>
  <c r="H428" s="1"/>
  <c r="H443"/>
  <c r="H451"/>
  <c r="I457"/>
  <c r="H461"/>
  <c r="I475"/>
  <c r="I474" s="1"/>
  <c r="I488"/>
  <c r="H488" s="1"/>
  <c r="H494"/>
  <c r="H498"/>
  <c r="H517"/>
  <c r="H521"/>
  <c r="I565"/>
  <c r="I564" s="1"/>
  <c r="I571"/>
  <c r="H609"/>
  <c r="K608"/>
  <c r="H624"/>
  <c r="H633"/>
  <c r="H647"/>
  <c r="H662"/>
  <c r="I672"/>
  <c r="H693"/>
  <c r="H711"/>
  <c r="H719"/>
  <c r="H730"/>
  <c r="I763"/>
  <c r="K116"/>
  <c r="H190"/>
  <c r="H327"/>
  <c r="H267" i="38" s="1"/>
  <c r="H345" i="34"/>
  <c r="H469"/>
  <c r="H502"/>
  <c r="H513"/>
  <c r="H506"/>
  <c r="H507"/>
  <c r="H547"/>
  <c r="H657"/>
  <c r="H745"/>
  <c r="H749"/>
  <c r="H753"/>
  <c r="H87"/>
  <c r="H102"/>
  <c r="I117"/>
  <c r="H117" s="1"/>
  <c r="J116"/>
  <c r="H134"/>
  <c r="H139"/>
  <c r="H294"/>
  <c r="J302"/>
  <c r="L302"/>
  <c r="H412"/>
  <c r="H611"/>
  <c r="H668"/>
  <c r="H678"/>
  <c r="H701"/>
  <c r="H201"/>
  <c r="H200" s="1"/>
  <c r="H215"/>
  <c r="I329"/>
  <c r="H329" s="1"/>
  <c r="H341"/>
  <c r="H426"/>
  <c r="K99"/>
  <c r="K98" s="1"/>
  <c r="K97" s="1"/>
  <c r="H113"/>
  <c r="I121"/>
  <c r="I133"/>
  <c r="I233"/>
  <c r="H375"/>
  <c r="H386"/>
  <c r="I501"/>
  <c r="I605"/>
  <c r="H757"/>
  <c r="I74"/>
  <c r="I78"/>
  <c r="I82"/>
  <c r="I153"/>
  <c r="I161"/>
  <c r="I165"/>
  <c r="I169"/>
  <c r="I181"/>
  <c r="I185"/>
  <c r="I189"/>
  <c r="I193"/>
  <c r="I200"/>
  <c r="I196" s="1"/>
  <c r="I212"/>
  <c r="I211" s="1"/>
  <c r="I236"/>
  <c r="J421"/>
  <c r="L421"/>
  <c r="I254"/>
  <c r="I253" s="1"/>
  <c r="I478"/>
  <c r="I326"/>
  <c r="I340"/>
  <c r="I385"/>
  <c r="I389"/>
  <c r="I393"/>
  <c r="I399"/>
  <c r="I405"/>
  <c r="I409"/>
  <c r="I415"/>
  <c r="I425"/>
  <c r="H425" s="1"/>
  <c r="I442"/>
  <c r="I446"/>
  <c r="I450"/>
  <c r="I433"/>
  <c r="I432" s="1"/>
  <c r="I460"/>
  <c r="I464"/>
  <c r="I468"/>
  <c r="I542"/>
  <c r="I546"/>
  <c r="I555"/>
  <c r="I560"/>
  <c r="I575"/>
  <c r="I592"/>
  <c r="I591" s="1"/>
  <c r="I627"/>
  <c r="I692"/>
  <c r="I700"/>
  <c r="I706"/>
  <c r="I710"/>
  <c r="I714"/>
  <c r="I718"/>
  <c r="I748"/>
  <c r="I752"/>
  <c r="I756"/>
  <c r="I772"/>
  <c r="H714" i="38" s="1"/>
  <c r="I775" i="34"/>
  <c r="I512"/>
  <c r="I516"/>
  <c r="I642"/>
  <c r="I646"/>
  <c r="I732"/>
  <c r="L281" l="1"/>
  <c r="J281"/>
  <c r="K227" i="38"/>
  <c r="I227"/>
  <c r="J227"/>
  <c r="J277" i="34"/>
  <c r="J267" s="1"/>
  <c r="I233" i="38"/>
  <c r="I232" s="1"/>
  <c r="I231" s="1"/>
  <c r="K277" i="34"/>
  <c r="K267" s="1"/>
  <c r="J233" i="38"/>
  <c r="J232" s="1"/>
  <c r="J231" s="1"/>
  <c r="I277" i="34"/>
  <c r="H277" s="1"/>
  <c r="H233" i="38"/>
  <c r="L277" i="34"/>
  <c r="K233" i="38"/>
  <c r="K232" s="1"/>
  <c r="K231" s="1"/>
  <c r="K281" i="34"/>
  <c r="I608"/>
  <c r="I604" s="1"/>
  <c r="H604" s="1"/>
  <c r="K704"/>
  <c r="K703" s="1"/>
  <c r="L704"/>
  <c r="L703" s="1"/>
  <c r="K679" i="38"/>
  <c r="K673" s="1"/>
  <c r="K672" s="1"/>
  <c r="H551"/>
  <c r="G551" s="1"/>
  <c r="J655"/>
  <c r="J654" s="1"/>
  <c r="I655"/>
  <c r="I654" s="1"/>
  <c r="J704" i="34"/>
  <c r="J703" s="1"/>
  <c r="K337" i="38"/>
  <c r="I33" i="36" s="1"/>
  <c r="J397" i="38"/>
  <c r="J396" s="1"/>
  <c r="J391" s="1"/>
  <c r="H35" i="36" s="1"/>
  <c r="K397" i="38"/>
  <c r="K396" s="1"/>
  <c r="K391" s="1"/>
  <c r="I35" i="36" s="1"/>
  <c r="K380" i="38"/>
  <c r="K366" s="1"/>
  <c r="I34" i="36" s="1"/>
  <c r="J380" i="38"/>
  <c r="I380"/>
  <c r="L725" i="34"/>
  <c r="H735"/>
  <c r="H432"/>
  <c r="I431"/>
  <c r="H431" s="1"/>
  <c r="J472"/>
  <c r="J471" s="1"/>
  <c r="L472"/>
  <c r="L471" s="1"/>
  <c r="K472"/>
  <c r="K471" s="1"/>
  <c r="I252"/>
  <c r="I251" s="1"/>
  <c r="H253"/>
  <c r="D422" i="42"/>
  <c r="H969" i="34"/>
  <c r="G68" i="38"/>
  <c r="D368" i="42" s="1"/>
  <c r="D367" s="1"/>
  <c r="D366" s="1"/>
  <c r="D365" s="1"/>
  <c r="C44" i="41" s="1"/>
  <c r="H66" i="38"/>
  <c r="G67"/>
  <c r="I86"/>
  <c r="I85" s="1"/>
  <c r="I83" s="1"/>
  <c r="I82" s="1"/>
  <c r="I81" s="1"/>
  <c r="I48" s="1"/>
  <c r="I47" s="1"/>
  <c r="I46" s="1"/>
  <c r="G17" i="36"/>
  <c r="K86" i="38"/>
  <c r="K85" s="1"/>
  <c r="K84" s="1"/>
  <c r="I17" i="36"/>
  <c r="J86" i="38"/>
  <c r="J85" s="1"/>
  <c r="J84" s="1"/>
  <c r="H17" i="36"/>
  <c r="J610" i="38"/>
  <c r="D245" i="42"/>
  <c r="H382" i="34"/>
  <c r="H48" i="36"/>
  <c r="G48"/>
  <c r="I225" i="34"/>
  <c r="H225" s="1"/>
  <c r="H226"/>
  <c r="L540"/>
  <c r="I381"/>
  <c r="H381" s="1"/>
  <c r="H552"/>
  <c r="I551"/>
  <c r="I550" s="1"/>
  <c r="H550" s="1"/>
  <c r="H602"/>
  <c r="G547" i="38"/>
  <c r="D486" i="42" s="1"/>
  <c r="D485" s="1"/>
  <c r="D484" s="1"/>
  <c r="I601" i="34"/>
  <c r="I600" s="1"/>
  <c r="L436"/>
  <c r="L420" s="1"/>
  <c r="K617"/>
  <c r="L640"/>
  <c r="I49" i="36"/>
  <c r="L144" i="34"/>
  <c r="L143" s="1"/>
  <c r="L142" s="1"/>
  <c r="K144"/>
  <c r="K143" s="1"/>
  <c r="K142" s="1"/>
  <c r="K122" i="38"/>
  <c r="K121" s="1"/>
  <c r="K120" s="1"/>
  <c r="I20" i="36" s="1"/>
  <c r="J675" i="34"/>
  <c r="J664" s="1"/>
  <c r="L617"/>
  <c r="J617"/>
  <c r="I585" i="38"/>
  <c r="J585"/>
  <c r="G587"/>
  <c r="H586"/>
  <c r="K675" i="34"/>
  <c r="K664" s="1"/>
  <c r="L675"/>
  <c r="L664" s="1"/>
  <c r="H706" i="38"/>
  <c r="G707"/>
  <c r="D201" i="42" s="1"/>
  <c r="L184" i="34"/>
  <c r="L179" s="1"/>
  <c r="L178" s="1"/>
  <c r="L177" s="1"/>
  <c r="L569"/>
  <c r="L568" s="1"/>
  <c r="G407" i="38"/>
  <c r="D442" i="42" s="1"/>
  <c r="D441" s="1"/>
  <c r="D440" s="1"/>
  <c r="J755" i="34"/>
  <c r="L339"/>
  <c r="L334" s="1"/>
  <c r="L333" s="1"/>
  <c r="L549"/>
  <c r="L511"/>
  <c r="L510" s="1"/>
  <c r="L509" s="1"/>
  <c r="L125"/>
  <c r="L456"/>
  <c r="L455" s="1"/>
  <c r="L454" s="1"/>
  <c r="H576"/>
  <c r="H128"/>
  <c r="I61"/>
  <c r="I60" s="1"/>
  <c r="L107"/>
  <c r="L106" s="1"/>
  <c r="L105" s="1"/>
  <c r="L743"/>
  <c r="H729"/>
  <c r="K743"/>
  <c r="J728"/>
  <c r="L492"/>
  <c r="J600"/>
  <c r="J599" s="1"/>
  <c r="J582" s="1"/>
  <c r="L160"/>
  <c r="L159" s="1"/>
  <c r="L158" s="1"/>
  <c r="L157" s="1"/>
  <c r="L350"/>
  <c r="L349" s="1"/>
  <c r="L348" s="1"/>
  <c r="L600"/>
  <c r="L599" s="1"/>
  <c r="L582" s="1"/>
  <c r="K350"/>
  <c r="K349" s="1"/>
  <c r="K348" s="1"/>
  <c r="L267"/>
  <c r="L73"/>
  <c r="L72" s="1"/>
  <c r="L71" s="1"/>
  <c r="L70" s="1"/>
  <c r="J339"/>
  <c r="J334" s="1"/>
  <c r="J333" s="1"/>
  <c r="H78"/>
  <c r="H759"/>
  <c r="K600"/>
  <c r="K599" s="1"/>
  <c r="K582" s="1"/>
  <c r="H516"/>
  <c r="H524"/>
  <c r="J511"/>
  <c r="J510" s="1"/>
  <c r="J509" s="1"/>
  <c r="K61"/>
  <c r="K60" s="1"/>
  <c r="K59" s="1"/>
  <c r="K58" s="1"/>
  <c r="L379"/>
  <c r="K755"/>
  <c r="K728"/>
  <c r="K421" i="38"/>
  <c r="I37" i="36"/>
  <c r="I36" s="1"/>
  <c r="J421" i="38"/>
  <c r="H37" i="36"/>
  <c r="H36" s="1"/>
  <c r="K719" i="38"/>
  <c r="I54" i="36"/>
  <c r="I708" i="38"/>
  <c r="G52" i="36"/>
  <c r="G51" s="1"/>
  <c r="H667" i="34"/>
  <c r="J379"/>
  <c r="I421" i="38"/>
  <c r="G37" i="36"/>
  <c r="G36" s="1"/>
  <c r="H736" i="34"/>
  <c r="J743"/>
  <c r="H372"/>
  <c r="C52" i="41" s="1"/>
  <c r="K708" i="38"/>
  <c r="I52" i="36"/>
  <c r="I51" s="1"/>
  <c r="J708" i="38"/>
  <c r="H52" i="36"/>
  <c r="H51" s="1"/>
  <c r="I719" i="38"/>
  <c r="G54" i="36"/>
  <c r="H630" i="34"/>
  <c r="H274"/>
  <c r="H666"/>
  <c r="H665"/>
  <c r="H680"/>
  <c r="H236"/>
  <c r="H505"/>
  <c r="I137"/>
  <c r="H137" s="1"/>
  <c r="H631"/>
  <c r="H520"/>
  <c r="L61"/>
  <c r="L60" s="1"/>
  <c r="L59" s="1"/>
  <c r="L58" s="1"/>
  <c r="H632"/>
  <c r="H782"/>
  <c r="K650"/>
  <c r="K649" s="1"/>
  <c r="J699" i="38"/>
  <c r="H752" i="34"/>
  <c r="H460"/>
  <c r="H737"/>
  <c r="H108"/>
  <c r="J640"/>
  <c r="H622"/>
  <c r="G724" i="38"/>
  <c r="D325" i="42" s="1"/>
  <c r="D324" s="1"/>
  <c r="D323" s="1"/>
  <c r="K640" i="34"/>
  <c r="H457"/>
  <c r="K492"/>
  <c r="H722" i="38"/>
  <c r="G723"/>
  <c r="H744" i="34"/>
  <c r="J232"/>
  <c r="J231" s="1"/>
  <c r="J230" s="1"/>
  <c r="J229" s="1"/>
  <c r="H242"/>
  <c r="K379"/>
  <c r="J549"/>
  <c r="J540"/>
  <c r="H335"/>
  <c r="H493"/>
  <c r="H676"/>
  <c r="H651"/>
  <c r="H659"/>
  <c r="J650"/>
  <c r="J649" s="1"/>
  <c r="G658" i="38"/>
  <c r="D205" i="42" s="1"/>
  <c r="D204" s="1"/>
  <c r="D203" s="1"/>
  <c r="H713" i="38"/>
  <c r="G714"/>
  <c r="G698"/>
  <c r="D100" i="42" s="1"/>
  <c r="D99" s="1"/>
  <c r="G665" i="38"/>
  <c r="D220" i="42" s="1"/>
  <c r="D219" s="1"/>
  <c r="D218" s="1"/>
  <c r="G702" i="38"/>
  <c r="H273" i="34"/>
  <c r="H699" i="38"/>
  <c r="G700"/>
  <c r="H652" i="34"/>
  <c r="H677"/>
  <c r="H153"/>
  <c r="H344"/>
  <c r="H637"/>
  <c r="L309"/>
  <c r="L308" s="1"/>
  <c r="L307" s="1"/>
  <c r="K339"/>
  <c r="K334" s="1"/>
  <c r="K333" s="1"/>
  <c r="I675"/>
  <c r="J692" i="38"/>
  <c r="G657"/>
  <c r="H656"/>
  <c r="G696"/>
  <c r="D98" i="42" s="1"/>
  <c r="D97" s="1"/>
  <c r="H635" i="34"/>
  <c r="J680" i="38"/>
  <c r="H663"/>
  <c r="G663" s="1"/>
  <c r="G664"/>
  <c r="G703"/>
  <c r="D105" i="42" s="1"/>
  <c r="D104" s="1"/>
  <c r="H666" i="38"/>
  <c r="G666" s="1"/>
  <c r="G667"/>
  <c r="G662"/>
  <c r="D217" i="42" s="1"/>
  <c r="D216" s="1"/>
  <c r="D215" s="1"/>
  <c r="G653" i="38"/>
  <c r="D398" i="42" s="1"/>
  <c r="G683" i="38"/>
  <c r="G701"/>
  <c r="D103" i="42" s="1"/>
  <c r="D102" s="1"/>
  <c r="G695" i="38"/>
  <c r="L650" i="34"/>
  <c r="L649" s="1"/>
  <c r="G697" i="38"/>
  <c r="I692"/>
  <c r="H686"/>
  <c r="H685" s="1"/>
  <c r="G685" s="1"/>
  <c r="G687"/>
  <c r="I699"/>
  <c r="H693"/>
  <c r="G693" s="1"/>
  <c r="G694"/>
  <c r="D96" i="42" s="1"/>
  <c r="D95" s="1"/>
  <c r="G682" i="38"/>
  <c r="D91" i="42" s="1"/>
  <c r="D90" s="1"/>
  <c r="H681" i="38"/>
  <c r="G668"/>
  <c r="D223" i="42" s="1"/>
  <c r="D222" s="1"/>
  <c r="D221" s="1"/>
  <c r="H660" i="38"/>
  <c r="G660" s="1"/>
  <c r="G661"/>
  <c r="G652"/>
  <c r="H651"/>
  <c r="G684"/>
  <c r="D93" i="42" s="1"/>
  <c r="D92" s="1"/>
  <c r="K692" i="38"/>
  <c r="K691" s="1"/>
  <c r="K690" s="1"/>
  <c r="K689" s="1"/>
  <c r="I611"/>
  <c r="I610" s="1"/>
  <c r="I603"/>
  <c r="K584"/>
  <c r="K611"/>
  <c r="K610" s="1"/>
  <c r="G602"/>
  <c r="D125" i="42" s="1"/>
  <c r="G646" i="38"/>
  <c r="D421" i="42" s="1"/>
  <c r="D420" s="1"/>
  <c r="D419" s="1"/>
  <c r="H564" i="34"/>
  <c r="H355"/>
  <c r="H605"/>
  <c r="I99"/>
  <c r="I98" s="1"/>
  <c r="H373"/>
  <c r="H681"/>
  <c r="H660"/>
  <c r="H623"/>
  <c r="H374"/>
  <c r="H336"/>
  <c r="H173"/>
  <c r="H533"/>
  <c r="G630" i="38"/>
  <c r="D176" i="42" s="1"/>
  <c r="D175" s="1"/>
  <c r="D174" s="1"/>
  <c r="D173" s="1"/>
  <c r="G637" i="38"/>
  <c r="D183" i="42" s="1"/>
  <c r="D182" s="1"/>
  <c r="D181" s="1"/>
  <c r="H636" i="38"/>
  <c r="H620"/>
  <c r="G621"/>
  <c r="D144" i="42" s="1"/>
  <c r="D143" s="1"/>
  <c r="D142" s="1"/>
  <c r="D141" s="1"/>
  <c r="G617" i="38"/>
  <c r="D140" i="42" s="1"/>
  <c r="D139" s="1"/>
  <c r="D138" s="1"/>
  <c r="H616" i="38"/>
  <c r="H590"/>
  <c r="G591"/>
  <c r="D114" i="42" s="1"/>
  <c r="D113" s="1"/>
  <c r="D112" s="1"/>
  <c r="K631" i="38"/>
  <c r="K622" s="1"/>
  <c r="H607"/>
  <c r="G607" s="1"/>
  <c r="G608"/>
  <c r="I100" i="34"/>
  <c r="H100" s="1"/>
  <c r="H655"/>
  <c r="H287"/>
  <c r="K309"/>
  <c r="K308" s="1"/>
  <c r="K307" s="1"/>
  <c r="J61"/>
  <c r="J60" s="1"/>
  <c r="J59" s="1"/>
  <c r="J58" s="1"/>
  <c r="H66"/>
  <c r="H644" i="38"/>
  <c r="G645"/>
  <c r="H613"/>
  <c r="G614"/>
  <c r="D137" i="42" s="1"/>
  <c r="D136" s="1"/>
  <c r="D135" s="1"/>
  <c r="H604" i="38"/>
  <c r="G605"/>
  <c r="H592"/>
  <c r="G592" s="1"/>
  <c r="G593"/>
  <c r="I631"/>
  <c r="I622" s="1"/>
  <c r="H624"/>
  <c r="G625"/>
  <c r="G609"/>
  <c r="D132" i="42" s="1"/>
  <c r="D131" s="1"/>
  <c r="D130" s="1"/>
  <c r="G601" i="38"/>
  <c r="H600"/>
  <c r="G597"/>
  <c r="H596"/>
  <c r="H204" i="34"/>
  <c r="H661"/>
  <c r="H301"/>
  <c r="H656"/>
  <c r="I548" i="38"/>
  <c r="I544" s="1"/>
  <c r="G634"/>
  <c r="D180" i="42" s="1"/>
  <c r="D179" s="1"/>
  <c r="D178" s="1"/>
  <c r="H633" i="38"/>
  <c r="H628"/>
  <c r="G629"/>
  <c r="G606"/>
  <c r="D129" i="42" s="1"/>
  <c r="D128" s="1"/>
  <c r="D127" s="1"/>
  <c r="G594" i="38"/>
  <c r="G626"/>
  <c r="D172" i="42" s="1"/>
  <c r="D171" s="1"/>
  <c r="D170" s="1"/>
  <c r="D169" s="1"/>
  <c r="J603" i="38"/>
  <c r="I300" i="34"/>
  <c r="H300" s="1"/>
  <c r="J492"/>
  <c r="H293"/>
  <c r="J436"/>
  <c r="J420" s="1"/>
  <c r="K511"/>
  <c r="K510" s="1"/>
  <c r="K509" s="1"/>
  <c r="K575"/>
  <c r="K574" s="1"/>
  <c r="K569" s="1"/>
  <c r="K568" s="1"/>
  <c r="H296"/>
  <c r="H112"/>
  <c r="H243"/>
  <c r="J456"/>
  <c r="J455" s="1"/>
  <c r="J454" s="1"/>
  <c r="K436"/>
  <c r="K420" s="1"/>
  <c r="K540"/>
  <c r="I107"/>
  <c r="J548" i="38"/>
  <c r="J544" s="1"/>
  <c r="K303"/>
  <c r="I32" i="36" s="1"/>
  <c r="G550" i="38"/>
  <c r="D489" i="42" s="1"/>
  <c r="D488" s="1"/>
  <c r="H82" i="34"/>
  <c r="H247"/>
  <c r="K107"/>
  <c r="K106" s="1"/>
  <c r="K105" s="1"/>
  <c r="K104" s="1"/>
  <c r="H203"/>
  <c r="J107"/>
  <c r="J106" s="1"/>
  <c r="J105" s="1"/>
  <c r="J104" s="1"/>
  <c r="G539" i="38"/>
  <c r="I595" i="34"/>
  <c r="H595" s="1"/>
  <c r="I260"/>
  <c r="I259" s="1"/>
  <c r="H278"/>
  <c r="H86"/>
  <c r="J149"/>
  <c r="H545" i="38"/>
  <c r="G546"/>
  <c r="G549"/>
  <c r="I532" i="34"/>
  <c r="H532" s="1"/>
  <c r="H497"/>
  <c r="G537" i="38"/>
  <c r="H536"/>
  <c r="K284"/>
  <c r="K283" s="1"/>
  <c r="K282" s="1"/>
  <c r="J309" i="34"/>
  <c r="J308" s="1"/>
  <c r="J307" s="1"/>
  <c r="H150"/>
  <c r="H571"/>
  <c r="H310"/>
  <c r="I292"/>
  <c r="H292" s="1"/>
  <c r="J350"/>
  <c r="J349" s="1"/>
  <c r="J348" s="1"/>
  <c r="H526"/>
  <c r="H196"/>
  <c r="H579"/>
  <c r="H525"/>
  <c r="I284" i="38"/>
  <c r="I283" s="1"/>
  <c r="I282" s="1"/>
  <c r="J216"/>
  <c r="G216" s="1"/>
  <c r="J502"/>
  <c r="J501" s="1"/>
  <c r="I486"/>
  <c r="K555" i="34"/>
  <c r="K554" s="1"/>
  <c r="K549" s="1"/>
  <c r="J492" i="38"/>
  <c r="G507"/>
  <c r="H506"/>
  <c r="G506" s="1"/>
  <c r="H490"/>
  <c r="H483"/>
  <c r="G483" s="1"/>
  <c r="G484"/>
  <c r="H480"/>
  <c r="G481"/>
  <c r="G505"/>
  <c r="D191" i="42" s="1"/>
  <c r="D190" s="1"/>
  <c r="D189" s="1"/>
  <c r="G500" i="38"/>
  <c r="D167" i="42" s="1"/>
  <c r="D166" s="1"/>
  <c r="D165" s="1"/>
  <c r="D164" s="1"/>
  <c r="J569" i="34"/>
  <c r="J568" s="1"/>
  <c r="G496" i="38"/>
  <c r="D163" i="42" s="1"/>
  <c r="D162" s="1"/>
  <c r="D161" s="1"/>
  <c r="D160" s="1"/>
  <c r="G489" i="38"/>
  <c r="D156" i="42" s="1"/>
  <c r="D155" s="1"/>
  <c r="D154" s="1"/>
  <c r="H503" i="38"/>
  <c r="G504"/>
  <c r="G499"/>
  <c r="H498"/>
  <c r="G495"/>
  <c r="H494"/>
  <c r="H487"/>
  <c r="G488"/>
  <c r="G508"/>
  <c r="D197" i="42" s="1"/>
  <c r="D196" s="1"/>
  <c r="D195" s="1"/>
  <c r="K486" i="38"/>
  <c r="K478" s="1"/>
  <c r="K477" s="1"/>
  <c r="G485"/>
  <c r="D152" i="42" s="1"/>
  <c r="D151" s="1"/>
  <c r="D150" s="1"/>
  <c r="J479" i="38"/>
  <c r="G482"/>
  <c r="D149" i="42" s="1"/>
  <c r="D148" s="1"/>
  <c r="D147" s="1"/>
  <c r="I502" i="38"/>
  <c r="I501" s="1"/>
  <c r="I479"/>
  <c r="K252"/>
  <c r="K251" s="1"/>
  <c r="K250" s="1"/>
  <c r="I29" i="36" s="1"/>
  <c r="I398" i="38"/>
  <c r="G306"/>
  <c r="J160" i="34"/>
  <c r="J159" s="1"/>
  <c r="J158" s="1"/>
  <c r="J157" s="1"/>
  <c r="H394" i="38"/>
  <c r="G395"/>
  <c r="D233" i="42" s="1"/>
  <c r="D232" s="1"/>
  <c r="D231" s="1"/>
  <c r="D230" s="1"/>
  <c r="H210" i="38"/>
  <c r="G211"/>
  <c r="D355" i="42" s="1"/>
  <c r="D354" s="1"/>
  <c r="D353" s="1"/>
  <c r="D352" s="1"/>
  <c r="J252" i="38"/>
  <c r="J251" s="1"/>
  <c r="J250" s="1"/>
  <c r="H29" i="36" s="1"/>
  <c r="I408" i="38"/>
  <c r="H424"/>
  <c r="G425"/>
  <c r="G426"/>
  <c r="D299" i="42" s="1"/>
  <c r="D298" s="1"/>
  <c r="D297" s="1"/>
  <c r="D296" s="1"/>
  <c r="G376" i="38"/>
  <c r="D479" i="42" s="1"/>
  <c r="D478" s="1"/>
  <c r="D477" s="1"/>
  <c r="G373" i="38"/>
  <c r="D476" i="42" s="1"/>
  <c r="D475" s="1"/>
  <c r="G401" i="38"/>
  <c r="G390"/>
  <c r="D516" i="42" s="1"/>
  <c r="D515" s="1"/>
  <c r="D514" s="1"/>
  <c r="G403" i="38"/>
  <c r="G370"/>
  <c r="G412"/>
  <c r="D497" i="42" s="1"/>
  <c r="D496" s="1"/>
  <c r="G321" i="38"/>
  <c r="D450" i="42" s="1"/>
  <c r="D449" s="1"/>
  <c r="D448" s="1"/>
  <c r="D447" s="1"/>
  <c r="G310" i="38"/>
  <c r="D208" i="42" s="1"/>
  <c r="D207" s="1"/>
  <c r="D206" s="1"/>
  <c r="H405" i="38"/>
  <c r="G406"/>
  <c r="G420"/>
  <c r="D520" i="42" s="1"/>
  <c r="D519" s="1"/>
  <c r="D518" s="1"/>
  <c r="D517" s="1"/>
  <c r="C57" i="41" s="1"/>
  <c r="H419" i="38"/>
  <c r="G375"/>
  <c r="H374"/>
  <c r="G374" s="1"/>
  <c r="H369"/>
  <c r="G372"/>
  <c r="G416"/>
  <c r="D501" i="42" s="1"/>
  <c r="D500" s="1"/>
  <c r="H415" i="38"/>
  <c r="G415" s="1"/>
  <c r="G411"/>
  <c r="H388"/>
  <c r="G389"/>
  <c r="H319"/>
  <c r="G320"/>
  <c r="H308"/>
  <c r="G308" s="1"/>
  <c r="G309"/>
  <c r="I570" i="34"/>
  <c r="H570" s="1"/>
  <c r="I487"/>
  <c r="H487" s="1"/>
  <c r="I320"/>
  <c r="H320" s="1"/>
  <c r="C35" i="41" s="1"/>
  <c r="I246" i="34"/>
  <c r="H246" s="1"/>
  <c r="H288"/>
  <c r="H636"/>
  <c r="H174"/>
  <c r="K145" i="38"/>
  <c r="K144" s="1"/>
  <c r="G404"/>
  <c r="D407" i="42" s="1"/>
  <c r="D406" s="1"/>
  <c r="G379" i="38"/>
  <c r="D482" i="42" s="1"/>
  <c r="D481" s="1"/>
  <c r="D480" s="1"/>
  <c r="J369" i="38"/>
  <c r="J368" s="1"/>
  <c r="J367" s="1"/>
  <c r="G371"/>
  <c r="D474" i="42" s="1"/>
  <c r="D473" s="1"/>
  <c r="D472" s="1"/>
  <c r="I353" i="38"/>
  <c r="G334"/>
  <c r="I323"/>
  <c r="I322" s="1"/>
  <c r="I304"/>
  <c r="G402"/>
  <c r="D403" i="42" s="1"/>
  <c r="D402" s="1"/>
  <c r="I369" i="38"/>
  <c r="I368" s="1"/>
  <c r="I367" s="1"/>
  <c r="G365"/>
  <c r="D536" i="42" s="1"/>
  <c r="D535" s="1"/>
  <c r="D534" s="1"/>
  <c r="G362" i="38"/>
  <c r="D533" i="42" s="1"/>
  <c r="D532" s="1"/>
  <c r="D531" s="1"/>
  <c r="J353" i="38"/>
  <c r="G359"/>
  <c r="D530" i="42" s="1"/>
  <c r="D529" s="1"/>
  <c r="D528" s="1"/>
  <c r="G329" i="38"/>
  <c r="J323"/>
  <c r="J322" s="1"/>
  <c r="G326"/>
  <c r="G316"/>
  <c r="D214" i="42" s="1"/>
  <c r="D213" s="1"/>
  <c r="D212" s="1"/>
  <c r="G313" i="38"/>
  <c r="D211" i="42" s="1"/>
  <c r="D210" s="1"/>
  <c r="D209" s="1"/>
  <c r="J304" i="38"/>
  <c r="G307"/>
  <c r="H475" i="34"/>
  <c r="H384" i="38"/>
  <c r="G399"/>
  <c r="H398"/>
  <c r="G378"/>
  <c r="H377"/>
  <c r="G377" s="1"/>
  <c r="H332"/>
  <c r="G332" s="1"/>
  <c r="G333"/>
  <c r="H363"/>
  <c r="G363" s="1"/>
  <c r="G364"/>
  <c r="H360"/>
  <c r="G360" s="1"/>
  <c r="G361"/>
  <c r="H357"/>
  <c r="H353" s="1"/>
  <c r="G358"/>
  <c r="H327"/>
  <c r="G327" s="1"/>
  <c r="G328"/>
  <c r="H324"/>
  <c r="G325"/>
  <c r="H314"/>
  <c r="G314" s="1"/>
  <c r="G315"/>
  <c r="H311"/>
  <c r="G311" s="1"/>
  <c r="G312"/>
  <c r="K456" i="34"/>
  <c r="K455" s="1"/>
  <c r="K454" s="1"/>
  <c r="G225" i="38"/>
  <c r="G290"/>
  <c r="D459" i="42" s="1"/>
  <c r="D458" s="1"/>
  <c r="I252" i="38"/>
  <c r="I251" s="1"/>
  <c r="I250" s="1"/>
  <c r="G29" i="36" s="1"/>
  <c r="G224" i="38"/>
  <c r="G278"/>
  <c r="G191"/>
  <c r="D434" i="42" s="1"/>
  <c r="D433" s="1"/>
  <c r="G241" i="38"/>
  <c r="G235"/>
  <c r="G197"/>
  <c r="G243"/>
  <c r="D351" i="42" s="1"/>
  <c r="K215" i="38"/>
  <c r="K214" s="1"/>
  <c r="G217"/>
  <c r="G190"/>
  <c r="G198"/>
  <c r="G387"/>
  <c r="D513" i="42" s="1"/>
  <c r="D512" s="1"/>
  <c r="D511" s="1"/>
  <c r="J284" i="38"/>
  <c r="J283" s="1"/>
  <c r="J282" s="1"/>
  <c r="G248"/>
  <c r="G305"/>
  <c r="H266"/>
  <c r="G267"/>
  <c r="D308" i="42" s="1"/>
  <c r="D307" s="1"/>
  <c r="D306" s="1"/>
  <c r="D305" s="1"/>
  <c r="D300" s="1"/>
  <c r="L233" i="34"/>
  <c r="H233" s="1"/>
  <c r="K189" i="38"/>
  <c r="K188" s="1"/>
  <c r="G188" s="1"/>
  <c r="J247"/>
  <c r="J245" s="1"/>
  <c r="J244" s="1"/>
  <c r="J246"/>
  <c r="H239"/>
  <c r="G240"/>
  <c r="D348" i="42" s="1"/>
  <c r="D338" s="1"/>
  <c r="K160" i="34"/>
  <c r="K159" s="1"/>
  <c r="K158" s="1"/>
  <c r="K157" s="1"/>
  <c r="G254" i="38"/>
  <c r="D319" i="42" s="1"/>
  <c r="D318" s="1"/>
  <c r="G242" i="38"/>
  <c r="G386"/>
  <c r="G385"/>
  <c r="G226"/>
  <c r="D337" i="42" s="1"/>
  <c r="D336" s="1"/>
  <c r="D335" s="1"/>
  <c r="G219" i="38"/>
  <c r="D331" i="42" s="1"/>
  <c r="D330" s="1"/>
  <c r="D329" s="1"/>
  <c r="G218" i="38"/>
  <c r="G236"/>
  <c r="D344" i="42" s="1"/>
  <c r="G199" i="38"/>
  <c r="D429" i="42" s="1"/>
  <c r="H356" i="34"/>
  <c r="H288" i="38"/>
  <c r="L239" i="34"/>
  <c r="H239" s="1"/>
  <c r="K193" i="38"/>
  <c r="K192" s="1"/>
  <c r="G192" s="1"/>
  <c r="I364" i="34"/>
  <c r="H293" i="38"/>
  <c r="K246"/>
  <c r="K247"/>
  <c r="K245" s="1"/>
  <c r="K244" s="1"/>
  <c r="I247"/>
  <c r="I246"/>
  <c r="H195"/>
  <c r="G196"/>
  <c r="D439" i="42" s="1"/>
  <c r="D438" s="1"/>
  <c r="D437" s="1"/>
  <c r="J179" i="34"/>
  <c r="J178" s="1"/>
  <c r="J177" s="1"/>
  <c r="I187" i="38"/>
  <c r="I186" s="1"/>
  <c r="I185" s="1"/>
  <c r="I184" s="1"/>
  <c r="G24" i="36" s="1"/>
  <c r="G297" i="38"/>
  <c r="D466" i="42" s="1"/>
  <c r="D465" s="1"/>
  <c r="D464" s="1"/>
  <c r="D463" s="1"/>
  <c r="H296" i="38"/>
  <c r="H101"/>
  <c r="J39"/>
  <c r="G201"/>
  <c r="H200"/>
  <c r="G253"/>
  <c r="G234"/>
  <c r="G277"/>
  <c r="H273"/>
  <c r="H169" i="34"/>
  <c r="H62"/>
  <c r="J403"/>
  <c r="J402" s="1"/>
  <c r="H165"/>
  <c r="L403"/>
  <c r="L402" s="1"/>
  <c r="K95" i="38"/>
  <c r="G128"/>
  <c r="D416" i="42" s="1"/>
  <c r="D415" s="1"/>
  <c r="I650" i="34"/>
  <c r="I649" s="1"/>
  <c r="I351"/>
  <c r="H286" i="38" s="1"/>
  <c r="G44"/>
  <c r="G40"/>
  <c r="G127"/>
  <c r="G181"/>
  <c r="H180"/>
  <c r="G157"/>
  <c r="H156"/>
  <c r="G156" s="1"/>
  <c r="H153"/>
  <c r="G153" s="1"/>
  <c r="G154"/>
  <c r="G151"/>
  <c r="H150"/>
  <c r="G150" s="1"/>
  <c r="H147"/>
  <c r="G148"/>
  <c r="H141"/>
  <c r="G141" s="1"/>
  <c r="G142"/>
  <c r="H134"/>
  <c r="G135"/>
  <c r="K179" i="34"/>
  <c r="K178" s="1"/>
  <c r="K177" s="1"/>
  <c r="G139" i="38"/>
  <c r="I146"/>
  <c r="I145" s="1"/>
  <c r="I144" s="1"/>
  <c r="G138"/>
  <c r="D286" i="42" s="1"/>
  <c r="D285" s="1"/>
  <c r="I134" i="38"/>
  <c r="I133" s="1"/>
  <c r="I132" s="1"/>
  <c r="J126"/>
  <c r="G182"/>
  <c r="D295" i="42" s="1"/>
  <c r="D294" s="1"/>
  <c r="D293" s="1"/>
  <c r="D292" s="1"/>
  <c r="G158" i="38"/>
  <c r="G155"/>
  <c r="D263" i="42" s="1"/>
  <c r="D262" s="1"/>
  <c r="D261" s="1"/>
  <c r="G152" i="38"/>
  <c r="D260" i="42" s="1"/>
  <c r="D259" s="1"/>
  <c r="D258" s="1"/>
  <c r="J146" i="38"/>
  <c r="J145" s="1"/>
  <c r="J144" s="1"/>
  <c r="G149"/>
  <c r="D257" i="42" s="1"/>
  <c r="D256" s="1"/>
  <c r="D255" s="1"/>
  <c r="G143" i="38"/>
  <c r="G140"/>
  <c r="D288" i="42" s="1"/>
  <c r="D287" s="1"/>
  <c r="J134" i="38"/>
  <c r="J133" s="1"/>
  <c r="J132" s="1"/>
  <c r="G136"/>
  <c r="D284" i="42" s="1"/>
  <c r="D283" s="1"/>
  <c r="I126" i="38"/>
  <c r="G129"/>
  <c r="G130"/>
  <c r="D418" i="42" s="1"/>
  <c r="D417" s="1"/>
  <c r="G137" i="38"/>
  <c r="H96"/>
  <c r="G96" s="1"/>
  <c r="G97"/>
  <c r="G117"/>
  <c r="H116"/>
  <c r="G113"/>
  <c r="H112"/>
  <c r="H108"/>
  <c r="G109"/>
  <c r="G42"/>
  <c r="G41"/>
  <c r="G43"/>
  <c r="G102"/>
  <c r="G104"/>
  <c r="G45"/>
  <c r="G103"/>
  <c r="D252" i="42" s="1"/>
  <c r="D251" s="1"/>
  <c r="G114" i="38"/>
  <c r="D446" i="42" s="1"/>
  <c r="D445" s="1"/>
  <c r="D444" s="1"/>
  <c r="D443" s="1"/>
  <c r="G105" i="38"/>
  <c r="D254" i="42" s="1"/>
  <c r="D253" s="1"/>
  <c r="J101" i="38"/>
  <c r="J95" s="1"/>
  <c r="H313" i="34"/>
  <c r="I101" i="38"/>
  <c r="I95" s="1"/>
  <c r="H565" i="34"/>
  <c r="H90" i="38"/>
  <c r="I232" i="34"/>
  <c r="H84" i="38"/>
  <c r="H83"/>
  <c r="I39"/>
  <c r="H39"/>
  <c r="H46"/>
  <c r="I563" i="34"/>
  <c r="H563" s="1"/>
  <c r="I368"/>
  <c r="I367" s="1"/>
  <c r="H367" s="1"/>
  <c r="C51" i="41" s="1"/>
  <c r="H234" i="34"/>
  <c r="I968"/>
  <c r="H968" s="1"/>
  <c r="H303"/>
  <c r="H297"/>
  <c r="H556"/>
  <c r="H794"/>
  <c r="H799"/>
  <c r="I798"/>
  <c r="I787" s="1"/>
  <c r="H240"/>
  <c r="K403"/>
  <c r="K402" s="1"/>
  <c r="H269"/>
  <c r="I268"/>
  <c r="I309"/>
  <c r="H763"/>
  <c r="I762"/>
  <c r="H762" s="1"/>
  <c r="H672"/>
  <c r="I671"/>
  <c r="H360"/>
  <c r="I359"/>
  <c r="H302"/>
  <c r="H501"/>
  <c r="I492"/>
  <c r="I491" s="1"/>
  <c r="H127"/>
  <c r="I126"/>
  <c r="I456"/>
  <c r="I421"/>
  <c r="H608"/>
  <c r="I143"/>
  <c r="H133"/>
  <c r="I132"/>
  <c r="H121"/>
  <c r="I116"/>
  <c r="H116" s="1"/>
  <c r="H642"/>
  <c r="I641"/>
  <c r="H512"/>
  <c r="I511"/>
  <c r="H775"/>
  <c r="I774"/>
  <c r="H774" s="1"/>
  <c r="H756"/>
  <c r="I755"/>
  <c r="H748"/>
  <c r="I743"/>
  <c r="H718"/>
  <c r="I717"/>
  <c r="H717" s="1"/>
  <c r="H710"/>
  <c r="I709"/>
  <c r="H709" s="1"/>
  <c r="H700"/>
  <c r="I699"/>
  <c r="H627"/>
  <c r="I626"/>
  <c r="I617" s="1"/>
  <c r="I574"/>
  <c r="H560"/>
  <c r="I559"/>
  <c r="H546"/>
  <c r="I545"/>
  <c r="H545" s="1"/>
  <c r="H474"/>
  <c r="I473"/>
  <c r="H464"/>
  <c r="I463"/>
  <c r="H463" s="1"/>
  <c r="H450"/>
  <c r="I449"/>
  <c r="H449" s="1"/>
  <c r="H442"/>
  <c r="I441"/>
  <c r="H409"/>
  <c r="I408"/>
  <c r="H408" s="1"/>
  <c r="H399"/>
  <c r="I398"/>
  <c r="H389"/>
  <c r="I388"/>
  <c r="H388" s="1"/>
  <c r="H340"/>
  <c r="I339"/>
  <c r="H254"/>
  <c r="H211"/>
  <c r="I210"/>
  <c r="H210" s="1"/>
  <c r="H193"/>
  <c r="I192"/>
  <c r="H192" s="1"/>
  <c r="H185"/>
  <c r="I184"/>
  <c r="I728"/>
  <c r="I727" s="1"/>
  <c r="I726" s="1"/>
  <c r="I725" s="1"/>
  <c r="H732"/>
  <c r="H646"/>
  <c r="I645"/>
  <c r="H645" s="1"/>
  <c r="H781"/>
  <c r="I780"/>
  <c r="H772"/>
  <c r="I771"/>
  <c r="H714"/>
  <c r="I713"/>
  <c r="H713" s="1"/>
  <c r="H706"/>
  <c r="I705"/>
  <c r="H692"/>
  <c r="I691"/>
  <c r="H591"/>
  <c r="I590"/>
  <c r="I554"/>
  <c r="H542"/>
  <c r="I541"/>
  <c r="H468"/>
  <c r="I467"/>
  <c r="H467" s="1"/>
  <c r="H433"/>
  <c r="H446"/>
  <c r="I445"/>
  <c r="H445" s="1"/>
  <c r="H415"/>
  <c r="I414"/>
  <c r="H414" s="1"/>
  <c r="H405"/>
  <c r="I404"/>
  <c r="H393"/>
  <c r="I392"/>
  <c r="H392" s="1"/>
  <c r="H385"/>
  <c r="I384"/>
  <c r="H384" s="1"/>
  <c r="H326"/>
  <c r="I325"/>
  <c r="H478"/>
  <c r="I477"/>
  <c r="H189"/>
  <c r="I188"/>
  <c r="H188" s="1"/>
  <c r="H181"/>
  <c r="I180"/>
  <c r="H161"/>
  <c r="I160"/>
  <c r="I159" s="1"/>
  <c r="I158" s="1"/>
  <c r="H74"/>
  <c r="I73"/>
  <c r="I599" l="1"/>
  <c r="D117" i="42"/>
  <c r="D116" s="1"/>
  <c r="D115" s="1"/>
  <c r="D108" s="1"/>
  <c r="D524"/>
  <c r="D291"/>
  <c r="D290" s="1"/>
  <c r="D289" s="1"/>
  <c r="D266"/>
  <c r="D265" s="1"/>
  <c r="D264" s="1"/>
  <c r="G233" i="38"/>
  <c r="H232"/>
  <c r="D177" i="42"/>
  <c r="D168" s="1"/>
  <c r="I436" i="34"/>
  <c r="I281"/>
  <c r="I691" i="38"/>
  <c r="I690" s="1"/>
  <c r="I689" s="1"/>
  <c r="D94" i="42"/>
  <c r="J742" i="34"/>
  <c r="J741" s="1"/>
  <c r="J740" s="1"/>
  <c r="J691" i="38"/>
  <c r="J690" s="1"/>
  <c r="J689" s="1"/>
  <c r="H548"/>
  <c r="D101" i="42"/>
  <c r="D89"/>
  <c r="D202"/>
  <c r="C24" i="41" s="1"/>
  <c r="J679" i="38"/>
  <c r="J673" s="1"/>
  <c r="J672" s="1"/>
  <c r="H49" i="36" s="1"/>
  <c r="H655" i="38"/>
  <c r="H654" s="1"/>
  <c r="L453" i="34"/>
  <c r="I704"/>
  <c r="I703" s="1"/>
  <c r="I742"/>
  <c r="I741" s="1"/>
  <c r="I740" s="1"/>
  <c r="J337" i="38"/>
  <c r="H33" i="36" s="1"/>
  <c r="I337" i="38"/>
  <c r="G33" i="36" s="1"/>
  <c r="I366" i="38"/>
  <c r="G34" i="36" s="1"/>
  <c r="J366" i="38"/>
  <c r="H34" i="36" s="1"/>
  <c r="H397" i="38"/>
  <c r="I397"/>
  <c r="I396" s="1"/>
  <c r="I391" s="1"/>
  <c r="G35" i="36" s="1"/>
  <c r="L742" i="34"/>
  <c r="L741" s="1"/>
  <c r="L740" s="1"/>
  <c r="L695" s="1"/>
  <c r="K742"/>
  <c r="K741" s="1"/>
  <c r="K740" s="1"/>
  <c r="J453"/>
  <c r="D399" i="42"/>
  <c r="K727" i="34"/>
  <c r="K726" s="1"/>
  <c r="K725" s="1"/>
  <c r="J727"/>
  <c r="H421"/>
  <c r="K453"/>
  <c r="I472"/>
  <c r="K491"/>
  <c r="K490" s="1"/>
  <c r="K485" s="1"/>
  <c r="J491"/>
  <c r="J490" s="1"/>
  <c r="J485" s="1"/>
  <c r="L491"/>
  <c r="L490" s="1"/>
  <c r="L485" s="1"/>
  <c r="H477"/>
  <c r="D414" i="42"/>
  <c r="D495"/>
  <c r="I84" i="38"/>
  <c r="G84" s="1"/>
  <c r="I35"/>
  <c r="I34" s="1"/>
  <c r="I33" s="1"/>
  <c r="I32" s="1"/>
  <c r="D471" i="42"/>
  <c r="G16" i="36"/>
  <c r="J83" i="38"/>
  <c r="J82" s="1"/>
  <c r="J81" s="1"/>
  <c r="J48" s="1"/>
  <c r="J47" s="1"/>
  <c r="J46" s="1"/>
  <c r="J38" s="1"/>
  <c r="J37" s="1"/>
  <c r="J36" s="1"/>
  <c r="H13" i="36" s="1"/>
  <c r="H65" i="38"/>
  <c r="G65" s="1"/>
  <c r="G66"/>
  <c r="K83"/>
  <c r="K82" s="1"/>
  <c r="K81" s="1"/>
  <c r="I16" i="36" s="1"/>
  <c r="G85" i="38"/>
  <c r="G90"/>
  <c r="H89"/>
  <c r="G86"/>
  <c r="D396" i="42" s="1"/>
  <c r="D328"/>
  <c r="D327" s="1"/>
  <c r="D326" s="1"/>
  <c r="D126"/>
  <c r="D282"/>
  <c r="L539" i="34"/>
  <c r="L538" s="1"/>
  <c r="L537" s="1"/>
  <c r="L536" s="1"/>
  <c r="D250" i="42"/>
  <c r="I380" i="34"/>
  <c r="H380" s="1"/>
  <c r="I224"/>
  <c r="H224" s="1"/>
  <c r="G538" i="38"/>
  <c r="D194" i="42"/>
  <c r="D193" s="1"/>
  <c r="D192" s="1"/>
  <c r="D188" s="1"/>
  <c r="D187" s="1"/>
  <c r="D146"/>
  <c r="D134"/>
  <c r="D133" s="1"/>
  <c r="H551" i="34"/>
  <c r="H601"/>
  <c r="J584" i="38"/>
  <c r="J583" s="1"/>
  <c r="J582" s="1"/>
  <c r="J581" s="1"/>
  <c r="I38"/>
  <c r="I37" s="1"/>
  <c r="I36" s="1"/>
  <c r="G13" i="36" s="1"/>
  <c r="H184" i="34"/>
  <c r="L616"/>
  <c r="L615" s="1"/>
  <c r="L614" s="1"/>
  <c r="L613" s="1"/>
  <c r="C23" i="41"/>
  <c r="K318" i="34"/>
  <c r="J318"/>
  <c r="L318"/>
  <c r="K258" i="38"/>
  <c r="I30" i="36" s="1"/>
  <c r="I258" i="38"/>
  <c r="G30" i="36" s="1"/>
  <c r="J258" i="38"/>
  <c r="H30" i="36" s="1"/>
  <c r="J144" i="34"/>
  <c r="J143" s="1"/>
  <c r="J122" i="38"/>
  <c r="J121" s="1"/>
  <c r="J120" s="1"/>
  <c r="H20" i="36" s="1"/>
  <c r="I122" i="38"/>
  <c r="I121" s="1"/>
  <c r="I120" s="1"/>
  <c r="G20" i="36" s="1"/>
  <c r="K57" i="34"/>
  <c r="J57"/>
  <c r="G586" i="38"/>
  <c r="G706"/>
  <c r="H705"/>
  <c r="K616" i="34"/>
  <c r="L266"/>
  <c r="L265" s="1"/>
  <c r="L263" s="1"/>
  <c r="K378"/>
  <c r="I136"/>
  <c r="H136" s="1"/>
  <c r="H755"/>
  <c r="L104"/>
  <c r="L57" s="1"/>
  <c r="H599"/>
  <c r="H600"/>
  <c r="J616"/>
  <c r="J615" s="1"/>
  <c r="J614" s="1"/>
  <c r="J613" s="1"/>
  <c r="H260"/>
  <c r="H575"/>
  <c r="H149"/>
  <c r="L378"/>
  <c r="H22" i="36"/>
  <c r="G22"/>
  <c r="K119" i="38"/>
  <c r="I22" i="36"/>
  <c r="K266" i="34"/>
  <c r="K265" s="1"/>
  <c r="K263" s="1"/>
  <c r="J539"/>
  <c r="J538" s="1"/>
  <c r="J537" s="1"/>
  <c r="J536" s="1"/>
  <c r="G200" i="38"/>
  <c r="F25" i="36"/>
  <c r="J378" i="34"/>
  <c r="H675"/>
  <c r="H555"/>
  <c r="I967"/>
  <c r="H967" s="1"/>
  <c r="I531"/>
  <c r="H531" s="1"/>
  <c r="C33" i="41" s="1"/>
  <c r="H99" i="34"/>
  <c r="K141"/>
  <c r="I231"/>
  <c r="I230" s="1"/>
  <c r="H721" i="38"/>
  <c r="G722"/>
  <c r="H574" i="34"/>
  <c r="H649"/>
  <c r="C18" i="41" s="1"/>
  <c r="K539" i="34"/>
  <c r="K538" s="1"/>
  <c r="K537" s="1"/>
  <c r="K536" s="1"/>
  <c r="L141"/>
  <c r="G713" i="38"/>
  <c r="H712"/>
  <c r="J266" i="34"/>
  <c r="J265" s="1"/>
  <c r="J263" s="1"/>
  <c r="G651" i="38"/>
  <c r="H650"/>
  <c r="G50" i="36"/>
  <c r="G656" i="38"/>
  <c r="G699"/>
  <c r="G686"/>
  <c r="H650" i="34"/>
  <c r="G681" i="38"/>
  <c r="H680"/>
  <c r="I486" i="34"/>
  <c r="H456"/>
  <c r="H692" i="38"/>
  <c r="H691" s="1"/>
  <c r="J303"/>
  <c r="H32" i="36" s="1"/>
  <c r="I584" i="38"/>
  <c r="I583" s="1"/>
  <c r="I582" s="1"/>
  <c r="K583"/>
  <c r="K582" s="1"/>
  <c r="H632"/>
  <c r="G633"/>
  <c r="H612"/>
  <c r="G613"/>
  <c r="H589"/>
  <c r="H585" s="1"/>
  <c r="G590"/>
  <c r="H599"/>
  <c r="G599" s="1"/>
  <c r="G600"/>
  <c r="H623"/>
  <c r="G624"/>
  <c r="H619"/>
  <c r="G620"/>
  <c r="H61" i="34"/>
  <c r="G604" i="38"/>
  <c r="H603"/>
  <c r="G603" s="1"/>
  <c r="G644"/>
  <c r="H643"/>
  <c r="H615"/>
  <c r="G615" s="1"/>
  <c r="G616"/>
  <c r="G636"/>
  <c r="H635"/>
  <c r="G635" s="1"/>
  <c r="G628"/>
  <c r="H627"/>
  <c r="G627" s="1"/>
  <c r="G596"/>
  <c r="H595"/>
  <c r="G595" s="1"/>
  <c r="G548"/>
  <c r="K302"/>
  <c r="G536"/>
  <c r="H535"/>
  <c r="G535" s="1"/>
  <c r="H107" i="34"/>
  <c r="G545" i="38"/>
  <c r="H544"/>
  <c r="G544" s="1"/>
  <c r="J215"/>
  <c r="J214" s="1"/>
  <c r="J212" s="1"/>
  <c r="H351" i="34"/>
  <c r="H281"/>
  <c r="I478" i="38"/>
  <c r="I477" s="1"/>
  <c r="H493"/>
  <c r="G493" s="1"/>
  <c r="G494"/>
  <c r="H497"/>
  <c r="G497" s="1"/>
  <c r="G498"/>
  <c r="G480"/>
  <c r="H479"/>
  <c r="H486"/>
  <c r="G487"/>
  <c r="H502"/>
  <c r="G503"/>
  <c r="J491"/>
  <c r="G492"/>
  <c r="D159" i="42" s="1"/>
  <c r="D158" s="1"/>
  <c r="D157" s="1"/>
  <c r="D153" s="1"/>
  <c r="H209" i="38"/>
  <c r="G210"/>
  <c r="G394"/>
  <c r="H393"/>
  <c r="G424"/>
  <c r="H423"/>
  <c r="H304"/>
  <c r="G304" s="1"/>
  <c r="H410"/>
  <c r="G410" s="1"/>
  <c r="G398"/>
  <c r="H383"/>
  <c r="G384"/>
  <c r="D504" i="42" s="1"/>
  <c r="D503" s="1"/>
  <c r="D502" s="1"/>
  <c r="H318" i="38"/>
  <c r="G319"/>
  <c r="G388"/>
  <c r="G369"/>
  <c r="H368"/>
  <c r="G405"/>
  <c r="I303"/>
  <c r="G324"/>
  <c r="H323"/>
  <c r="H337"/>
  <c r="G357"/>
  <c r="G419"/>
  <c r="H418"/>
  <c r="K212"/>
  <c r="I27" i="36" s="1"/>
  <c r="G189" i="38"/>
  <c r="D432" i="42" s="1"/>
  <c r="D431" s="1"/>
  <c r="G246" i="38"/>
  <c r="H359" i="34"/>
  <c r="H289" i="38"/>
  <c r="G289" s="1"/>
  <c r="H285"/>
  <c r="G286"/>
  <c r="D455" i="42" s="1"/>
  <c r="D454" s="1"/>
  <c r="G195" i="38"/>
  <c r="H194"/>
  <c r="I245"/>
  <c r="G247"/>
  <c r="I363" i="34"/>
  <c r="H363" s="1"/>
  <c r="H364"/>
  <c r="H238" i="38"/>
  <c r="H227" s="1"/>
  <c r="G239"/>
  <c r="G266"/>
  <c r="H265"/>
  <c r="G193"/>
  <c r="D436" i="42" s="1"/>
  <c r="D435" s="1"/>
  <c r="L232" i="34"/>
  <c r="L231" s="1"/>
  <c r="L230" s="1"/>
  <c r="L229" s="1"/>
  <c r="G293" i="38"/>
  <c r="H292"/>
  <c r="H287"/>
  <c r="G287" s="1"/>
  <c r="G288"/>
  <c r="D457" i="42" s="1"/>
  <c r="D456" s="1"/>
  <c r="K187" i="38"/>
  <c r="K186" s="1"/>
  <c r="K185" s="1"/>
  <c r="K184" s="1"/>
  <c r="I24" i="36" s="1"/>
  <c r="G296" i="38"/>
  <c r="H295"/>
  <c r="G273"/>
  <c r="H272"/>
  <c r="G272" s="1"/>
  <c r="I215"/>
  <c r="H133"/>
  <c r="G134"/>
  <c r="G147"/>
  <c r="I350" i="34"/>
  <c r="H350" s="1"/>
  <c r="G126" i="38"/>
  <c r="H179"/>
  <c r="H174" s="1"/>
  <c r="G180"/>
  <c r="H107"/>
  <c r="G108"/>
  <c r="G39"/>
  <c r="H95"/>
  <c r="G95" s="1"/>
  <c r="H111"/>
  <c r="G111" s="1"/>
  <c r="G112"/>
  <c r="H115"/>
  <c r="G115" s="1"/>
  <c r="G116"/>
  <c r="H121"/>
  <c r="H120" s="1"/>
  <c r="G101"/>
  <c r="H368" i="34"/>
  <c r="I106"/>
  <c r="I105" s="1"/>
  <c r="H105" s="1"/>
  <c r="H82" i="38"/>
  <c r="H38"/>
  <c r="I569" i="34"/>
  <c r="I568" s="1"/>
  <c r="H568" s="1"/>
  <c r="I786"/>
  <c r="H793"/>
  <c r="C28" i="41" s="1"/>
  <c r="H798" i="34"/>
  <c r="C29" i="41" s="1"/>
  <c r="H126" i="34"/>
  <c r="H671"/>
  <c r="I670"/>
  <c r="I664" s="1"/>
  <c r="H309"/>
  <c r="I308"/>
  <c r="H268"/>
  <c r="I267"/>
  <c r="H132"/>
  <c r="I131"/>
  <c r="I142"/>
  <c r="H98"/>
  <c r="I97"/>
  <c r="H97" s="1"/>
  <c r="H492"/>
  <c r="H73"/>
  <c r="I72"/>
  <c r="H160"/>
  <c r="H180"/>
  <c r="I179"/>
  <c r="H60"/>
  <c r="I59"/>
  <c r="H325"/>
  <c r="I324"/>
  <c r="H404"/>
  <c r="I403"/>
  <c r="H541"/>
  <c r="I540"/>
  <c r="I549"/>
  <c r="H549" s="1"/>
  <c r="H554"/>
  <c r="H590"/>
  <c r="I589"/>
  <c r="H691"/>
  <c r="I690"/>
  <c r="H705"/>
  <c r="H771"/>
  <c r="I770"/>
  <c r="H780"/>
  <c r="I779"/>
  <c r="H728"/>
  <c r="H259"/>
  <c r="C41" i="41" s="1"/>
  <c r="I258" i="34"/>
  <c r="H339"/>
  <c r="I334"/>
  <c r="H398"/>
  <c r="I397"/>
  <c r="H441"/>
  <c r="I420"/>
  <c r="H473"/>
  <c r="H559"/>
  <c r="I558"/>
  <c r="H558" s="1"/>
  <c r="H626"/>
  <c r="H699"/>
  <c r="I698"/>
  <c r="H743"/>
  <c r="H511"/>
  <c r="I510"/>
  <c r="H641"/>
  <c r="I640"/>
  <c r="H640" s="1"/>
  <c r="I455"/>
  <c r="D281" i="42" l="1"/>
  <c r="D280" s="1"/>
  <c r="G232" i="38"/>
  <c r="H231"/>
  <c r="G231" s="1"/>
  <c r="D88" i="42"/>
  <c r="D494"/>
  <c r="G691" i="38"/>
  <c r="H690"/>
  <c r="G680"/>
  <c r="H679"/>
  <c r="K695" i="34"/>
  <c r="H742"/>
  <c r="H741"/>
  <c r="H727"/>
  <c r="J726"/>
  <c r="H486"/>
  <c r="C25" i="41" s="1"/>
  <c r="D430" i="42"/>
  <c r="H16" i="36"/>
  <c r="J35" i="38"/>
  <c r="J34" s="1"/>
  <c r="J33" s="1"/>
  <c r="J32" s="1"/>
  <c r="D493" i="42"/>
  <c r="K48" i="38"/>
  <c r="K47" s="1"/>
  <c r="K46" s="1"/>
  <c r="K38" s="1"/>
  <c r="K37" s="1"/>
  <c r="K36" s="1"/>
  <c r="I13" i="36" s="1"/>
  <c r="K35" i="38"/>
  <c r="K26" s="1"/>
  <c r="K25" s="1"/>
  <c r="K24" s="1"/>
  <c r="I12" i="36" s="1"/>
  <c r="D462" i="42"/>
  <c r="D461" s="1"/>
  <c r="D460" s="1"/>
  <c r="D453"/>
  <c r="G82" i="38"/>
  <c r="G83"/>
  <c r="H88"/>
  <c r="H87" s="1"/>
  <c r="G89"/>
  <c r="I223" i="34"/>
  <c r="D107" i="42"/>
  <c r="I379" i="34"/>
  <c r="H379" s="1"/>
  <c r="D145" i="42"/>
  <c r="H44" i="36"/>
  <c r="G122" i="38"/>
  <c r="H144" i="34"/>
  <c r="I119" i="38"/>
  <c r="F20" i="36"/>
  <c r="G120" i="38"/>
  <c r="J119"/>
  <c r="J142" i="34"/>
  <c r="J141" s="1"/>
  <c r="H143"/>
  <c r="G121" i="38"/>
  <c r="K615" i="34"/>
  <c r="K614" s="1"/>
  <c r="K613" s="1"/>
  <c r="H704" i="38"/>
  <c r="G704" s="1"/>
  <c r="G705"/>
  <c r="I530" i="34"/>
  <c r="H530" s="1"/>
  <c r="J228"/>
  <c r="L228"/>
  <c r="K228"/>
  <c r="J302" i="38"/>
  <c r="I125" i="34"/>
  <c r="K647" i="38"/>
  <c r="I50" i="36"/>
  <c r="I302" i="38"/>
  <c r="G32" i="36"/>
  <c r="I581" i="38"/>
  <c r="G44" i="36"/>
  <c r="J647" i="38"/>
  <c r="H50" i="36"/>
  <c r="J183" i="38"/>
  <c r="H27" i="36"/>
  <c r="K581" i="38"/>
  <c r="I44" i="36"/>
  <c r="H720" i="38"/>
  <c r="F54" i="36" s="1"/>
  <c r="G721" i="38"/>
  <c r="H711"/>
  <c r="G712"/>
  <c r="H649"/>
  <c r="G650"/>
  <c r="G655"/>
  <c r="G692"/>
  <c r="G612"/>
  <c r="H611"/>
  <c r="G643"/>
  <c r="H642"/>
  <c r="H618"/>
  <c r="G618" s="1"/>
  <c r="G619"/>
  <c r="G623"/>
  <c r="G589"/>
  <c r="H631"/>
  <c r="G631" s="1"/>
  <c r="G632"/>
  <c r="H231" i="34"/>
  <c r="H409" i="38"/>
  <c r="G409" s="1"/>
  <c r="J490"/>
  <c r="G491"/>
  <c r="H501"/>
  <c r="G501" s="1"/>
  <c r="G502"/>
  <c r="G479"/>
  <c r="H478"/>
  <c r="H584" i="34"/>
  <c r="I583"/>
  <c r="G209" i="38"/>
  <c r="H208"/>
  <c r="G393"/>
  <c r="H392"/>
  <c r="K183"/>
  <c r="H422"/>
  <c r="F37" i="36" s="1"/>
  <c r="G423" i="38"/>
  <c r="I349" i="34"/>
  <c r="I348" s="1"/>
  <c r="H348" s="1"/>
  <c r="G418" i="38"/>
  <c r="H417"/>
  <c r="G417" s="1"/>
  <c r="H322"/>
  <c r="G322" s="1"/>
  <c r="G323"/>
  <c r="G318"/>
  <c r="H317"/>
  <c r="H382"/>
  <c r="G383"/>
  <c r="H396"/>
  <c r="G397"/>
  <c r="H232" i="34"/>
  <c r="G353" i="38"/>
  <c r="G368"/>
  <c r="H367"/>
  <c r="G187"/>
  <c r="H291"/>
  <c r="G291" s="1"/>
  <c r="G292"/>
  <c r="G238"/>
  <c r="I244"/>
  <c r="G244" s="1"/>
  <c r="G245"/>
  <c r="H284"/>
  <c r="G285"/>
  <c r="H264"/>
  <c r="G265"/>
  <c r="G194"/>
  <c r="H186"/>
  <c r="G295"/>
  <c r="H294"/>
  <c r="G294" s="1"/>
  <c r="I214"/>
  <c r="G174"/>
  <c r="G179"/>
  <c r="G133"/>
  <c r="H132"/>
  <c r="G132" s="1"/>
  <c r="H569" i="34"/>
  <c r="H106" i="38"/>
  <c r="G107"/>
  <c r="G173"/>
  <c r="D279" i="42" s="1"/>
  <c r="H106" i="34"/>
  <c r="H81" i="38"/>
  <c r="H37"/>
  <c r="H787" i="34"/>
  <c r="H786"/>
  <c r="H267"/>
  <c r="I266"/>
  <c r="H308"/>
  <c r="I307"/>
  <c r="H307" s="1"/>
  <c r="H670"/>
  <c r="H664"/>
  <c r="C20" i="41" s="1"/>
  <c r="H491" i="34"/>
  <c r="I490"/>
  <c r="H490" s="1"/>
  <c r="H131"/>
  <c r="C47" i="41" s="1"/>
  <c r="H455" i="34"/>
  <c r="C53" i="41" s="1"/>
  <c r="I454" i="34"/>
  <c r="H510"/>
  <c r="I509"/>
  <c r="H740"/>
  <c r="H698"/>
  <c r="I697"/>
  <c r="H617"/>
  <c r="I616"/>
  <c r="H472"/>
  <c r="I471"/>
  <c r="H471" s="1"/>
  <c r="H436"/>
  <c r="C58" i="41" s="1"/>
  <c r="H420" i="34"/>
  <c r="H397"/>
  <c r="C48" i="41" s="1"/>
  <c r="I396" i="34"/>
  <c r="H396" s="1"/>
  <c r="H334"/>
  <c r="I333"/>
  <c r="H333" s="1"/>
  <c r="H258"/>
  <c r="I257"/>
  <c r="H257" s="1"/>
  <c r="H230"/>
  <c r="I229"/>
  <c r="H252"/>
  <c r="H779"/>
  <c r="H778" s="1"/>
  <c r="I778"/>
  <c r="H770"/>
  <c r="I769"/>
  <c r="H704"/>
  <c r="H703"/>
  <c r="H690"/>
  <c r="I689"/>
  <c r="H589"/>
  <c r="H540"/>
  <c r="I539"/>
  <c r="H403"/>
  <c r="I402"/>
  <c r="H402" s="1"/>
  <c r="H324"/>
  <c r="C36" i="41" s="1"/>
  <c r="C34" s="1"/>
  <c r="I319" i="34"/>
  <c r="H59"/>
  <c r="I58"/>
  <c r="H179"/>
  <c r="I178"/>
  <c r="H159"/>
  <c r="C31" i="41" s="1"/>
  <c r="H72" i="34"/>
  <c r="I71"/>
  <c r="C15" i="41" l="1"/>
  <c r="H283" i="38"/>
  <c r="H622"/>
  <c r="G622" s="1"/>
  <c r="H223" i="34"/>
  <c r="C32" i="41" s="1"/>
  <c r="C30" s="1"/>
  <c r="I217" i="34"/>
  <c r="H217" s="1"/>
  <c r="G690" i="38"/>
  <c r="H689"/>
  <c r="G689" s="1"/>
  <c r="G679"/>
  <c r="H673"/>
  <c r="H672" s="1"/>
  <c r="F49" i="36" s="1"/>
  <c r="G392" i="38"/>
  <c r="J725" i="34"/>
  <c r="H726"/>
  <c r="I453"/>
  <c r="I485"/>
  <c r="H485" s="1"/>
  <c r="H251"/>
  <c r="G37" i="38"/>
  <c r="G47"/>
  <c r="G46"/>
  <c r="G48"/>
  <c r="D377" i="42" s="1"/>
  <c r="D376" s="1"/>
  <c r="D375" s="1"/>
  <c r="G38" i="38"/>
  <c r="K34"/>
  <c r="K33" s="1"/>
  <c r="K32" s="1"/>
  <c r="D452" i="42"/>
  <c r="D451" s="1"/>
  <c r="G88" i="38"/>
  <c r="D106" i="42"/>
  <c r="C56" i="41"/>
  <c r="C55" s="1"/>
  <c r="H142" i="34"/>
  <c r="C27" i="41"/>
  <c r="C26" s="1"/>
  <c r="I318" i="34"/>
  <c r="H318" s="1"/>
  <c r="I529"/>
  <c r="H529" s="1"/>
  <c r="G87" i="38"/>
  <c r="F17" i="36"/>
  <c r="E37"/>
  <c r="F36"/>
  <c r="E36" s="1"/>
  <c r="G337" i="38"/>
  <c r="F33" i="36"/>
  <c r="G81" i="38"/>
  <c r="F16" i="36"/>
  <c r="E16" s="1"/>
  <c r="G654" i="38"/>
  <c r="F48" i="36"/>
  <c r="H719" i="38"/>
  <c r="G720"/>
  <c r="G719" s="1"/>
  <c r="G711"/>
  <c r="H710"/>
  <c r="G649"/>
  <c r="H648"/>
  <c r="F47" i="36" s="1"/>
  <c r="H349" i="34"/>
  <c r="C50" i="41" s="1"/>
  <c r="C49" s="1"/>
  <c r="H641" i="38"/>
  <c r="G642"/>
  <c r="H584"/>
  <c r="G585"/>
  <c r="H610"/>
  <c r="G610" s="1"/>
  <c r="G611"/>
  <c r="H477"/>
  <c r="J486"/>
  <c r="G490"/>
  <c r="H583" i="34"/>
  <c r="I582"/>
  <c r="H582" s="1"/>
  <c r="H408" i="38"/>
  <c r="G408" s="1"/>
  <c r="G208"/>
  <c r="H207"/>
  <c r="H421"/>
  <c r="G421" s="1"/>
  <c r="G422"/>
  <c r="G367"/>
  <c r="G396"/>
  <c r="G382"/>
  <c r="H381"/>
  <c r="H380" s="1"/>
  <c r="H366" s="1"/>
  <c r="G317"/>
  <c r="H303"/>
  <c r="F32" i="36" s="1"/>
  <c r="H259" i="38"/>
  <c r="G264"/>
  <c r="G284"/>
  <c r="H215"/>
  <c r="G227"/>
  <c r="G186"/>
  <c r="H185"/>
  <c r="I212"/>
  <c r="G27" i="36" s="1"/>
  <c r="G106" i="38"/>
  <c r="H93"/>
  <c r="H36"/>
  <c r="I265" i="34"/>
  <c r="H266"/>
  <c r="C40" i="41" s="1"/>
  <c r="H125" i="34"/>
  <c r="I104"/>
  <c r="H104" s="1"/>
  <c r="H71"/>
  <c r="I70"/>
  <c r="H70" s="1"/>
  <c r="H158"/>
  <c r="I157"/>
  <c r="H178"/>
  <c r="H58"/>
  <c r="H319"/>
  <c r="H539"/>
  <c r="C19" i="41" s="1"/>
  <c r="I538" i="34"/>
  <c r="H689"/>
  <c r="I688"/>
  <c r="H688" s="1"/>
  <c r="H769"/>
  <c r="I768"/>
  <c r="H229"/>
  <c r="H616"/>
  <c r="C17" i="41" s="1"/>
  <c r="I615" i="34"/>
  <c r="H697"/>
  <c r="I696"/>
  <c r="H509"/>
  <c r="H454"/>
  <c r="I378"/>
  <c r="H391" i="38" l="1"/>
  <c r="H725" i="34"/>
  <c r="J695"/>
  <c r="I177"/>
  <c r="I141" s="1"/>
  <c r="H141" s="1"/>
  <c r="C22" i="41"/>
  <c r="C21" s="1"/>
  <c r="C16"/>
  <c r="F50" i="36"/>
  <c r="G259" i="38"/>
  <c r="I57" i="34"/>
  <c r="H57" s="1"/>
  <c r="G36" i="38"/>
  <c r="F13" i="36"/>
  <c r="G93" i="38"/>
  <c r="F18" i="36"/>
  <c r="G641" i="38"/>
  <c r="F45" i="36"/>
  <c r="H709" i="38"/>
  <c r="F52" i="36" s="1"/>
  <c r="F51" s="1"/>
  <c r="G710" i="38"/>
  <c r="G648"/>
  <c r="H647"/>
  <c r="G584"/>
  <c r="H583"/>
  <c r="J478"/>
  <c r="G486"/>
  <c r="H206"/>
  <c r="G207"/>
  <c r="G303"/>
  <c r="G381"/>
  <c r="G185"/>
  <c r="H184"/>
  <c r="H214"/>
  <c r="G215"/>
  <c r="H282"/>
  <c r="H258" s="1"/>
  <c r="G283"/>
  <c r="I183"/>
  <c r="G172"/>
  <c r="D278" i="42" s="1"/>
  <c r="D277" s="1"/>
  <c r="D276" s="1"/>
  <c r="D275" s="1"/>
  <c r="I263" i="34"/>
  <c r="H265"/>
  <c r="H378"/>
  <c r="H696"/>
  <c r="I695"/>
  <c r="H615"/>
  <c r="I614"/>
  <c r="H768"/>
  <c r="I767"/>
  <c r="H538"/>
  <c r="I537"/>
  <c r="H157"/>
  <c r="H177" l="1"/>
  <c r="H695"/>
  <c r="G391" i="38"/>
  <c r="F35" i="36"/>
  <c r="G184" i="38"/>
  <c r="F24" i="36"/>
  <c r="G206" i="38"/>
  <c r="F26" i="36"/>
  <c r="G709" i="38"/>
  <c r="H708"/>
  <c r="G708" s="1"/>
  <c r="G583"/>
  <c r="H582"/>
  <c r="F44" i="36" s="1"/>
  <c r="J477" i="38"/>
  <c r="G478"/>
  <c r="G380"/>
  <c r="F34" i="36"/>
  <c r="G282" i="38"/>
  <c r="H212"/>
  <c r="F27" i="36" s="1"/>
  <c r="G214" i="38"/>
  <c r="G171"/>
  <c r="H263" i="34"/>
  <c r="I228"/>
  <c r="H228" s="1"/>
  <c r="H537"/>
  <c r="I536"/>
  <c r="H536" s="1"/>
  <c r="H767"/>
  <c r="I766"/>
  <c r="H766" s="1"/>
  <c r="H614"/>
  <c r="I613"/>
  <c r="H613" s="1"/>
  <c r="G258" i="38" l="1"/>
  <c r="F30" i="36"/>
  <c r="G582" i="38"/>
  <c r="H581"/>
  <c r="G581" s="1"/>
  <c r="G477"/>
  <c r="G366"/>
  <c r="H302"/>
  <c r="G302" s="1"/>
  <c r="G212"/>
  <c r="G170"/>
  <c r="G169" l="1"/>
  <c r="H948" i="34"/>
  <c r="J947"/>
  <c r="L946"/>
  <c r="K946"/>
  <c r="I946"/>
  <c r="L940"/>
  <c r="K940"/>
  <c r="I940"/>
  <c r="H947" l="1"/>
  <c r="I678" i="38"/>
  <c r="G168"/>
  <c r="D274" i="42" s="1"/>
  <c r="J946" i="34"/>
  <c r="J945" s="1"/>
  <c r="J920"/>
  <c r="I567" i="38" s="1"/>
  <c r="I566" s="1"/>
  <c r="K920" i="34"/>
  <c r="J567" i="38" s="1"/>
  <c r="J566" s="1"/>
  <c r="L920" i="34"/>
  <c r="K567" i="38" s="1"/>
  <c r="K566" s="1"/>
  <c r="I920" i="34"/>
  <c r="H567" i="38" s="1"/>
  <c r="H921" i="34"/>
  <c r="H934"/>
  <c r="L933"/>
  <c r="L932" s="1"/>
  <c r="K933"/>
  <c r="K932" s="1"/>
  <c r="J933"/>
  <c r="I933"/>
  <c r="H909"/>
  <c r="L908"/>
  <c r="K560" i="38" s="1"/>
  <c r="K559" s="1"/>
  <c r="K558" s="1"/>
  <c r="K908" i="34"/>
  <c r="J908"/>
  <c r="I908"/>
  <c r="H560" i="38" s="1"/>
  <c r="H894" i="34"/>
  <c r="L893"/>
  <c r="K529" i="38" s="1"/>
  <c r="K528" s="1"/>
  <c r="K527" s="1"/>
  <c r="K893" i="34"/>
  <c r="J529" i="38" s="1"/>
  <c r="J528" s="1"/>
  <c r="J527" s="1"/>
  <c r="J893" i="34"/>
  <c r="I893"/>
  <c r="H873"/>
  <c r="L872"/>
  <c r="L871" s="1"/>
  <c r="K872"/>
  <c r="K871" s="1"/>
  <c r="J872"/>
  <c r="J871" s="1"/>
  <c r="H984"/>
  <c r="H957"/>
  <c r="H958"/>
  <c r="H961"/>
  <c r="H962"/>
  <c r="H965"/>
  <c r="H966"/>
  <c r="J964"/>
  <c r="K964"/>
  <c r="L964"/>
  <c r="I964"/>
  <c r="H64" i="38" s="1"/>
  <c r="H576" l="1"/>
  <c r="H575" s="1"/>
  <c r="I932" i="34"/>
  <c r="I931" s="1"/>
  <c r="I930" s="1"/>
  <c r="I576" i="38"/>
  <c r="J932" i="34"/>
  <c r="J931" s="1"/>
  <c r="J930" s="1"/>
  <c r="H945"/>
  <c r="J944"/>
  <c r="J77" i="38"/>
  <c r="J76" s="1"/>
  <c r="J64"/>
  <c r="J63" s="1"/>
  <c r="I77"/>
  <c r="I76" s="1"/>
  <c r="I64"/>
  <c r="I63" s="1"/>
  <c r="H63"/>
  <c r="K77"/>
  <c r="K76" s="1"/>
  <c r="K64"/>
  <c r="K63" s="1"/>
  <c r="L892" i="34"/>
  <c r="L891" s="1"/>
  <c r="L907"/>
  <c r="L906" s="1"/>
  <c r="K892"/>
  <c r="K891" s="1"/>
  <c r="I677" i="38"/>
  <c r="G678"/>
  <c r="D23" i="42" s="1"/>
  <c r="D22" s="1"/>
  <c r="D21" s="1"/>
  <c r="J907" i="34"/>
  <c r="J906" s="1"/>
  <c r="I560" i="38"/>
  <c r="I559" s="1"/>
  <c r="I558" s="1"/>
  <c r="L931" i="34"/>
  <c r="L930" s="1"/>
  <c r="K576" i="38"/>
  <c r="K907" i="34"/>
  <c r="K906" s="1"/>
  <c r="J560" i="38"/>
  <c r="J559" s="1"/>
  <c r="J558" s="1"/>
  <c r="H559"/>
  <c r="J576"/>
  <c r="H566"/>
  <c r="G566" s="1"/>
  <c r="G567"/>
  <c r="D50" i="42" s="1"/>
  <c r="D49" s="1"/>
  <c r="I892" i="34"/>
  <c r="H529" i="38"/>
  <c r="J892" i="34"/>
  <c r="J891" s="1"/>
  <c r="I529" i="38"/>
  <c r="I528" s="1"/>
  <c r="I527" s="1"/>
  <c r="J476"/>
  <c r="J462"/>
  <c r="J461" s="1"/>
  <c r="J460" s="1"/>
  <c r="I476"/>
  <c r="I462"/>
  <c r="I461" s="1"/>
  <c r="I460" s="1"/>
  <c r="K476"/>
  <c r="K462"/>
  <c r="K461" s="1"/>
  <c r="K460" s="1"/>
  <c r="K870" i="34"/>
  <c r="J870"/>
  <c r="L870"/>
  <c r="G167" i="38"/>
  <c r="D273" i="42" s="1"/>
  <c r="D272" s="1"/>
  <c r="D271" s="1"/>
  <c r="D270" s="1"/>
  <c r="H76" i="38"/>
  <c r="H946" i="34"/>
  <c r="H933"/>
  <c r="H908"/>
  <c r="I907"/>
  <c r="H893"/>
  <c r="I872"/>
  <c r="I871" s="1"/>
  <c r="H964"/>
  <c r="K475" i="38" l="1"/>
  <c r="K474" s="1"/>
  <c r="I475"/>
  <c r="I474" s="1"/>
  <c r="J475"/>
  <c r="J474" s="1"/>
  <c r="I575"/>
  <c r="I574" s="1"/>
  <c r="I573" s="1"/>
  <c r="J575"/>
  <c r="J574" s="1"/>
  <c r="J573" s="1"/>
  <c r="K575"/>
  <c r="K574" s="1"/>
  <c r="K573" s="1"/>
  <c r="J943" i="34"/>
  <c r="H944"/>
  <c r="G77" i="38"/>
  <c r="G64"/>
  <c r="D364" i="42" s="1"/>
  <c r="D363" s="1"/>
  <c r="G76" i="38"/>
  <c r="G63"/>
  <c r="I676"/>
  <c r="I675" s="1"/>
  <c r="G677"/>
  <c r="G560"/>
  <c r="D43" i="42" s="1"/>
  <c r="D42" s="1"/>
  <c r="D41" s="1"/>
  <c r="H558" i="38"/>
  <c r="G559"/>
  <c r="G576"/>
  <c r="D59" i="42" s="1"/>
  <c r="H574" i="38"/>
  <c r="G529"/>
  <c r="D86" i="42" s="1"/>
  <c r="D85" s="1"/>
  <c r="D84" s="1"/>
  <c r="H528" i="38"/>
  <c r="H476"/>
  <c r="H475" s="1"/>
  <c r="H872" i="34"/>
  <c r="H871"/>
  <c r="G166" i="38"/>
  <c r="H932" i="34"/>
  <c r="K931"/>
  <c r="H907"/>
  <c r="I906"/>
  <c r="H892"/>
  <c r="I891"/>
  <c r="G558" i="38" l="1"/>
  <c r="G575"/>
  <c r="J942" i="34"/>
  <c r="H943"/>
  <c r="I674" i="38"/>
  <c r="G675"/>
  <c r="G676"/>
  <c r="H573"/>
  <c r="G573" s="1"/>
  <c r="G574"/>
  <c r="G528"/>
  <c r="H527"/>
  <c r="G527" s="1"/>
  <c r="G462"/>
  <c r="D30" i="42" s="1"/>
  <c r="D29" s="1"/>
  <c r="D28" s="1"/>
  <c r="H461" i="38"/>
  <c r="G476"/>
  <c r="G165"/>
  <c r="K930" i="34"/>
  <c r="H931"/>
  <c r="I870"/>
  <c r="H870" s="1"/>
  <c r="H906"/>
  <c r="H891"/>
  <c r="H809"/>
  <c r="L808"/>
  <c r="K808"/>
  <c r="J808"/>
  <c r="I808"/>
  <c r="J807" l="1"/>
  <c r="J806" s="1"/>
  <c r="J805" s="1"/>
  <c r="J804" s="1"/>
  <c r="J803" s="1"/>
  <c r="I466" i="38"/>
  <c r="L807" i="34"/>
  <c r="L806" s="1"/>
  <c r="L805" s="1"/>
  <c r="L804" s="1"/>
  <c r="L803" s="1"/>
  <c r="K466" i="38"/>
  <c r="K465" s="1"/>
  <c r="K464" s="1"/>
  <c r="K463" s="1"/>
  <c r="K807" i="34"/>
  <c r="K806" s="1"/>
  <c r="K805" s="1"/>
  <c r="K804" s="1"/>
  <c r="K803" s="1"/>
  <c r="J466" i="38"/>
  <c r="J465" s="1"/>
  <c r="J464" s="1"/>
  <c r="J463" s="1"/>
  <c r="D70" i="42"/>
  <c r="J941" i="34"/>
  <c r="H942"/>
  <c r="I673" i="38"/>
  <c r="G674"/>
  <c r="H474"/>
  <c r="G474" s="1"/>
  <c r="G475"/>
  <c r="G461"/>
  <c r="H460"/>
  <c r="G460" s="1"/>
  <c r="I807" i="34"/>
  <c r="I806" s="1"/>
  <c r="H257" i="38"/>
  <c r="G164"/>
  <c r="H930" i="34"/>
  <c r="C12" i="41" s="1"/>
  <c r="H808" i="34"/>
  <c r="H807" l="1"/>
  <c r="G466" i="38"/>
  <c r="D60" i="42" s="1"/>
  <c r="D58" s="1"/>
  <c r="D57" s="1"/>
  <c r="D56" s="1"/>
  <c r="I465" i="38"/>
  <c r="J940" i="34"/>
  <c r="H940" s="1"/>
  <c r="H941"/>
  <c r="G673" i="38"/>
  <c r="I672"/>
  <c r="G672" s="1"/>
  <c r="G257"/>
  <c r="D322" i="42" s="1"/>
  <c r="D320" s="1"/>
  <c r="D317" s="1"/>
  <c r="D316" s="1"/>
  <c r="H255" i="38"/>
  <c r="G163"/>
  <c r="D269" i="42" s="1"/>
  <c r="D268" s="1"/>
  <c r="D267" s="1"/>
  <c r="D244" s="1"/>
  <c r="D243" s="1"/>
  <c r="H806" i="34"/>
  <c r="I805"/>
  <c r="I464" i="38" l="1"/>
  <c r="G465"/>
  <c r="G49" i="36"/>
  <c r="I647" i="38"/>
  <c r="G647" s="1"/>
  <c r="G255"/>
  <c r="H252"/>
  <c r="G162"/>
  <c r="H146"/>
  <c r="H145" s="1"/>
  <c r="H805" i="34"/>
  <c r="C38" i="41" s="1"/>
  <c r="I804" i="34"/>
  <c r="H901"/>
  <c r="L900"/>
  <c r="K900"/>
  <c r="J900"/>
  <c r="I463" i="38" l="1"/>
  <c r="G463" s="1"/>
  <c r="G464"/>
  <c r="L899" i="34"/>
  <c r="L898" s="1"/>
  <c r="L897" s="1"/>
  <c r="K534" i="38"/>
  <c r="K533" s="1"/>
  <c r="K532" s="1"/>
  <c r="K531" s="1"/>
  <c r="J899" i="34"/>
  <c r="J898" s="1"/>
  <c r="J897" s="1"/>
  <c r="I534" i="38"/>
  <c r="I533" s="1"/>
  <c r="I532" s="1"/>
  <c r="I531" s="1"/>
  <c r="K899" i="34"/>
  <c r="K898" s="1"/>
  <c r="K897" s="1"/>
  <c r="J534" i="38"/>
  <c r="J533" s="1"/>
  <c r="J532" s="1"/>
  <c r="J531" s="1"/>
  <c r="H251"/>
  <c r="G252"/>
  <c r="G159"/>
  <c r="H804" i="34"/>
  <c r="I803"/>
  <c r="I900"/>
  <c r="I899" l="1"/>
  <c r="I898" s="1"/>
  <c r="I897" s="1"/>
  <c r="H534" i="38"/>
  <c r="G251"/>
  <c r="H250"/>
  <c r="F29" i="36" s="1"/>
  <c r="G146" i="38"/>
  <c r="H900" i="34"/>
  <c r="H533" i="38" l="1"/>
  <c r="G534"/>
  <c r="D491" i="42" s="1"/>
  <c r="D490" s="1"/>
  <c r="D487" s="1"/>
  <c r="D483" s="1"/>
  <c r="G250" i="38"/>
  <c r="H183"/>
  <c r="G183" s="1"/>
  <c r="H144"/>
  <c r="F22" i="36" s="1"/>
  <c r="G145" i="38"/>
  <c r="H899" i="34"/>
  <c r="H898"/>
  <c r="H532" i="38" l="1"/>
  <c r="G533"/>
  <c r="H119"/>
  <c r="G119" s="1"/>
  <c r="G144"/>
  <c r="H897" i="34"/>
  <c r="C54" i="41" s="1"/>
  <c r="G532" i="38" l="1"/>
  <c r="H531"/>
  <c r="G531" s="1"/>
  <c r="H922" i="34" l="1"/>
  <c r="H918"/>
  <c r="H917"/>
  <c r="L916"/>
  <c r="K916"/>
  <c r="J916"/>
  <c r="I916"/>
  <c r="H914"/>
  <c r="H913"/>
  <c r="L912"/>
  <c r="K563" i="38" s="1"/>
  <c r="K562" s="1"/>
  <c r="K561" s="1"/>
  <c r="K557" s="1"/>
  <c r="K556" s="1"/>
  <c r="K912" i="34"/>
  <c r="J563" i="38" s="1"/>
  <c r="J562" s="1"/>
  <c r="J561" s="1"/>
  <c r="J557" s="1"/>
  <c r="J556" s="1"/>
  <c r="J912" i="34"/>
  <c r="I563" i="38" s="1"/>
  <c r="I562" s="1"/>
  <c r="I561" s="1"/>
  <c r="I912" i="34"/>
  <c r="H563" i="38" s="1"/>
  <c r="H890" i="34"/>
  <c r="L889"/>
  <c r="K526" i="38" s="1"/>
  <c r="K524" s="1"/>
  <c r="K523" s="1"/>
  <c r="K889" i="34"/>
  <c r="J526" i="38" s="1"/>
  <c r="J889" i="34"/>
  <c r="I526" i="38" s="1"/>
  <c r="I524" s="1"/>
  <c r="I523" s="1"/>
  <c r="I889" i="34"/>
  <c r="H526" i="38" s="1"/>
  <c r="H524" s="1"/>
  <c r="H886" i="34"/>
  <c r="L885"/>
  <c r="K885"/>
  <c r="J885"/>
  <c r="I885"/>
  <c r="H880"/>
  <c r="L879"/>
  <c r="K879"/>
  <c r="K878" s="1"/>
  <c r="J879"/>
  <c r="I879"/>
  <c r="H518" i="38" s="1"/>
  <c r="H865" i="34"/>
  <c r="L864"/>
  <c r="K864"/>
  <c r="J864"/>
  <c r="I864"/>
  <c r="H470" i="38" s="1"/>
  <c r="H869" i="34"/>
  <c r="L868"/>
  <c r="K473" i="38" s="1"/>
  <c r="K472" s="1"/>
  <c r="K471" s="1"/>
  <c r="K868" i="34"/>
  <c r="J473" i="38" s="1"/>
  <c r="J472" s="1"/>
  <c r="J471" s="1"/>
  <c r="J868" i="34"/>
  <c r="I473" i="38" s="1"/>
  <c r="I472" s="1"/>
  <c r="I471" s="1"/>
  <c r="I868" i="34"/>
  <c r="H473" i="38" s="1"/>
  <c r="H843" i="34"/>
  <c r="L842"/>
  <c r="K842"/>
  <c r="J842"/>
  <c r="I842"/>
  <c r="H839"/>
  <c r="L838"/>
  <c r="K450" i="38" s="1"/>
  <c r="K449" s="1"/>
  <c r="K448" s="1"/>
  <c r="K838" i="34"/>
  <c r="J450" i="38" s="1"/>
  <c r="J449" s="1"/>
  <c r="J448" s="1"/>
  <c r="J838" i="34"/>
  <c r="I450" i="38" s="1"/>
  <c r="I449" s="1"/>
  <c r="I448" s="1"/>
  <c r="H851" i="34"/>
  <c r="L850"/>
  <c r="K459" i="38" s="1"/>
  <c r="K458" s="1"/>
  <c r="K457" s="1"/>
  <c r="K850" i="34"/>
  <c r="J459" i="38" s="1"/>
  <c r="J458" s="1"/>
  <c r="J457" s="1"/>
  <c r="J850" i="34"/>
  <c r="I459" i="38" s="1"/>
  <c r="I458" s="1"/>
  <c r="I457" s="1"/>
  <c r="I850" i="34"/>
  <c r="H459" i="38" s="1"/>
  <c r="H847" i="34"/>
  <c r="L846"/>
  <c r="K456" i="38" s="1"/>
  <c r="K455" s="1"/>
  <c r="K454" s="1"/>
  <c r="K846" i="34"/>
  <c r="J456" i="38" s="1"/>
  <c r="J455" s="1"/>
  <c r="J454" s="1"/>
  <c r="J846" i="34"/>
  <c r="I456" i="38" s="1"/>
  <c r="I455" s="1"/>
  <c r="I454" s="1"/>
  <c r="I846" i="34"/>
  <c r="H456" i="38" s="1"/>
  <c r="H818" i="34"/>
  <c r="L817"/>
  <c r="K433" i="38" s="1"/>
  <c r="K432" s="1"/>
  <c r="K431" s="1"/>
  <c r="K817" i="34"/>
  <c r="J433" i="38" s="1"/>
  <c r="J432" s="1"/>
  <c r="J431" s="1"/>
  <c r="J817" i="34"/>
  <c r="I433" i="38" s="1"/>
  <c r="I432" s="1"/>
  <c r="I431" s="1"/>
  <c r="I817" i="34"/>
  <c r="H433" i="38" s="1"/>
  <c r="H822" i="34"/>
  <c r="L821"/>
  <c r="K436" i="38" s="1"/>
  <c r="K435" s="1"/>
  <c r="K434" s="1"/>
  <c r="K821" i="34"/>
  <c r="J436" i="38" s="1"/>
  <c r="J435" s="1"/>
  <c r="J434" s="1"/>
  <c r="J821" i="34"/>
  <c r="I436" i="38" s="1"/>
  <c r="I435" s="1"/>
  <c r="I434" s="1"/>
  <c r="I821" i="34"/>
  <c r="H436" i="38" s="1"/>
  <c r="H565" l="1"/>
  <c r="H564" s="1"/>
  <c r="J565"/>
  <c r="J564" s="1"/>
  <c r="J569"/>
  <c r="I565"/>
  <c r="I564" s="1"/>
  <c r="I569"/>
  <c r="K565"/>
  <c r="K564" s="1"/>
  <c r="K569"/>
  <c r="H562"/>
  <c r="G563"/>
  <c r="D46" i="42" s="1"/>
  <c r="D45" s="1"/>
  <c r="H517" i="38"/>
  <c r="L884" i="34"/>
  <c r="L883" s="1"/>
  <c r="K522" i="38"/>
  <c r="K521" s="1"/>
  <c r="K520" s="1"/>
  <c r="G526"/>
  <c r="D83" i="42" s="1"/>
  <c r="D81" s="1"/>
  <c r="D80" s="1"/>
  <c r="J524" i="38"/>
  <c r="J523" s="1"/>
  <c r="J878" i="34"/>
  <c r="J877" s="1"/>
  <c r="I518" i="38"/>
  <c r="I517" s="1"/>
  <c r="I516" s="1"/>
  <c r="I884" i="34"/>
  <c r="I883" s="1"/>
  <c r="H522" i="38"/>
  <c r="K877" i="34"/>
  <c r="J518" i="38"/>
  <c r="J884" i="34"/>
  <c r="J883" s="1"/>
  <c r="I522" i="38"/>
  <c r="I521" s="1"/>
  <c r="I520" s="1"/>
  <c r="H523"/>
  <c r="L878" i="34"/>
  <c r="L877" s="1"/>
  <c r="K518" i="38"/>
  <c r="K517" s="1"/>
  <c r="K516" s="1"/>
  <c r="K884" i="34"/>
  <c r="K883" s="1"/>
  <c r="J522" i="38"/>
  <c r="J521" s="1"/>
  <c r="J520" s="1"/>
  <c r="J430"/>
  <c r="J429" s="1"/>
  <c r="J428" s="1"/>
  <c r="H39" i="36" s="1"/>
  <c r="H469" i="38"/>
  <c r="K863" i="34"/>
  <c r="K862" s="1"/>
  <c r="J470" i="38"/>
  <c r="J469" s="1"/>
  <c r="J468" s="1"/>
  <c r="J467" s="1"/>
  <c r="J863" i="34"/>
  <c r="J862" s="1"/>
  <c r="I470" i="38"/>
  <c r="I469" s="1"/>
  <c r="I468" s="1"/>
  <c r="I467" s="1"/>
  <c r="L863" i="34"/>
  <c r="L862" s="1"/>
  <c r="K470" i="38"/>
  <c r="K469" s="1"/>
  <c r="K468" s="1"/>
  <c r="K467" s="1"/>
  <c r="I430"/>
  <c r="I429" s="1"/>
  <c r="I428" s="1"/>
  <c r="G39" i="36" s="1"/>
  <c r="K430" i="38"/>
  <c r="K429" s="1"/>
  <c r="K428" s="1"/>
  <c r="I39" i="36" s="1"/>
  <c r="H455" i="38"/>
  <c r="G456"/>
  <c r="D36" i="42" s="1"/>
  <c r="D35" s="1"/>
  <c r="D34" s="1"/>
  <c r="I841" i="34"/>
  <c r="I840" s="1"/>
  <c r="H453" i="38"/>
  <c r="K841" i="34"/>
  <c r="K840" s="1"/>
  <c r="J453" i="38"/>
  <c r="J452" s="1"/>
  <c r="J451" s="1"/>
  <c r="J447" s="1"/>
  <c r="J446" s="1"/>
  <c r="J445" s="1"/>
  <c r="H435"/>
  <c r="G436"/>
  <c r="D20" i="42" s="1"/>
  <c r="D19" s="1"/>
  <c r="D18" s="1"/>
  <c r="H432" i="38"/>
  <c r="G433"/>
  <c r="D14" i="42" s="1"/>
  <c r="D13" s="1"/>
  <c r="D12" s="1"/>
  <c r="D11" s="1"/>
  <c r="G459" i="38"/>
  <c r="D39" i="42" s="1"/>
  <c r="D38" s="1"/>
  <c r="D37" s="1"/>
  <c r="H458" i="38"/>
  <c r="J841" i="34"/>
  <c r="J840" s="1"/>
  <c r="I453" i="38"/>
  <c r="I452" s="1"/>
  <c r="I451" s="1"/>
  <c r="I447" s="1"/>
  <c r="I446" s="1"/>
  <c r="I445" s="1"/>
  <c r="L841" i="34"/>
  <c r="L840" s="1"/>
  <c r="K453" i="38"/>
  <c r="K452" s="1"/>
  <c r="K451" s="1"/>
  <c r="K447" s="1"/>
  <c r="K446" s="1"/>
  <c r="K445" s="1"/>
  <c r="H472"/>
  <c r="G473"/>
  <c r="D67" i="42" s="1"/>
  <c r="D66" s="1"/>
  <c r="D65" s="1"/>
  <c r="I888" i="34"/>
  <c r="I887" s="1"/>
  <c r="K888"/>
  <c r="K887" s="1"/>
  <c r="L888"/>
  <c r="L887" s="1"/>
  <c r="J888"/>
  <c r="J887" s="1"/>
  <c r="L915"/>
  <c r="L820"/>
  <c r="L819" s="1"/>
  <c r="K820"/>
  <c r="K819" s="1"/>
  <c r="J820"/>
  <c r="J819" s="1"/>
  <c r="L911"/>
  <c r="L910" s="1"/>
  <c r="L905" s="1"/>
  <c r="L904" s="1"/>
  <c r="L903" s="1"/>
  <c r="L902" s="1"/>
  <c r="L816"/>
  <c r="L815" s="1"/>
  <c r="L919"/>
  <c r="K571" i="38" s="1"/>
  <c r="L867" i="34"/>
  <c r="L866" s="1"/>
  <c r="J816"/>
  <c r="J815" s="1"/>
  <c r="K816"/>
  <c r="K815" s="1"/>
  <c r="K837"/>
  <c r="K836" s="1"/>
  <c r="J845"/>
  <c r="J844" s="1"/>
  <c r="L845"/>
  <c r="L844" s="1"/>
  <c r="K849"/>
  <c r="K848" s="1"/>
  <c r="J837"/>
  <c r="J836" s="1"/>
  <c r="L837"/>
  <c r="L836" s="1"/>
  <c r="K867"/>
  <c r="K866" s="1"/>
  <c r="K845"/>
  <c r="K844" s="1"/>
  <c r="J849"/>
  <c r="J848" s="1"/>
  <c r="L849"/>
  <c r="L848" s="1"/>
  <c r="J867"/>
  <c r="J866" s="1"/>
  <c r="J911"/>
  <c r="J910" s="1"/>
  <c r="J905" s="1"/>
  <c r="J904" s="1"/>
  <c r="J903" s="1"/>
  <c r="J902" s="1"/>
  <c r="K915"/>
  <c r="J919"/>
  <c r="I571" i="38" s="1"/>
  <c r="K911" i="34"/>
  <c r="K910" s="1"/>
  <c r="K905" s="1"/>
  <c r="K904" s="1"/>
  <c r="K903" s="1"/>
  <c r="K902" s="1"/>
  <c r="J915"/>
  <c r="K919"/>
  <c r="J571" i="38" s="1"/>
  <c r="H850" i="34"/>
  <c r="H864"/>
  <c r="H846"/>
  <c r="I845"/>
  <c r="I849"/>
  <c r="H889"/>
  <c r="H879"/>
  <c r="H817"/>
  <c r="I863"/>
  <c r="I862" s="1"/>
  <c r="I878"/>
  <c r="H868"/>
  <c r="H821"/>
  <c r="I838"/>
  <c r="H450" i="38" s="1"/>
  <c r="H842" i="34"/>
  <c r="H912"/>
  <c r="H916"/>
  <c r="H920"/>
  <c r="I820"/>
  <c r="I816"/>
  <c r="I867"/>
  <c r="I911"/>
  <c r="I915"/>
  <c r="I919"/>
  <c r="H885"/>
  <c r="G564" i="38" l="1"/>
  <c r="G565"/>
  <c r="D48" i="42" s="1"/>
  <c r="D47" s="1"/>
  <c r="D44" s="1"/>
  <c r="G572" i="38"/>
  <c r="D55" i="42" s="1"/>
  <c r="D54" s="1"/>
  <c r="H571" i="38"/>
  <c r="G571" s="1"/>
  <c r="G570"/>
  <c r="D53" i="42" s="1"/>
  <c r="D52" s="1"/>
  <c r="D51" s="1"/>
  <c r="H569" i="38"/>
  <c r="G569" s="1"/>
  <c r="I568"/>
  <c r="J517"/>
  <c r="J516" s="1"/>
  <c r="J515" s="1"/>
  <c r="J514" s="1"/>
  <c r="J513" s="1"/>
  <c r="H41" i="36" s="1"/>
  <c r="L814" i="34"/>
  <c r="L813" s="1"/>
  <c r="L812" s="1"/>
  <c r="K876"/>
  <c r="K861"/>
  <c r="L861"/>
  <c r="H884"/>
  <c r="J876"/>
  <c r="J875" s="1"/>
  <c r="J874" s="1"/>
  <c r="I515" i="38"/>
  <c r="I514" s="1"/>
  <c r="I513" s="1"/>
  <c r="G41" i="36" s="1"/>
  <c r="H841" i="34"/>
  <c r="H840"/>
  <c r="H561" i="38"/>
  <c r="H557" s="1"/>
  <c r="G562"/>
  <c r="J861" i="34"/>
  <c r="G524" i="38"/>
  <c r="K515"/>
  <c r="K514" s="1"/>
  <c r="K513" s="1"/>
  <c r="I41" i="36" s="1"/>
  <c r="H521" i="38"/>
  <c r="G522"/>
  <c r="D79" i="42" s="1"/>
  <c r="D78" s="1"/>
  <c r="D77" s="1"/>
  <c r="H516" i="38"/>
  <c r="H878" i="34"/>
  <c r="L876"/>
  <c r="G523" i="38"/>
  <c r="G518"/>
  <c r="D75" i="42" s="1"/>
  <c r="K814" i="34"/>
  <c r="K813" s="1"/>
  <c r="K812" s="1"/>
  <c r="J444" i="38"/>
  <c r="H40" i="36" s="1"/>
  <c r="K444" i="38"/>
  <c r="I444"/>
  <c r="G470"/>
  <c r="D64" i="42" s="1"/>
  <c r="D63" s="1"/>
  <c r="D62" s="1"/>
  <c r="G469" i="38"/>
  <c r="H468"/>
  <c r="G468" s="1"/>
  <c r="G450"/>
  <c r="D27" i="42" s="1"/>
  <c r="D26" s="1"/>
  <c r="D25" s="1"/>
  <c r="H449" i="38"/>
  <c r="H457"/>
  <c r="G457" s="1"/>
  <c r="G458"/>
  <c r="G455"/>
  <c r="H454"/>
  <c r="G454" s="1"/>
  <c r="G472"/>
  <c r="H471"/>
  <c r="H431"/>
  <c r="G432"/>
  <c r="H434"/>
  <c r="G434" s="1"/>
  <c r="G435"/>
  <c r="G453"/>
  <c r="D33" i="42" s="1"/>
  <c r="D32" s="1"/>
  <c r="D31" s="1"/>
  <c r="H452" i="38"/>
  <c r="J835" i="34"/>
  <c r="J834" s="1"/>
  <c r="J833" s="1"/>
  <c r="K835"/>
  <c r="K834" s="1"/>
  <c r="K833" s="1"/>
  <c r="L835"/>
  <c r="L834" s="1"/>
  <c r="L833" s="1"/>
  <c r="J814"/>
  <c r="J813" s="1"/>
  <c r="J812" s="1"/>
  <c r="H862"/>
  <c r="H919"/>
  <c r="H883"/>
  <c r="H845"/>
  <c r="H849"/>
  <c r="H838"/>
  <c r="H915"/>
  <c r="I877"/>
  <c r="I876" s="1"/>
  <c r="I837"/>
  <c r="I836" s="1"/>
  <c r="I848"/>
  <c r="H848" s="1"/>
  <c r="H887"/>
  <c r="H863"/>
  <c r="I844"/>
  <c r="H888"/>
  <c r="H816"/>
  <c r="I815"/>
  <c r="H911"/>
  <c r="I910"/>
  <c r="I905" s="1"/>
  <c r="H820"/>
  <c r="I819"/>
  <c r="H867"/>
  <c r="I866"/>
  <c r="I861" s="1"/>
  <c r="G517" i="38" l="1"/>
  <c r="D40" i="42"/>
  <c r="G568" i="38"/>
  <c r="I557"/>
  <c r="I556" s="1"/>
  <c r="D74" i="42"/>
  <c r="D73" s="1"/>
  <c r="D72" s="1"/>
  <c r="D24"/>
  <c r="D10" s="1"/>
  <c r="L832" i="34"/>
  <c r="K832"/>
  <c r="J832"/>
  <c r="G40" i="36"/>
  <c r="I40"/>
  <c r="G561" i="38"/>
  <c r="G516"/>
  <c r="G521"/>
  <c r="H520"/>
  <c r="G520" s="1"/>
  <c r="H430"/>
  <c r="H429" s="1"/>
  <c r="G431"/>
  <c r="H451"/>
  <c r="G451" s="1"/>
  <c r="G452"/>
  <c r="G471"/>
  <c r="H467"/>
  <c r="G467" s="1"/>
  <c r="G449"/>
  <c r="H448"/>
  <c r="I835" i="34"/>
  <c r="I834" s="1"/>
  <c r="I833" s="1"/>
  <c r="I814"/>
  <c r="H910"/>
  <c r="I904"/>
  <c r="H836"/>
  <c r="H815"/>
  <c r="L811"/>
  <c r="K811"/>
  <c r="J811"/>
  <c r="L875"/>
  <c r="L874" s="1"/>
  <c r="K875"/>
  <c r="K874" s="1"/>
  <c r="I875"/>
  <c r="I874" s="1"/>
  <c r="H877"/>
  <c r="H837"/>
  <c r="H844"/>
  <c r="E47" i="36"/>
  <c r="H866" i="34"/>
  <c r="H861"/>
  <c r="C13" i="41" s="1"/>
  <c r="H819" i="34"/>
  <c r="I903" l="1"/>
  <c r="I902" s="1"/>
  <c r="H556" i="38"/>
  <c r="H555" s="1"/>
  <c r="G557"/>
  <c r="H515"/>
  <c r="H514" s="1"/>
  <c r="G430"/>
  <c r="G448"/>
  <c r="H447"/>
  <c r="K810" i="34"/>
  <c r="K785" s="1"/>
  <c r="J810"/>
  <c r="J785" s="1"/>
  <c r="L810"/>
  <c r="L785" s="1"/>
  <c r="H905"/>
  <c r="H835"/>
  <c r="H834"/>
  <c r="H46" i="36"/>
  <c r="H814" i="34"/>
  <c r="I813"/>
  <c r="I812" s="1"/>
  <c r="I46" i="36"/>
  <c r="H31"/>
  <c r="H876" i="34"/>
  <c r="C14" i="41" s="1"/>
  <c r="I31" i="36"/>
  <c r="G46"/>
  <c r="E49"/>
  <c r="H554" i="38" l="1"/>
  <c r="G556"/>
  <c r="G515"/>
  <c r="H513"/>
  <c r="G514"/>
  <c r="H428"/>
  <c r="F39" i="36" s="1"/>
  <c r="G429" i="38"/>
  <c r="G447"/>
  <c r="H446"/>
  <c r="H445" s="1"/>
  <c r="H904" i="34"/>
  <c r="E50" i="36"/>
  <c r="E34"/>
  <c r="H803" i="34"/>
  <c r="H903"/>
  <c r="H833"/>
  <c r="I832"/>
  <c r="H832" s="1"/>
  <c r="G513" i="38" l="1"/>
  <c r="F41" i="36"/>
  <c r="G428" i="38"/>
  <c r="G446"/>
  <c r="E33" i="36"/>
  <c r="E35"/>
  <c r="H875" i="34"/>
  <c r="H813"/>
  <c r="I811"/>
  <c r="I810" s="1"/>
  <c r="I785" s="1"/>
  <c r="C11" i="41" l="1"/>
  <c r="C10" s="1"/>
  <c r="F42" i="36"/>
  <c r="G445" i="38"/>
  <c r="H444"/>
  <c r="H902" i="34"/>
  <c r="F31" i="36"/>
  <c r="H874" i="34"/>
  <c r="E41" i="36"/>
  <c r="H812" i="34"/>
  <c r="E39" i="36"/>
  <c r="H427" i="38" l="1"/>
  <c r="F40" i="36"/>
  <c r="E40" s="1"/>
  <c r="G444" i="38"/>
  <c r="G31" i="36"/>
  <c r="E31" s="1"/>
  <c r="E32"/>
  <c r="E48"/>
  <c r="F46"/>
  <c r="E46" s="1"/>
  <c r="H811" i="34"/>
  <c r="F38" i="36" l="1"/>
  <c r="H810" i="34"/>
  <c r="H785"/>
  <c r="L983" l="1"/>
  <c r="K983"/>
  <c r="J983"/>
  <c r="I983"/>
  <c r="H977"/>
  <c r="L976"/>
  <c r="K976"/>
  <c r="J976"/>
  <c r="I976"/>
  <c r="L960"/>
  <c r="K62" i="38" s="1"/>
  <c r="K61" s="1"/>
  <c r="K960" i="34"/>
  <c r="J62" i="38" s="1"/>
  <c r="J61" s="1"/>
  <c r="J960" i="34"/>
  <c r="I62" i="38" s="1"/>
  <c r="I61" s="1"/>
  <c r="I960" i="34"/>
  <c r="H62" i="38" s="1"/>
  <c r="L956" i="34"/>
  <c r="K956"/>
  <c r="J956"/>
  <c r="J955" l="1"/>
  <c r="I60" i="38"/>
  <c r="I59" s="1"/>
  <c r="I58" s="1"/>
  <c r="I57" s="1"/>
  <c r="I56" s="1"/>
  <c r="K955" i="34"/>
  <c r="J60" i="38"/>
  <c r="J59" s="1"/>
  <c r="J58" s="1"/>
  <c r="J57" s="1"/>
  <c r="J56" s="1"/>
  <c r="L955" i="34"/>
  <c r="K60" i="38"/>
  <c r="K59" s="1"/>
  <c r="K58" s="1"/>
  <c r="K57" s="1"/>
  <c r="K56" s="1"/>
  <c r="H61"/>
  <c r="G61" s="1"/>
  <c r="G62"/>
  <c r="D362" i="42" s="1"/>
  <c r="D361" s="1"/>
  <c r="J982" i="34"/>
  <c r="K982"/>
  <c r="L982"/>
  <c r="I982"/>
  <c r="H983"/>
  <c r="H960"/>
  <c r="L963"/>
  <c r="K580" i="38" s="1"/>
  <c r="K579" s="1"/>
  <c r="K578" s="1"/>
  <c r="K577" s="1"/>
  <c r="K555" s="1"/>
  <c r="K554" s="1"/>
  <c r="J959" i="34"/>
  <c r="L959"/>
  <c r="I963"/>
  <c r="K963"/>
  <c r="J580" i="38" s="1"/>
  <c r="J579" s="1"/>
  <c r="J578" s="1"/>
  <c r="J577" s="1"/>
  <c r="J555" s="1"/>
  <c r="J554" s="1"/>
  <c r="I959" i="34"/>
  <c r="K959"/>
  <c r="J963"/>
  <c r="I580" i="38" s="1"/>
  <c r="I975" i="34"/>
  <c r="I974" s="1"/>
  <c r="K975"/>
  <c r="J975"/>
  <c r="L975"/>
  <c r="H976"/>
  <c r="I956"/>
  <c r="H60" i="38" s="1"/>
  <c r="H42" i="36" l="1"/>
  <c r="H38" s="1"/>
  <c r="J427" i="38"/>
  <c r="I42" i="36"/>
  <c r="I38" s="1"/>
  <c r="K427" i="38"/>
  <c r="I579"/>
  <c r="G580"/>
  <c r="D71" i="42" s="1"/>
  <c r="D69" s="1"/>
  <c r="D68" s="1"/>
  <c r="D61" s="1"/>
  <c r="D9" s="1"/>
  <c r="H59" i="38"/>
  <c r="G60"/>
  <c r="D360" i="42" s="1"/>
  <c r="D359" s="1"/>
  <c r="D358" s="1"/>
  <c r="D357" s="1"/>
  <c r="D356" s="1"/>
  <c r="I973" i="34"/>
  <c r="J974"/>
  <c r="J973" s="1"/>
  <c r="J972" s="1"/>
  <c r="L974"/>
  <c r="L973" s="1"/>
  <c r="L972" s="1"/>
  <c r="K974"/>
  <c r="K973" s="1"/>
  <c r="K972" s="1"/>
  <c r="H959"/>
  <c r="I981"/>
  <c r="I980" s="1"/>
  <c r="I979" s="1"/>
  <c r="H982"/>
  <c r="L980"/>
  <c r="L979" s="1"/>
  <c r="L978" s="1"/>
  <c r="I56" i="36" s="1"/>
  <c r="I55" s="1"/>
  <c r="L981" i="34"/>
  <c r="J981"/>
  <c r="J980"/>
  <c r="J979" s="1"/>
  <c r="J978" s="1"/>
  <c r="G56" i="36" s="1"/>
  <c r="G55" s="1"/>
  <c r="K980" i="34"/>
  <c r="K979" s="1"/>
  <c r="K978" s="1"/>
  <c r="H56" i="36" s="1"/>
  <c r="H55" s="1"/>
  <c r="K981" i="34"/>
  <c r="H956"/>
  <c r="H963"/>
  <c r="L954"/>
  <c r="J954"/>
  <c r="K954"/>
  <c r="I955"/>
  <c r="H955" s="1"/>
  <c r="I578" i="38" l="1"/>
  <c r="G579"/>
  <c r="H58"/>
  <c r="G59"/>
  <c r="H979" i="34"/>
  <c r="I978"/>
  <c r="F56" i="36" s="1"/>
  <c r="F55" s="1"/>
  <c r="E55" s="1"/>
  <c r="H974" i="34"/>
  <c r="K953"/>
  <c r="K952" s="1"/>
  <c r="K951" s="1"/>
  <c r="L953"/>
  <c r="L952" s="1"/>
  <c r="L951" s="1"/>
  <c r="J953"/>
  <c r="J952" s="1"/>
  <c r="J951" s="1"/>
  <c r="H981"/>
  <c r="H980"/>
  <c r="I954"/>
  <c r="I577" i="38" l="1"/>
  <c r="G578"/>
  <c r="H57"/>
  <c r="G58"/>
  <c r="H978" i="34"/>
  <c r="E56" i="36"/>
  <c r="J950" i="34"/>
  <c r="J949" s="1"/>
  <c r="L950"/>
  <c r="L949" s="1"/>
  <c r="K950"/>
  <c r="K949" s="1"/>
  <c r="I953"/>
  <c r="H975"/>
  <c r="I972"/>
  <c r="H954"/>
  <c r="G577" i="38" l="1"/>
  <c r="I555"/>
  <c r="H56"/>
  <c r="G56" s="1"/>
  <c r="G57"/>
  <c r="H953" i="34"/>
  <c r="C43" i="41" s="1"/>
  <c r="C42" s="1"/>
  <c r="I952" i="34"/>
  <c r="H973"/>
  <c r="E26" i="36"/>
  <c r="H972" i="34"/>
  <c r="E17" i="36"/>
  <c r="J33" i="34"/>
  <c r="K33"/>
  <c r="L33"/>
  <c r="J18"/>
  <c r="K18"/>
  <c r="L18"/>
  <c r="I18"/>
  <c r="H55"/>
  <c r="H54"/>
  <c r="L53"/>
  <c r="K80" i="38" s="1"/>
  <c r="K79" s="1"/>
  <c r="K78" s="1"/>
  <c r="K53" i="34"/>
  <c r="J80" i="38" s="1"/>
  <c r="J79" s="1"/>
  <c r="J78" s="1"/>
  <c r="J53" i="34"/>
  <c r="I80" i="38" s="1"/>
  <c r="I79" s="1"/>
  <c r="I78" s="1"/>
  <c r="I53" i="34"/>
  <c r="H80" i="38" s="1"/>
  <c r="H50" i="34"/>
  <c r="L49"/>
  <c r="K75" i="38" s="1"/>
  <c r="K74" s="1"/>
  <c r="K49" i="34"/>
  <c r="J75" i="38" s="1"/>
  <c r="J74" s="1"/>
  <c r="J49" i="34"/>
  <c r="I75" i="38" s="1"/>
  <c r="I74" s="1"/>
  <c r="I49" i="34"/>
  <c r="H75" i="38" s="1"/>
  <c r="H47" i="34"/>
  <c r="H46"/>
  <c r="L45"/>
  <c r="K45"/>
  <c r="J45"/>
  <c r="I45"/>
  <c r="H39"/>
  <c r="H38"/>
  <c r="L37"/>
  <c r="L36" s="1"/>
  <c r="L35" s="1"/>
  <c r="K37"/>
  <c r="K36" s="1"/>
  <c r="K35" s="1"/>
  <c r="J37"/>
  <c r="J36" s="1"/>
  <c r="J35" s="1"/>
  <c r="I37"/>
  <c r="H35" i="38" s="1"/>
  <c r="G35" s="1"/>
  <c r="D390" i="42" s="1"/>
  <c r="H34" i="34"/>
  <c r="I33"/>
  <c r="H32" i="38" s="1"/>
  <c r="G32" s="1"/>
  <c r="D384" i="42" s="1"/>
  <c r="D383" s="1"/>
  <c r="H31" i="34"/>
  <c r="L30"/>
  <c r="K31" i="38" s="1"/>
  <c r="K30" s="1"/>
  <c r="K30" i="34"/>
  <c r="J31" i="38" s="1"/>
  <c r="J30" s="1"/>
  <c r="J30" i="34"/>
  <c r="I31" i="38" s="1"/>
  <c r="I30" s="1"/>
  <c r="I30" i="34"/>
  <c r="H31" i="38" s="1"/>
  <c r="H28" i="34"/>
  <c r="H27"/>
  <c r="L26"/>
  <c r="K29" i="38" s="1"/>
  <c r="K28" s="1"/>
  <c r="K27" s="1"/>
  <c r="J26" s="1"/>
  <c r="J25" s="1"/>
  <c r="J24" s="1"/>
  <c r="H12" i="36" s="1"/>
  <c r="K26" i="34"/>
  <c r="J29" i="38" s="1"/>
  <c r="J28" s="1"/>
  <c r="J27" s="1"/>
  <c r="I26" s="1"/>
  <c r="I25" s="1"/>
  <c r="I24" s="1"/>
  <c r="G12" i="36" s="1"/>
  <c r="J26" i="34"/>
  <c r="I29" i="38" s="1"/>
  <c r="I28" s="1"/>
  <c r="I27" s="1"/>
  <c r="I26" i="34"/>
  <c r="H29" i="38" s="1"/>
  <c r="H20" i="34"/>
  <c r="H19"/>
  <c r="I554" i="38" l="1"/>
  <c r="G555"/>
  <c r="I377" i="34"/>
  <c r="I73" i="38"/>
  <c r="I72" s="1"/>
  <c r="I71" s="1"/>
  <c r="I70" s="1"/>
  <c r="I69" s="1"/>
  <c r="I55" s="1"/>
  <c r="J377" i="34"/>
  <c r="J56" s="1"/>
  <c r="J73" i="38"/>
  <c r="J72" s="1"/>
  <c r="J71" s="1"/>
  <c r="J70" s="1"/>
  <c r="J69" s="1"/>
  <c r="J55" s="1"/>
  <c r="K377" i="34"/>
  <c r="K56" s="1"/>
  <c r="K73" i="38"/>
  <c r="K72" s="1"/>
  <c r="L377" i="34"/>
  <c r="L56" s="1"/>
  <c r="I951"/>
  <c r="I950" s="1"/>
  <c r="I949" s="1"/>
  <c r="H949" s="1"/>
  <c r="H952"/>
  <c r="H951" s="1"/>
  <c r="G29" i="38"/>
  <c r="G80"/>
  <c r="D393" i="42" s="1"/>
  <c r="G31" i="38"/>
  <c r="G75"/>
  <c r="K71"/>
  <c r="K70" s="1"/>
  <c r="K69" s="1"/>
  <c r="K55" s="1"/>
  <c r="H74"/>
  <c r="G74" s="1"/>
  <c r="H79"/>
  <c r="G79" s="1"/>
  <c r="H30"/>
  <c r="G30" s="1"/>
  <c r="H34"/>
  <c r="G34" s="1"/>
  <c r="H28"/>
  <c r="G28" s="1"/>
  <c r="L17" i="34"/>
  <c r="L16" s="1"/>
  <c r="L15" s="1"/>
  <c r="L14" s="1"/>
  <c r="L13" s="1"/>
  <c r="K23" i="38"/>
  <c r="K22" s="1"/>
  <c r="K21" s="1"/>
  <c r="J17" i="34"/>
  <c r="J16" s="1"/>
  <c r="J15" s="1"/>
  <c r="I23" i="38"/>
  <c r="I22" s="1"/>
  <c r="I21" s="1"/>
  <c r="H23"/>
  <c r="K17" i="34"/>
  <c r="K16" s="1"/>
  <c r="K15" s="1"/>
  <c r="K14" s="1"/>
  <c r="K13" s="1"/>
  <c r="J23" i="38"/>
  <c r="J22" s="1"/>
  <c r="J21" s="1"/>
  <c r="I36" i="34"/>
  <c r="J25"/>
  <c r="J24" s="1"/>
  <c r="J23" s="1"/>
  <c r="L25"/>
  <c r="L24" s="1"/>
  <c r="L23" s="1"/>
  <c r="J29"/>
  <c r="L29"/>
  <c r="K32"/>
  <c r="K25"/>
  <c r="K24" s="1"/>
  <c r="K23" s="1"/>
  <c r="I29"/>
  <c r="K29"/>
  <c r="L32"/>
  <c r="J32"/>
  <c r="K44"/>
  <c r="K48"/>
  <c r="J52"/>
  <c r="J51" s="1"/>
  <c r="L52"/>
  <c r="L51" s="1"/>
  <c r="J44"/>
  <c r="L44"/>
  <c r="J48"/>
  <c r="L48"/>
  <c r="K52"/>
  <c r="K51" s="1"/>
  <c r="G43" i="36"/>
  <c r="H18" i="34"/>
  <c r="H26"/>
  <c r="H37"/>
  <c r="H45"/>
  <c r="H73" i="38" s="1"/>
  <c r="H49" i="34"/>
  <c r="I17"/>
  <c r="I16" s="1"/>
  <c r="I15" s="1"/>
  <c r="I25"/>
  <c r="H33"/>
  <c r="H53"/>
  <c r="H30"/>
  <c r="I32"/>
  <c r="I44"/>
  <c r="I48"/>
  <c r="I52"/>
  <c r="G42" i="36" l="1"/>
  <c r="I427" i="38"/>
  <c r="G427" s="1"/>
  <c r="G554"/>
  <c r="H950" i="34"/>
  <c r="G73" i="38"/>
  <c r="D380" i="42" s="1"/>
  <c r="D379" s="1"/>
  <c r="H377" i="34"/>
  <c r="I56"/>
  <c r="H56" s="1"/>
  <c r="H453"/>
  <c r="H72" i="38"/>
  <c r="G72" s="1"/>
  <c r="D382" i="42"/>
  <c r="D381" s="1"/>
  <c r="I15" i="36"/>
  <c r="J53" i="38"/>
  <c r="J52" s="1"/>
  <c r="J51" s="1"/>
  <c r="J50" s="1"/>
  <c r="J49" s="1"/>
  <c r="H14" i="36" s="1"/>
  <c r="H15"/>
  <c r="I53" i="38"/>
  <c r="I52" s="1"/>
  <c r="I51" s="1"/>
  <c r="I50" s="1"/>
  <c r="I49" s="1"/>
  <c r="G14" i="36" s="1"/>
  <c r="G15"/>
  <c r="H78" i="38"/>
  <c r="G78" s="1"/>
  <c r="H27"/>
  <c r="G27" s="1"/>
  <c r="H33"/>
  <c r="G33" s="1"/>
  <c r="J15"/>
  <c r="J14" s="1"/>
  <c r="J13" s="1"/>
  <c r="I16"/>
  <c r="I15"/>
  <c r="I14" s="1"/>
  <c r="I13" s="1"/>
  <c r="K15"/>
  <c r="K14" s="1"/>
  <c r="K13" s="1"/>
  <c r="J16"/>
  <c r="H22"/>
  <c r="G23"/>
  <c r="D387" i="42" s="1"/>
  <c r="I35" i="34"/>
  <c r="H35" s="1"/>
  <c r="H36"/>
  <c r="J22"/>
  <c r="J21" s="1"/>
  <c r="H32"/>
  <c r="H29"/>
  <c r="K43"/>
  <c r="L22"/>
  <c r="L21" s="1"/>
  <c r="K22"/>
  <c r="K21" s="1"/>
  <c r="L43"/>
  <c r="H25"/>
  <c r="J43"/>
  <c r="H48"/>
  <c r="I43"/>
  <c r="H17"/>
  <c r="J14"/>
  <c r="I24"/>
  <c r="H52"/>
  <c r="I51"/>
  <c r="H44"/>
  <c r="G38" i="36" l="1"/>
  <c r="E38" s="1"/>
  <c r="E42"/>
  <c r="H71" i="38"/>
  <c r="G71" s="1"/>
  <c r="D378" i="42"/>
  <c r="I12" i="38"/>
  <c r="I732" s="1"/>
  <c r="J12"/>
  <c r="J732" s="1"/>
  <c r="I11" i="36"/>
  <c r="K12" i="38"/>
  <c r="K732" s="1"/>
  <c r="G54"/>
  <c r="D410" i="42" s="1"/>
  <c r="D409" s="1"/>
  <c r="D408" s="1"/>
  <c r="H53" i="38"/>
  <c r="G11" i="36"/>
  <c r="H11"/>
  <c r="H70" i="38"/>
  <c r="G70" s="1"/>
  <c r="H26"/>
  <c r="G26" s="1"/>
  <c r="H19"/>
  <c r="G19" s="1"/>
  <c r="H21"/>
  <c r="G22"/>
  <c r="I23" i="34"/>
  <c r="L42"/>
  <c r="L41" s="1"/>
  <c r="L40" s="1"/>
  <c r="L12" s="1"/>
  <c r="L11" s="1"/>
  <c r="L985" s="1"/>
  <c r="K42"/>
  <c r="K41" s="1"/>
  <c r="K40" s="1"/>
  <c r="K12" s="1"/>
  <c r="K11" s="1"/>
  <c r="K985" s="1"/>
  <c r="J42"/>
  <c r="J41" s="1"/>
  <c r="J40" s="1"/>
  <c r="H51"/>
  <c r="I42"/>
  <c r="H24"/>
  <c r="H43"/>
  <c r="H16"/>
  <c r="J13"/>
  <c r="D374" i="42" l="1"/>
  <c r="D373" s="1"/>
  <c r="D537" s="1"/>
  <c r="G53" i="38"/>
  <c r="H52"/>
  <c r="H69"/>
  <c r="H25"/>
  <c r="H16"/>
  <c r="G21"/>
  <c r="I10" i="36"/>
  <c r="E45"/>
  <c r="J12" i="34"/>
  <c r="J11" s="1"/>
  <c r="J985" s="1"/>
  <c r="I14"/>
  <c r="H15"/>
  <c r="G69" i="38" l="1"/>
  <c r="H55"/>
  <c r="G52"/>
  <c r="H51"/>
  <c r="H24"/>
  <c r="G25"/>
  <c r="G16"/>
  <c r="H15"/>
  <c r="H14" s="1"/>
  <c r="H10" i="36"/>
  <c r="G10"/>
  <c r="I22" i="34"/>
  <c r="I21" s="1"/>
  <c r="H23"/>
  <c r="H22" s="1"/>
  <c r="E18" i="36"/>
  <c r="E20"/>
  <c r="I41" i="34"/>
  <c r="H42"/>
  <c r="I13"/>
  <c r="H14"/>
  <c r="C46" i="41" l="1"/>
  <c r="C45" s="1"/>
  <c r="G51" i="38"/>
  <c r="H50"/>
  <c r="G55"/>
  <c r="F15" i="36"/>
  <c r="G24" i="38"/>
  <c r="F12" i="36"/>
  <c r="E12" s="1"/>
  <c r="G15" i="38"/>
  <c r="H13"/>
  <c r="G14"/>
  <c r="H21" i="34"/>
  <c r="H13"/>
  <c r="I40"/>
  <c r="H41"/>
  <c r="F11" i="36" l="1"/>
  <c r="E11" s="1"/>
  <c r="G50" i="38"/>
  <c r="H49"/>
  <c r="E15" i="36"/>
  <c r="G13" i="38"/>
  <c r="E13" i="36"/>
  <c r="H40" i="34"/>
  <c r="I12"/>
  <c r="G49" i="38" l="1"/>
  <c r="F14" i="36"/>
  <c r="E14" s="1"/>
  <c r="H12" i="38"/>
  <c r="H732" s="1"/>
  <c r="H12" i="34"/>
  <c r="I11"/>
  <c r="G732" i="38" l="1"/>
  <c r="F10" i="36"/>
  <c r="E10" s="1"/>
  <c r="G12" i="38"/>
  <c r="H11" i="34"/>
  <c r="I985"/>
  <c r="E21" i="36" l="1"/>
  <c r="E28" l="1"/>
  <c r="I43" l="1"/>
  <c r="I19"/>
  <c r="H19" l="1"/>
  <c r="F53"/>
  <c r="G19"/>
  <c r="H53"/>
  <c r="E25"/>
  <c r="I23" l="1"/>
  <c r="H23"/>
  <c r="F43"/>
  <c r="I53"/>
  <c r="E30"/>
  <c r="H43"/>
  <c r="I57" l="1"/>
  <c r="H57"/>
  <c r="E24"/>
  <c r="G23"/>
  <c r="G53"/>
  <c r="E54"/>
  <c r="E53" s="1"/>
  <c r="E43"/>
  <c r="E44"/>
  <c r="G57" l="1"/>
  <c r="E29"/>
  <c r="F19"/>
  <c r="E22"/>
  <c r="F23"/>
  <c r="E19" l="1"/>
  <c r="F57"/>
  <c r="E52"/>
  <c r="E27"/>
  <c r="E23" l="1"/>
  <c r="E51"/>
  <c r="E57" l="1"/>
  <c r="H985" i="34" l="1"/>
  <c r="C39" i="41"/>
  <c r="C59" s="1"/>
</calcChain>
</file>

<file path=xl/sharedStrings.xml><?xml version="1.0" encoding="utf-8"?>
<sst xmlns="http://schemas.openxmlformats.org/spreadsheetml/2006/main" count="9358" uniqueCount="612">
  <si>
    <t>ВСЕГО РАСХОДОВ</t>
  </si>
  <si>
    <t>№ п/п</t>
  </si>
  <si>
    <t>Национальная безопасность и правоохранительная деятельность</t>
  </si>
  <si>
    <t>Наименование</t>
  </si>
  <si>
    <t>Сумма -всего</t>
  </si>
  <si>
    <t>Расходы, осуществляемые по вопросам местного значения</t>
  </si>
  <si>
    <t>Рз</t>
  </si>
  <si>
    <t>ПР</t>
  </si>
  <si>
    <t>ЦСР</t>
  </si>
  <si>
    <t>ВР</t>
  </si>
  <si>
    <t>Вед</t>
  </si>
  <si>
    <t>(тыс.руб.)</t>
  </si>
  <si>
    <t xml:space="preserve">                                          </t>
  </si>
  <si>
    <t>Расходы, осуществляемые за счет иных межбюджетных трансфертов</t>
  </si>
  <si>
    <t>01</t>
  </si>
  <si>
    <t>00</t>
  </si>
  <si>
    <t>02</t>
  </si>
  <si>
    <t>03</t>
  </si>
  <si>
    <t>04</t>
  </si>
  <si>
    <t>05</t>
  </si>
  <si>
    <t>07</t>
  </si>
  <si>
    <t>09</t>
  </si>
  <si>
    <t>Сельское хозяйство и рыболовство</t>
  </si>
  <si>
    <t>08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</si>
  <si>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</si>
  <si>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</si>
  <si>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</si>
  <si>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</si>
  <si>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</si>
  <si>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</si>
  <si>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Общее образование</t>
  </si>
  <si>
    <t>Молодежная политика и оздоровление детей</t>
  </si>
  <si>
    <t>Периодическая печать и издательства</t>
  </si>
  <si>
    <t>10</t>
  </si>
  <si>
    <t xml:space="preserve">Культура </t>
  </si>
  <si>
    <t>Бюджетные инвестиции</t>
  </si>
  <si>
    <t>Физическая культура и спорт</t>
  </si>
  <si>
    <t>Благоустройство</t>
  </si>
  <si>
    <t>12</t>
  </si>
  <si>
    <t>14</t>
  </si>
  <si>
    <t>Национальная  экономика</t>
  </si>
  <si>
    <t>11</t>
  </si>
  <si>
    <t>Связь и информатика</t>
  </si>
  <si>
    <t>Дорожное хозяйство</t>
  </si>
  <si>
    <t>Массовый спорт</t>
  </si>
  <si>
    <t>Другие вопросы в области национальной безопасности и правоохранительной деятельности</t>
  </si>
  <si>
    <t xml:space="preserve">Культура, кинематография </t>
  </si>
  <si>
    <t>Общеэкономические вопросы</t>
  </si>
  <si>
    <t>612</t>
  </si>
  <si>
    <t>600</t>
  </si>
  <si>
    <t>610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</si>
  <si>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</si>
  <si>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</si>
  <si>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</si>
  <si>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</si>
  <si>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</si>
  <si>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</si>
  <si>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</si>
  <si>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</si>
  <si>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</si>
  <si>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</si>
  <si>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</si>
  <si>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</si>
  <si>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242</t>
  </si>
  <si>
    <t>Закупка товаров, работ, услуг в сфере информационно-коммуникационных технологий</t>
  </si>
  <si>
    <t>620</t>
  </si>
  <si>
    <t>621</t>
  </si>
  <si>
    <t>Субсидии автономным учреждениям</t>
  </si>
  <si>
    <t>Расходы на выплаты персоналу казенных учреждений</t>
  </si>
  <si>
    <t>110</t>
  </si>
  <si>
    <t>111</t>
  </si>
  <si>
    <t>112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</si>
  <si>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</si>
  <si>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</si>
  <si>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</si>
  <si>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</si>
  <si>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</si>
  <si>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</si>
  <si>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400</t>
  </si>
  <si>
    <t>410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</si>
  <si>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</si>
  <si>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</si>
  <si>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Предоставление субсидий муниципальным бюджетным, автономным учреждениям и иным не коммерческим организациям</t>
  </si>
  <si>
    <t>622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</si>
  <si>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</si>
  <si>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</si>
  <si>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 xml:space="preserve">Средства массовой информации </t>
  </si>
  <si>
    <t>Закупка товаров, работ и услуг для государственных (муниципальных) нужд</t>
  </si>
  <si>
    <t xml:space="preserve">Фонд оплаты труда казенных учреждений и взносы по обязательному социальному страхованию </t>
  </si>
  <si>
    <t>Предоставление субсидий бюджетным, автономным учреждениям и иным некоммерческим организациям</t>
  </si>
  <si>
    <t>Иные выплаты персоналу казенных учреждений,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</si>
  <si>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</si>
  <si>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</si>
  <si>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Закупка товаров, работ и услуг для государственных (муниципальных)нужд</t>
  </si>
  <si>
    <t>Дорожное хозяйство (в т.ч. дорожный фонд)</t>
  </si>
  <si>
    <t>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</si>
  <si>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Муниципальная программа "Культура города Урай" на 2012-2016 годы</t>
  </si>
  <si>
    <t xml:space="preserve">Муниципальная программа "Культура города Урай" на 2012-2016 годы 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</si>
  <si>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</si>
  <si>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автномного округа</t>
  </si>
  <si>
    <t>Муниципальная программа "Совершенствование и развитие муниципального управления в городе Урай" на 2015-2017 год</t>
  </si>
  <si>
    <t>1.</t>
  </si>
  <si>
    <t>Дума города Урай</t>
  </si>
  <si>
    <t>011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</si>
  <si>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</si>
  <si>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</si>
  <si>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</si>
  <si>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</si>
  <si>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</si>
  <si>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</si>
  <si>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</si>
  <si>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</si>
  <si>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</si>
  <si>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закупки товаров, работ и услуг для обеспечения государственных (муниципальных) нужд</t>
  </si>
  <si>
    <t>Депутаты представительного органа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</si>
  <si>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</si>
  <si>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</si>
  <si>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Руководитель контрольно-счетной палаты муниципального образования и его заместители</t>
  </si>
  <si>
    <t>2.</t>
  </si>
  <si>
    <t xml:space="preserve">администрация города Урай </t>
  </si>
  <si>
    <t>040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</si>
  <si>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</si>
  <si>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</si>
  <si>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</si>
  <si>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13</t>
  </si>
  <si>
    <t>Глава муниципального образования</t>
  </si>
  <si>
    <t>Расходы на обеспечение функций органов местного самоуправления</t>
  </si>
  <si>
    <t>к решению Думы города Урай</t>
  </si>
  <si>
    <t>Другие вопросы в области культуры, кинематографии"</t>
  </si>
  <si>
    <t>Муниципальная программа "Профилактика правонарушений на территории города Урай" на 2015-2017 годы</t>
  </si>
  <si>
    <t>Органы юстиции</t>
  </si>
  <si>
    <t xml:space="preserve">Транспорт            </t>
  </si>
  <si>
    <t>4.</t>
  </si>
  <si>
    <t>Комитет по финансам администрации города Урай</t>
  </si>
  <si>
    <t>050</t>
  </si>
  <si>
    <t xml:space="preserve"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Урай" на период до 2020 года </t>
  </si>
  <si>
    <t>Резервные фонды</t>
  </si>
  <si>
    <t>Резервные средства</t>
  </si>
  <si>
    <t>870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</si>
  <si>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</si>
  <si>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</si>
  <si>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700</t>
  </si>
  <si>
    <t>730</t>
  </si>
  <si>
    <t>Муниципальная программа "Совершенствование и развитие муниципального управления в городе Урай" на 2015-2017 годы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</si>
  <si>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</si>
  <si>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</si>
  <si>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</si>
  <si>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</si>
  <si>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</si>
  <si>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</si>
  <si>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</si>
  <si>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</si>
  <si>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321</t>
  </si>
  <si>
    <t>Социальное обеспечение населения</t>
  </si>
  <si>
    <t>Субсидии гражданам на приобретение жилья</t>
  </si>
  <si>
    <t>322</t>
  </si>
  <si>
    <t>Охрана семьи и детства</t>
  </si>
  <si>
    <t>323</t>
  </si>
  <si>
    <t>Другие вопросы в области социальной политики</t>
  </si>
  <si>
    <t>Муниципальная программа "Поддержка социально ориентированных некоммерческих организаций в городе Урай" на 2015-2017 годы</t>
  </si>
  <si>
    <t>3.</t>
  </si>
  <si>
    <t xml:space="preserve">Управление образования администрации города Урай </t>
  </si>
  <si>
    <t>Дошкольное образование</t>
  </si>
  <si>
    <t>Муниципальная программа "Развитие образования города Урай" на 2014-2018 годы</t>
  </si>
  <si>
    <t>Другие вопросы в области образования</t>
  </si>
  <si>
    <t>Публичные нормативные социальные выплаты гражданам</t>
  </si>
  <si>
    <t>310</t>
  </si>
  <si>
    <t>Распределение бюджетных ассигнований  по разделам и подразделам</t>
  </si>
  <si>
    <t>1.1.</t>
  </si>
  <si>
    <t>1.2.</t>
  </si>
  <si>
    <t>1.3.</t>
  </si>
  <si>
    <t>1.4.</t>
  </si>
  <si>
    <t>1.5.</t>
  </si>
  <si>
    <t>1.6.</t>
  </si>
  <si>
    <t>2.1.</t>
  </si>
  <si>
    <t>2.2.</t>
  </si>
  <si>
    <t>2.3.</t>
  </si>
  <si>
    <t>3.1.</t>
  </si>
  <si>
    <t>3.2.</t>
  </si>
  <si>
    <t>3.3.</t>
  </si>
  <si>
    <t>3.4.</t>
  </si>
  <si>
    <t>Дорожное хозяйство, всего</t>
  </si>
  <si>
    <t>3.4.1.</t>
  </si>
  <si>
    <t>в том числе средства дорожного фонда</t>
  </si>
  <si>
    <t>3.5.</t>
  </si>
  <si>
    <t>3.6.</t>
  </si>
  <si>
    <t>4.1.</t>
  </si>
  <si>
    <t>4.2.</t>
  </si>
  <si>
    <t>4.3.</t>
  </si>
  <si>
    <t>4.4.</t>
  </si>
  <si>
    <t>5.</t>
  </si>
  <si>
    <t>5.1.</t>
  </si>
  <si>
    <t>6.</t>
  </si>
  <si>
    <t>6.1.</t>
  </si>
  <si>
    <t>7.</t>
  </si>
  <si>
    <t>7.1.</t>
  </si>
  <si>
    <t>7.2.</t>
  </si>
  <si>
    <t>8.</t>
  </si>
  <si>
    <t>8.1.</t>
  </si>
  <si>
    <t>9.</t>
  </si>
  <si>
    <t>9.1.</t>
  </si>
  <si>
    <t>10.</t>
  </si>
  <si>
    <t>10.1.</t>
  </si>
  <si>
    <t xml:space="preserve">            Распределение бюджетных ассигнований по разделам, подразделам, целевым статьям </t>
  </si>
  <si>
    <t>6.2.</t>
  </si>
  <si>
    <t>Расходы на обеспечение деятельности (оказание услуг) муниципальных учреждений</t>
  </si>
  <si>
    <t>4</t>
  </si>
  <si>
    <t>5</t>
  </si>
  <si>
    <t>11.</t>
  </si>
  <si>
    <t>12.</t>
  </si>
  <si>
    <t>13.</t>
  </si>
  <si>
    <t>14.</t>
  </si>
  <si>
    <t>15.</t>
  </si>
  <si>
    <t>18.</t>
  </si>
  <si>
    <t>Подпрограмма 4 "Организация каникулярного отдыха детей и подростков"</t>
  </si>
  <si>
    <t>Итого расходов</t>
  </si>
  <si>
    <t>Расходы, осуществляемые за счет субсидий из бюджета автономного округа</t>
  </si>
  <si>
    <t>Перечень  муниципальных программ</t>
  </si>
  <si>
    <t>16.</t>
  </si>
  <si>
    <t>17.</t>
  </si>
  <si>
    <t xml:space="preserve">Муниципальная программа "Совершенствование и развитие муниципального управления в городе Урай" на 2015-2017 годы </t>
  </si>
  <si>
    <t>Иные выплаты за исключением фонда оплаты труда государственных (муниципальных) органов, лицам привлекаемым согласно законодательству для выполнения отдельных полномочий</t>
  </si>
  <si>
    <t>123</t>
  </si>
  <si>
    <t xml:space="preserve">(муниципальным программам и непрограммным направлениям деятельности), </t>
  </si>
  <si>
    <t>3</t>
  </si>
  <si>
    <t>8.2.</t>
  </si>
  <si>
    <t>243</t>
  </si>
  <si>
    <t>Подпрограмма I "Создание условий для совершенствования системы муниципального управления"</t>
  </si>
  <si>
    <t xml:space="preserve">Фонд оплаты труда государственных (муниципальных) органов </t>
  </si>
  <si>
    <t>замы</t>
  </si>
  <si>
    <t>Муниципальная программа "Молодежь города Урай" на 2016-2020 годы</t>
  </si>
  <si>
    <t>30 0 00 00000</t>
  </si>
  <si>
    <t>Мероприятия муниципальной программы</t>
  </si>
  <si>
    <t>30 0 02 20700</t>
  </si>
  <si>
    <t>30 0 01 00590</t>
  </si>
  <si>
    <t>Муниципальная программа "Развитие физической культуры, спорта и туризма  в городе Урай" на 2016-2018 годы</t>
  </si>
  <si>
    <t>06 0 00 00000</t>
  </si>
  <si>
    <t>Подпрограмма I "Развитие физической культуры и спорта в городе Урай"</t>
  </si>
  <si>
    <t>06 1 00 00000</t>
  </si>
  <si>
    <t>Предоставление субсидий  бюджетным, автономным учреждениям и иным некоммерческим организациям</t>
  </si>
  <si>
    <t>10 0 00 00000</t>
  </si>
  <si>
    <t>10 0 01 20700</t>
  </si>
  <si>
    <t>Субсидии некоммерческим организациям (за исключением государственных (муниципальных) учреждений)</t>
  </si>
  <si>
    <t>630</t>
  </si>
  <si>
    <t>05 0 00 00000</t>
  </si>
  <si>
    <t>Подпрограмма 4 «Художественное образование»</t>
  </si>
  <si>
    <t>05 4 00 00000</t>
  </si>
  <si>
    <t>Основное мероприятие "Укрепление материально-технической базы детских школ искусств"</t>
  </si>
  <si>
    <t>05 4 01 00000</t>
  </si>
  <si>
    <t>05 4 01 82090</t>
  </si>
  <si>
    <t>05 4 01 S2090</t>
  </si>
  <si>
    <t>Основное мероприятие "Обеспечение муниципальной поддержки детских школ искусств"</t>
  </si>
  <si>
    <t>05 4 02 00000</t>
  </si>
  <si>
    <t>05 4 02 00590</t>
  </si>
  <si>
    <t>05 4 02 82440</t>
  </si>
  <si>
    <t xml:space="preserve">07 </t>
  </si>
  <si>
    <t>Подпрограмма 1 "Развитие физической культуры и спорта в городе Урай"</t>
  </si>
  <si>
    <t>06 1 01 00590</t>
  </si>
  <si>
    <t>06 1 01 82440</t>
  </si>
  <si>
    <t>Муниципальная программа "Информационное общество - Урай" на 2016-2018 годы</t>
  </si>
  <si>
    <t>17 0 00 00000</t>
  </si>
  <si>
    <t>17 0 01 00590</t>
  </si>
  <si>
    <t>Предоставление субсидий  бюджетным, автономным учреждениям и иным не коммерческим организациям</t>
  </si>
  <si>
    <t>Предоставление субсидий бюджетным, автономным учреждениям и иным не коммерческим организациям</t>
  </si>
  <si>
    <t>17 0 02 20700</t>
  </si>
  <si>
    <t>21 0 00 00000</t>
  </si>
  <si>
    <t>Подпрограмма 1 "Создание условий для совершенствования системы муниципального управления"</t>
  </si>
  <si>
    <t>21 1 00 00000</t>
  </si>
  <si>
    <t>21 1 06 85060</t>
  </si>
  <si>
    <t>21 1 06 S5060</t>
  </si>
  <si>
    <t>Фонд оплаты труда казенных учреждений</t>
  </si>
  <si>
    <t>21 1 01 02110</t>
  </si>
  <si>
    <t>21 1 01 02040</t>
  </si>
  <si>
    <t>21 1 01 02120</t>
  </si>
  <si>
    <t>21 1 01 02250</t>
  </si>
  <si>
    <t>Закупка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</si>
  <si>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</si>
  <si>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 xml:space="preserve">Уплата прочих налогов, сборов </t>
  </si>
  <si>
    <t>Председатель представительного органа муниципального образования</t>
  </si>
  <si>
    <t>21 1 01 02030</t>
  </si>
  <si>
    <t>13 0 00 00000</t>
  </si>
  <si>
    <t>Подпрограмма 1 "Профилактика правонарушений"</t>
  </si>
  <si>
    <t>13 1 00 00000</t>
  </si>
  <si>
    <t>13 1 01 84250</t>
  </si>
  <si>
    <t>13 1 02 84270</t>
  </si>
  <si>
    <t>Подпрограмма 3 "Развитие муниципальной службы и резерва управленческих кадров"</t>
  </si>
  <si>
    <t>21 3 00 00000</t>
  </si>
  <si>
    <t>Подпрограмма 4 "Управление и распоряжение муниципальным имуществом муниципального образования город Урай"</t>
  </si>
  <si>
    <t>21 4 00 00000</t>
  </si>
  <si>
    <t>Прочие мероприятия органов местного самоуправления</t>
  </si>
  <si>
    <t>21 1 01 02400</t>
  </si>
  <si>
    <t>21 1 03 D9300</t>
  </si>
  <si>
    <t>Защита населения и территории от чрезвычайных ситуаций природного и техногенного характера, гражданская оборона</t>
  </si>
  <si>
    <t>14 0 00 00000</t>
  </si>
  <si>
    <t>Подпрограмма 1 "Мероприятия в области защиты населения и территории от чрезвычайных ситуаций и гражданской обороны на территории города Урай"</t>
  </si>
  <si>
    <t>14 1 00 00000</t>
  </si>
  <si>
    <t>14 1 01 00590</t>
  </si>
  <si>
    <t>13 1 03 82300</t>
  </si>
  <si>
    <t>13 1 03 S2300</t>
  </si>
  <si>
    <t>13 1 04 82310</t>
  </si>
  <si>
    <t>13 1 04 S2310</t>
  </si>
  <si>
    <t>Подпрограмма 2 "Профилактика незаконного оборота и потребления наркотических средств и психотропных веществ"</t>
  </si>
  <si>
    <t>13 2 00 00000</t>
  </si>
  <si>
    <t>Подпрограмма 3 "Профилактика терроризма и экстремизма"</t>
  </si>
  <si>
    <t>13 3 00 00000</t>
  </si>
  <si>
    <t>20 0 00 00000</t>
  </si>
  <si>
    <t>Подпрограмма 1 "Организация бюджетного процесса в муниципальном образовании"</t>
  </si>
  <si>
    <t>20 1 00 00000</t>
  </si>
  <si>
    <t>20 1 01 02040</t>
  </si>
  <si>
    <t>Уплата прочих налогов, сборов</t>
  </si>
  <si>
    <t>Уплата налога на имущество организаций и земельного налога</t>
  </si>
  <si>
    <t>851</t>
  </si>
  <si>
    <t>Подпрограмма 2 "Обеспечение сбалансированности и устойчивости местного бюджета"</t>
  </si>
  <si>
    <t>20 2 00 00000</t>
  </si>
  <si>
    <t>20 2 01 02400</t>
  </si>
  <si>
    <t>Обслуживание  муниципального долга</t>
  </si>
  <si>
    <t>Пособия, компенсации и иные социальные выплаты гражданам, кроме публичных нормативных обязательств</t>
  </si>
  <si>
    <t>02 0 00 00000</t>
  </si>
  <si>
    <t xml:space="preserve">Подпрограмма 1 "Модернизация образования" </t>
  </si>
  <si>
    <t>02 1 00 00000</t>
  </si>
  <si>
    <t>Основное мероприятие "Дошкольное образование"</t>
  </si>
  <si>
    <t>02 1 01 00000</t>
  </si>
  <si>
    <t>02 1 01 00590</t>
  </si>
  <si>
    <t>02 1 01 84020</t>
  </si>
  <si>
    <t>Основное мероприятие "Общее и дополнительное образование"</t>
  </si>
  <si>
    <t>02 1 02 00000</t>
  </si>
  <si>
    <t>Расходы на обеспечение деятельности(оказание услуг) муниципальных учреждений</t>
  </si>
  <si>
    <t>02 1 02 00590</t>
  </si>
  <si>
    <t>02 1 02 82440</t>
  </si>
  <si>
    <t>02 1 02 84010</t>
  </si>
  <si>
    <t>02 1 02 84040</t>
  </si>
  <si>
    <t xml:space="preserve">Подпрограмма 1 "Модернизация образования"      </t>
  </si>
  <si>
    <t>Подпрограмма 3"Обеспечение условий для реализации образовательных программ"</t>
  </si>
  <si>
    <t>02 3 00 00000</t>
  </si>
  <si>
    <t>02 3 01 82460</t>
  </si>
  <si>
    <t>02 3 02 84030</t>
  </si>
  <si>
    <t>02 4 01 82050</t>
  </si>
  <si>
    <t>02 4 01 S2050</t>
  </si>
  <si>
    <t>02 4 02 84080</t>
  </si>
  <si>
    <t>02 4 00 00000</t>
  </si>
  <si>
    <t>Основное мероприятие "Развитие муниципальной системы образования"</t>
  </si>
  <si>
    <t>02 1 03 00000</t>
  </si>
  <si>
    <t>02 1 03 00590</t>
  </si>
  <si>
    <t xml:space="preserve">Подпрограмма 2 "Развитие кадрового потенциала"    </t>
  </si>
  <si>
    <t>02 2 00 00000</t>
  </si>
  <si>
    <t>02 1 03 02040</t>
  </si>
  <si>
    <t>Обеспечение проведения выборов и референдумов</t>
  </si>
  <si>
    <t>27 1 01 00590</t>
  </si>
  <si>
    <t>Подпрограмма 2 "Мероприятия в сфере укрепления пожарной безопасности в городе Урай"</t>
  </si>
  <si>
    <t>14 2 00 00000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</si>
  <si>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</si>
  <si>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"Развитие транспортной системы города Урай" на 2016-2020 годы</t>
  </si>
  <si>
    <t>18 0 00 00000</t>
  </si>
  <si>
    <t>Подпрограмма 2 "Транспорт"</t>
  </si>
  <si>
    <t>18 2 00 00000</t>
  </si>
  <si>
    <t>Подпрограмма 1 "Дорожное хозяйство"</t>
  </si>
  <si>
    <t>18 1 00 00000</t>
  </si>
  <si>
    <t>Основное мероприятие "Реконструкция автомобильных дорог"</t>
  </si>
  <si>
    <t>18 1 01 00000</t>
  </si>
  <si>
    <t>18 1 01 82390</t>
  </si>
  <si>
    <t>Капитальные вложения в объекты государственной (муниципальной) собственности</t>
  </si>
  <si>
    <t>18 1 01 82430</t>
  </si>
  <si>
    <t>18 1 01 S2430</t>
  </si>
  <si>
    <t>Основное мероприятие "Капитальный ремонт и ремонт автомобильных дорог"</t>
  </si>
  <si>
    <t>18 1 02 00000</t>
  </si>
  <si>
    <t>18 1 02 82390</t>
  </si>
  <si>
    <t>18 1 02 82430</t>
  </si>
  <si>
    <t>18 1 02 S2430</t>
  </si>
  <si>
    <t>Муниципальная программа "Развитие жилищно-коммунального комплекса и повышение энергетической эффективности в городе Урай на 2016-2018 годы"</t>
  </si>
  <si>
    <t>35 0 00 00000</t>
  </si>
  <si>
    <t>Подпрограмма 1 "Создание условий для обеспечения содержания объектов жилищно-коммунального комплекса и объектов благоустройства города Урай"</t>
  </si>
  <si>
    <t>35 1 00 00000</t>
  </si>
  <si>
    <t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годы"</t>
  </si>
  <si>
    <t>16 0 00 00000</t>
  </si>
  <si>
    <t>Подпрограмма 1 "Развитие малого и среднего предпринимательства"</t>
  </si>
  <si>
    <t>16 1 00 00000</t>
  </si>
  <si>
    <t>Подпрограмма 2 "Развитие потребительского рынка"</t>
  </si>
  <si>
    <t>16 2 00 00000</t>
  </si>
  <si>
    <t>Подпрограмма 3 "Развитие сельскохозяйственных товаропроизводителей"</t>
  </si>
  <si>
    <t>16 3 00 00000</t>
  </si>
  <si>
    <t>21 1 02 00590</t>
  </si>
  <si>
    <t>21 1 05 84120</t>
  </si>
  <si>
    <t>Муниципальная программа "Обеспечение градостроительной деятельности на территории города Урай" на  2015-2017 годы</t>
  </si>
  <si>
    <t>27 0 00 00000</t>
  </si>
  <si>
    <t>Подпрограмма 1 "Обеспечение территории города Урай документами градорегулирования"</t>
  </si>
  <si>
    <t>27 1 00 00000</t>
  </si>
  <si>
    <t>Подпрограмма 2 "Управление земельными ресурсами"</t>
  </si>
  <si>
    <t>27 2 00 00000</t>
  </si>
  <si>
    <t>Подпрограмма 3 "Развитие информационной системы обеспечения градостроительной деятельности"</t>
  </si>
  <si>
    <t>27 3 00 00000</t>
  </si>
  <si>
    <t>Муниципальная программа "Улучшение жилищных условий граждан, проживающих на территории муниципального образования город Урай" на 2016-2018 годы</t>
  </si>
  <si>
    <t>11 0 00 00000</t>
  </si>
  <si>
    <t>11 0 01 20700</t>
  </si>
  <si>
    <t>11 0 02 82170</t>
  </si>
  <si>
    <t>11 0 02 82430</t>
  </si>
  <si>
    <t>11 0 02 S2430</t>
  </si>
  <si>
    <t>35 1 03 82430</t>
  </si>
  <si>
    <t>Закупка товаров, работ, услуг в целях капитального ремонта государственного (муниципального) имущества</t>
  </si>
  <si>
    <t>35 1 03 S2430</t>
  </si>
  <si>
    <t>12 0 00 00000</t>
  </si>
  <si>
    <t>12 0 02 82190</t>
  </si>
  <si>
    <t>12 0 02 82430</t>
  </si>
  <si>
    <t>12 0 02 S2430</t>
  </si>
  <si>
    <t>Муниципальная программа "Проектирование и строительство инженерных сетей коммунальной инфраструктуры в городе Урай" на 2014-2020 годы</t>
  </si>
  <si>
    <t>36 0 00 00000</t>
  </si>
  <si>
    <t>36 0 02 82180</t>
  </si>
  <si>
    <t>36 0 02 82430</t>
  </si>
  <si>
    <t>36 0 02 S2430</t>
  </si>
  <si>
    <t>Подпрограмма 4 "Благоустройство и озеленение города Урай"</t>
  </si>
  <si>
    <t>274 00 00000</t>
  </si>
  <si>
    <t>27 4 01 82430</t>
  </si>
  <si>
    <t>27 4 01 S2430</t>
  </si>
  <si>
    <t>Прочие мероприятия в сфере жилищно-коммунального хозяйства</t>
  </si>
  <si>
    <t>12 0 01 20700</t>
  </si>
  <si>
    <t>35 1 01 00590</t>
  </si>
  <si>
    <t>Подпрограмма 2 "Создание условий для развития энергосбережения и повышения энергетической эффективности в городе Урай"</t>
  </si>
  <si>
    <t>35 2 00 00000</t>
  </si>
  <si>
    <t>Охрана окружающей среды</t>
  </si>
  <si>
    <t>Другие вопросы в области охраны окружающей среды</t>
  </si>
  <si>
    <t>Муниципальная программа "Охрана окружающей среды в границах города Урай" на 2012-2016 годы</t>
  </si>
  <si>
    <t>15 0 00 00000</t>
  </si>
  <si>
    <t>15 0 01 20700</t>
  </si>
  <si>
    <t>Основное мероприятие "Совершенствование подготовки и повышение квалификации кадров"</t>
  </si>
  <si>
    <t>05 4 03 00000</t>
  </si>
  <si>
    <t>Основное мероприятие "Создание условий для поиска, поддержки и сопровождения талантливых детей и молодежи "Одаренные дети"</t>
  </si>
  <si>
    <t>05 4 04 00000</t>
  </si>
  <si>
    <t>Подпрограмма 1 "Библиотечное дело"</t>
  </si>
  <si>
    <t>05 1 00 00000</t>
  </si>
  <si>
    <t>Основное мероприятие "Комплектование и сохранность библиотечных фондов"</t>
  </si>
  <si>
    <t>05 1 01 00000</t>
  </si>
  <si>
    <t>05 1 01 82070</t>
  </si>
  <si>
    <t>05 1 01 S2070</t>
  </si>
  <si>
    <t>Основное мероприятие "Совершенствование подготовки и повышения квалификации библиотечных кадров"</t>
  </si>
  <si>
    <t>05 1 02 00000</t>
  </si>
  <si>
    <t>Основное мероприятие "Реализация проектов"</t>
  </si>
  <si>
    <t>05 1 03 00000</t>
  </si>
  <si>
    <t>Основное мероприятие "Обеспечение муниципальной поддержки библиотек"</t>
  </si>
  <si>
    <t>05 1 04 00000</t>
  </si>
  <si>
    <t>05 1 04 00590</t>
  </si>
  <si>
    <t>05 1 04 82440</t>
  </si>
  <si>
    <t>Подпрограмма 2 «Музейное дело»</t>
  </si>
  <si>
    <t>05 2 00 00000</t>
  </si>
  <si>
    <t>Основное мероприятие "Обеспечение муниципальной поддержки музеев"</t>
  </si>
  <si>
    <t>05 2 01 00000</t>
  </si>
  <si>
    <t>05 2 01 00590</t>
  </si>
  <si>
    <t>05 2 01 82440</t>
  </si>
  <si>
    <t>Основное мероприятие "Организация выставочной деятельности"</t>
  </si>
  <si>
    <t>05 2 02 00000</t>
  </si>
  <si>
    <t>Подпрограмма 5 «Народное творчество и традиционная культура. Развитие культурно-досуговой деятельности»</t>
  </si>
  <si>
    <t>05 5 00 00000</t>
  </si>
  <si>
    <t>05 5 01 00000</t>
  </si>
  <si>
    <t>Основное мероприятие "Поддержка и развитие театрального, хореографического, вокального и хорового искусства"</t>
  </si>
  <si>
    <t>05 5 02 00000</t>
  </si>
  <si>
    <t>Основное мероприятие "Обеспечение муниципальной поддержки досуговых учреждений культуры"</t>
  </si>
  <si>
    <t>05 5 03 00000</t>
  </si>
  <si>
    <t>05 5 03 00590</t>
  </si>
  <si>
    <t>05 5 03 82440</t>
  </si>
  <si>
    <t>Другие вопросы в области культуры, кинематографии</t>
  </si>
  <si>
    <t>21 1 04 84100</t>
  </si>
  <si>
    <t xml:space="preserve">Пособия, компенсации и иные социальные выплаты
гражданам, кроме публичных нормативных обязательств
</t>
  </si>
  <si>
    <t>11 0 03 R0200</t>
  </si>
  <si>
    <t>11 0 03 82430</t>
  </si>
  <si>
    <t xml:space="preserve">11 0 03 S2430 </t>
  </si>
  <si>
    <t>Приобретение товаров, работ, услуг в пользу граждан
в целях их социального обеспечения</t>
  </si>
  <si>
    <t>Пособия, компенсации, меры социальной поддержки по публичным нормативным обязательствам</t>
  </si>
  <si>
    <t>313</t>
  </si>
  <si>
    <t>1.7.</t>
  </si>
  <si>
    <t>Защита населения и территории от  чрезвычайных ситуаций природного и техногенного характера, гражданская оборона</t>
  </si>
  <si>
    <t>Обслуживание государственного внутреннего  и муниципального долга</t>
  </si>
  <si>
    <t>в том числе дорожный фонд</t>
  </si>
  <si>
    <t>городского округа город Урай на 2016 год</t>
  </si>
  <si>
    <t>6.3.</t>
  </si>
  <si>
    <t>6.4.</t>
  </si>
  <si>
    <t>8.3.</t>
  </si>
  <si>
    <t>8.4.</t>
  </si>
  <si>
    <t>11.1.</t>
  </si>
  <si>
    <t xml:space="preserve">Подпрограмма 2 "Развитие кадрового потенциала"      </t>
  </si>
  <si>
    <t>Подпрограмма 3 "Обеспечение условий для реализации образовательных программ" </t>
  </si>
  <si>
    <t>Подпрограмма 4 "Организация каникулярного отдыха детей и подростков" </t>
  </si>
  <si>
    <t>Муниципальная программа "Поддержка социально ориентированных некоммерческих  организаций в городе Урай» на 2015 - 2017 годы</t>
  </si>
  <si>
    <t xml:space="preserve"> 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</si>
  <si>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г.Урай. Управление муниципальными финансами в городском округе г.Урай" на период до 2020 года"</t>
  </si>
  <si>
    <t>Итого</t>
  </si>
  <si>
    <t>27 4 00 00000</t>
  </si>
  <si>
    <t xml:space="preserve">Иные межбюджетные трансферты на комплектование книжных фондов библиотек муниципальных образований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ХМАО-Югре на 2016-2020 годы" </t>
  </si>
  <si>
    <t>05 1 01 51440</t>
  </si>
  <si>
    <t>Судебная система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</si>
  <si>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2016–2020 годах" </t>
  </si>
  <si>
    <t>21 1 03 59300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</si>
  <si>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Ханты-Мансийского автономного округа – Югры в 2016–2020 годах"</t>
  </si>
  <si>
    <t>1.8.</t>
  </si>
  <si>
    <t>Субвенции на осуществление полномочий по созданию и обеспечению деятельности административных комиссий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</si>
  <si>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 xml:space="preserve">Субвенции на осуществление полномочий по образованию и организации деятельности комиссий по делам несовершеннолетних и защите их прав в рамках подпрограммы "Дети Югры" государственной программы "Социальная поддержка жителей ХМАО – Югры на 2016–2020 годы" 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</si>
  <si>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подпрограммы «Создание условий для выполнения функций, направленных на обеспечение прав и законных интересов жителей ХМАО – Югры в отдельных сферах»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 – Югре в 2016-2020 годах» (средства федерального бюджета)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</si>
  <si>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подпрограммы «Создание условий для выполнения функций, направленных на обеспечение прав и законных интересов жителей ХМАО – Югры в отдельных сферах»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 – Югре в 2016-2020 годах» за счет средств бюджета автономного округа</t>
  </si>
  <si>
    <t>Субсидии для создания условий для деятельности народных дружин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</si>
  <si>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>Софинансирование из средств местного бюджета cубсидии для создания условий для деятельности народных дружин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</si>
  <si>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>Cубсидии на 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</si>
  <si>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>Софинансирование из средств местного бюджета cубсидии на 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</si>
  <si>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 xml:space="preserve"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ХМАО-Югре на 2016-2020 годы"  </t>
  </si>
  <si>
    <t xml:space="preserve">Софинансирование из средств местного бюджета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ХМАО-Югре на 2016-2020 годы"   </t>
  </si>
  <si>
    <t>Субсидии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государственной программы "Развитие транспортной системы ХМАО-Югры на 2016-2020 годы"</t>
  </si>
  <si>
    <t xml:space="preserve"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</si>
  <si>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</t>
  </si>
  <si>
    <t xml:space="preserve">Субвенции на осуществление отдельных государственных полномочий в сфере трудовых отношений и государственного управления охраной труда в рамках подпрограммы "Улучшение условий и охраны труда в ХМАО – Югре" государственной программы "Содействие занятости населения в ХМАО-Югре на 2016-2020 годы" </t>
  </si>
  <si>
    <t>Субсидии для реализации полномочий в области строительства, градостроительной деятельности и жилищных отношений в рамках подпрограммы "Содействие развитию жилищного строительства" государственной программы "Обеспечение доступным и комфортным жильем жителей ХМАО – Югры в 2016-2020 годах"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</si>
  <si>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для реализации полномочий в области строительства, градостроительной деятельности и жилищных отношений)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</si>
  <si>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для реализации полномочий в области строительства, градостроительной деятельности и жилищных отношений)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</si>
  <si>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капитального ремонта и оплаты взносов на капитальный ремонт за муниципальное имущество в многоквартирных жилых домах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</si>
  <si>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капитального ремонта и оплаты взносов на капитальный ремонт за муниципальное имущество в многоквартирных жилых домах)</t>
  </si>
  <si>
    <t>Субсидии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государственной программы "Развитие жилищно-коммунального комплекса и повышение энергетической эффективности в ХМАО – Югре в 2016-2020 годах"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</si>
  <si>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на реконструкцию, расширение, модернизацию, строительство и капитальный ремонт объектов коммунального комплекса)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</si>
  <si>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на реконструкцию, расширение, модернизацию, строительство и капитальный ремонт объектов коммунального комплекса)</t>
  </si>
  <si>
    <t>Субсидии на проектирование и строительство объектов инженерной инфраструктуры территорий, предназначенных для жилищного строительства в рамках подпрограммы "Содействие развитию жилищного строительства" государственной программы "Обеспечение доступным и комфортным жильем жителей ХМАО – Югры в 2016-2020 годах"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</si>
  <si>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на проектирование и строительство объектов инженерной инфраструктуры территорий, предназначенных для жилищного строительства)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</si>
  <si>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на проектирование и строительство объектов инженерной инфраструктуры территорий, предназначенных для жилищного строительства)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</si>
  <si>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 в рамках подпрограммы "Обеспечение равных прав потребителей на получение энергетических ресурсов" государственной программы "Развитие жилищно-коммунального комплекса и повышение энергетической эффективности в ХМАО – Югре" на 2016 – 2020 годы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</si>
  <si>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работ и мероприятий по строительству, капитальному ремонту и организации благоустройства и озеленения территории города)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</si>
  <si>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работ и мероприятий по строительству, капитальному ремонту и организации благоустройства и озеленения территории города)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</si>
  <si>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ХМАО-Югры в 2016-2020 годах"</t>
  </si>
  <si>
    <t>Субсидии на обновление материально-технической базы муниципальных детских школ искусств (по видам искусств) в сфере культуры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</si>
  <si>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>Софинансирование из средств местного бюджета субсидии на обновление материально-технической базы муниципальных детских школ искусств (по видам искусств) в сфере культуры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</si>
  <si>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</t>
  </si>
  <si>
    <t>Субвенции на организацию отдыха и оздоровления детей  в рамках подпрограммы "Дети Югры" государственной программы "Социальная поддержка жителей Ханты-Мансийского автономного округа – Югры на 2016–2020 годы"</t>
  </si>
  <si>
    <t>Субсидии на модернизацию общедоступных муниципальных библиотек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</si>
  <si>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>Софинансирование из средств местного бюджета субсидии на модернизацию общедоступных муниципальных библиотек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</si>
  <si>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 xml:space="preserve"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округа-Югры в рамках подпрограммы «Обеспечение прав граждан на доступ к культурным ценностям и информации» государственной программы «Развитие культуры и туризма в ХМАО-Югре на 2016-2020 годы» </t>
  </si>
  <si>
    <t xml:space="preserve">Cубсидии на мероприятия подпрограммы "Обеспечение жильем молодых семей" федеральной целевой программы "Жилище" на 2015-2020 годы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ХМАО-Югры в 2016-2020 годах" </t>
  </si>
  <si>
    <t xml:space="preserve"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на мероприятия подпрограммы "Обеспечение жильем молодых семей" федеральной целевой программы "Жилище" на 2015-2020 годы) 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</si>
  <si>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на мероприятия подпрограммы "Обеспечение жильем молодых семей" федеральной целевой программы "Жилище" на 2015-2020 годы)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</si>
  <si>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ХМАО – Югры" на 2016–2020 годы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</si>
  <si>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в рамках подпрограммы "Дети Югры" государственной программы "Социальная поддержка жителей ХМАО – Югры" на 2016–2020 годы</t>
  </si>
  <si>
    <t>Субвенции на осуществление деятельности по опеке и попечительству в рамках подпрограммы "Дети Югры" государственной программы "Социальная поддержка жителей ХМАО – Югры" на 2016–2020 годы</t>
  </si>
  <si>
    <t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 в рамках подпрограммы "Преодоление социальной исключенности" государственной программы "Социальная поддержка жителей ХМАО – Югры" на 2016–2020 годы</t>
  </si>
  <si>
    <t>Субвенции на реализацию дошкольными образовательными организациями основных общеобразовательных программ дошкольного образования в рамках подпрограммы 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2016–2020 годы"</t>
  </si>
  <si>
    <t>Субвенции на реализацию основных общеобразовательных программ в рамках подпрограммы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2016–2020 годы"</t>
  </si>
  <si>
    <t>Субвенции на информационное обеспечение общеобразовательных организаций в части доступа к образовательным ресурсам сети "Интернет" в рамках подпрограммы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2016–2020 годы"</t>
  </si>
  <si>
    <t>Субсидии на дополнительное финансовое обеспечение мероприятий по организации питания обучающихся в рамках подпрограммы "Ресурсное обеспечение системы образования, науки и молодежной политики" государственной программы "Развитие образования в Ханты-Мансийском автономном округе – Югре на 2016–2020 годы"</t>
  </si>
  <si>
    <t>Субвенции на предоставление обучающимся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 в рамках подпрограммы "Ресурсное обеспечение системы образования, науки и молодежной политики"  государственной программы "Развитие образования в Ханты-Мансийском автономном округе – Югре на 2016–2020 годы"</t>
  </si>
  <si>
    <t>Субсидии на оплату стоимости питания детей школьного возраста в оздоровительных лагерях с дневным пребыванием детей в рамках подпрограммы "Дети Югры" государственной программы "Социальная поддержка жителей Ханты-Мансийского автономного округа – Югры на 2016–2020 годы"</t>
  </si>
  <si>
    <t>Софинансирование из средств местного бюджета субсидии на оплату стоимости питания детей школьного возраста в оздоровительных лагерях с дневным пребыванием детей в рамках подпрограммы "Дети Югры" государственной программы "Социальная поддержка жителей Ханты-Мансийского автономного округа – Югры на 2016–2020 годы"</t>
  </si>
  <si>
    <t>Субвенции на поддержку животноводства, переработки и реализации продукции животноводства в рамках подпрограммы "Развитие прочего животноводства" государственной программы "Развитие агропромышленного комплекса и рынков сельскохозяйственной продукции, сырья и продовольствия в  ХМАО-Югре" в 2016-2020 годах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</si>
  <si>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 в рамках подпрограммы "Обеспечение стабильной благополучной эпизоотической обстановки в Ханты-Мансийском автономном округе – Югре и защита населения от болезней, общих для человека и животных" государственной программы "Развитие агропромышленного комплекса и рынков сельскохозяйственной продукции, сырья и продовольствия в  ХМАО-Югре" в 2016-2020 годах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</si>
  <si>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</si>
  <si>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Муниципальная программа "Развитие физической культуры, спорта и туризма в городе Урай"на 2016-2018 годы</t>
  </si>
  <si>
    <t xml:space="preserve"> на 2016 год</t>
  </si>
  <si>
    <t xml:space="preserve">                          группам (группам и подгруппам) видов расходов классификации расходов бюджетов </t>
  </si>
  <si>
    <t xml:space="preserve"> классификации расходов бюджетов на 2016 год</t>
  </si>
  <si>
    <t>Ведомственная структура расходов бюджета городского округа город Урай на 2016 год</t>
  </si>
  <si>
    <r>
      <t xml:space="preserve">Субсидии для реализации полномочий в области строительства, градостроительной деятельности и жилищных отношений в рамках подпрограммы "Содействие развитию жилищного строительства" государственной программы "Обеспечение доступным и комфортным жильем жителей Ханты-Мансийского автономного округа – Югры в 2016-2020 годах"  </t>
    </r>
    <r>
      <rPr>
        <b/>
        <sz val="11"/>
        <rFont val="Times New Roman"/>
        <family val="1"/>
        <charset val="204"/>
      </rPr>
      <t/>
    </r>
  </si>
  <si>
    <t>Сумма на год</t>
  </si>
  <si>
    <t xml:space="preserve">Распределение бюджетных ассигнований по целевым статьям (муниципальным программам 
и непрограммным направлениям деятельности), группам (группам и подгруппам) видов расходов классификации расходов бюджетов на 2016 год
</t>
  </si>
  <si>
    <t>Всего</t>
  </si>
  <si>
    <t>16 3 02 84150</t>
  </si>
  <si>
    <t>35 1 04 84200</t>
  </si>
  <si>
    <t>21 1 09 84220</t>
  </si>
  <si>
    <t>35 1 04 20903</t>
  </si>
  <si>
    <t>35 2 02 84230</t>
  </si>
  <si>
    <t>11 0 04 R0820</t>
  </si>
  <si>
    <t>Подпрограмма 5 "Социальная поддержка детей -сирот и детей, оставшихся без попечения родителей, а также лиц из числа детей-сирот, оставшихся без попечения родителей"</t>
  </si>
  <si>
    <t>02 5 00 00000</t>
  </si>
  <si>
    <t>02 5 01 84060</t>
  </si>
  <si>
    <t>02 5 02 84070</t>
  </si>
  <si>
    <t>02 5 03 84090</t>
  </si>
  <si>
    <t>11 0 05 51350</t>
  </si>
  <si>
    <t>02 1 01 84050</t>
  </si>
  <si>
    <t>21 1 08 51200</t>
  </si>
  <si>
    <t>Подпрограмма 1 "Мероприятия в области защиты населения и территорий от чрезвычайных ситуаций и гражданской обороны на территории города Урай"</t>
  </si>
  <si>
    <t>36 0 01 20700</t>
  </si>
  <si>
    <t>Мероприятия  муниципальной программы</t>
  </si>
  <si>
    <t>21 3 01 20700</t>
  </si>
  <si>
    <t>02 2 01 20700</t>
  </si>
  <si>
    <t>02 4 03 20700</t>
  </si>
  <si>
    <t>02 1 02 20700</t>
  </si>
  <si>
    <t>02 3 03 20700</t>
  </si>
  <si>
    <t>02 1 01 20700</t>
  </si>
  <si>
    <t>13 3 01 20700</t>
  </si>
  <si>
    <t>13 2 01 20700</t>
  </si>
  <si>
    <t>13 1 05 20700</t>
  </si>
  <si>
    <t>06 1 02 20700</t>
  </si>
  <si>
    <t>05 5 04 20700</t>
  </si>
  <si>
    <t>05 5 02 20700</t>
  </si>
  <si>
    <t>05 5 01 20700</t>
  </si>
  <si>
    <t>21 4 01 20700</t>
  </si>
  <si>
    <t>14 1 02 20700</t>
  </si>
  <si>
    <t>05 2 02 20700</t>
  </si>
  <si>
    <t>05 1 03 20700</t>
  </si>
  <si>
    <t>05 1 02 20700</t>
  </si>
  <si>
    <t>14 2 01 20700</t>
  </si>
  <si>
    <t>21 1 06 20700</t>
  </si>
  <si>
    <t>18 2 01 20700</t>
  </si>
  <si>
    <t>18 1 02 20700</t>
  </si>
  <si>
    <t>35 1 02 20700</t>
  </si>
  <si>
    <t>16 1 01 20700</t>
  </si>
  <si>
    <t>16 2 01 20700</t>
  </si>
  <si>
    <t>16 3 01 20700</t>
  </si>
  <si>
    <t>05 4 04 20700</t>
  </si>
  <si>
    <t>05 4 03 20700</t>
  </si>
  <si>
    <t>35 2 01 20700</t>
  </si>
  <si>
    <t>27 4 01 20700</t>
  </si>
  <si>
    <t>27 3 01 20700</t>
  </si>
  <si>
    <t>27 2 01 20700</t>
  </si>
  <si>
    <t>27 1 02 20700</t>
  </si>
  <si>
    <t>02 1 03 84050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</si>
  <si>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 в рамках подпрограммы "Общее образование. Дополнительное образование детей" государственной программы "Развитие образования в ХМАО – Югре на 2016–2020 годы"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</si>
  <si>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(компенсация) в рамках подпрограммы "Общее образование. Дополнительное образование детей" государственной программы "Развитие образования в ХМАО – Югре на 2016–2020 годы"</t>
  </si>
  <si>
    <t>Приложение 5</t>
  </si>
  <si>
    <t>от 17 декабря 2015 №143</t>
  </si>
  <si>
    <t>Приложение 6</t>
  </si>
  <si>
    <t>Приложение 7</t>
  </si>
  <si>
    <t>Приложение 8</t>
  </si>
  <si>
    <t>Приложение 9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</si>
</sst>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#,##0.0"/>
    <numFmt numFmtId="165" formatCode="0.0"/>
    <numFmt numFmtId="166" formatCode="_(* #,##0.0_);_(* \(#,##0.0\);_(* &quot;-&quot;??_);_(@_)"/>
    <numFmt numFmtId="167" formatCode="_-* #,##0.0\ _₽_-;\-* #,##0.0\ _₽_-;_-* &quot;-&quot;?\ _₽_-;_-@_-"/>
    <numFmt numFmtId="168" formatCode="_-* #,##0.0_р_._-;\-* #,##0.0_р_._-;_-* &quot;-&quot;??_р_._-;_-@_-"/>
  </numFmts>
  <fonts count="50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2"/>
      <color indexed="9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sz val="10"/>
      <color rgb="FF00206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9" fontId="1" fillId="0" borderId="0" applyFont="0" applyFill="0" applyBorder="0" applyAlignment="0" applyProtection="0"/>
    <xf numFmtId="0" fontId="10" fillId="2" borderId="1">
      <alignment horizontal="left" vertical="top" wrapText="1"/>
    </xf>
    <xf numFmtId="0" fontId="1" fillId="0" borderId="0"/>
    <xf numFmtId="43" fontId="15" fillId="0" borderId="0" applyFont="0" applyFill="0" applyBorder="0" applyAlignment="0" applyProtection="0"/>
  </cellStyleXfs>
  <cellXfs count="366">
    <xf numFmtId="0" fontId="0" fillId="0" borderId="0" xfId="0"/>
    <xf numFmtId="0" fontId="11" fillId="3" borderId="3" xfId="0" applyFont="1" applyFill="1" applyBorder="1" applyAlignment="1">
      <alignment wrapText="1"/>
    </xf>
    <xf numFmtId="0" fontId="12" fillId="3" borderId="3" xfId="0" applyFont="1" applyFill="1" applyBorder="1"/>
    <xf numFmtId="49" fontId="11" fillId="3" borderId="3" xfId="0" applyNumberFormat="1" applyFont="1" applyFill="1" applyBorder="1" applyAlignment="1">
      <alignment horizontal="center"/>
    </xf>
    <xf numFmtId="49" fontId="12" fillId="3" borderId="3" xfId="0" applyNumberFormat="1" applyFont="1" applyFill="1" applyBorder="1" applyAlignment="1">
      <alignment horizontal="center"/>
    </xf>
    <xf numFmtId="0" fontId="12" fillId="3" borderId="3" xfId="0" applyFont="1" applyFill="1" applyBorder="1" applyAlignment="1">
      <alignment wrapText="1"/>
    </xf>
    <xf numFmtId="164" fontId="12" fillId="3" borderId="3" xfId="0" applyNumberFormat="1" applyFont="1" applyFill="1" applyBorder="1"/>
    <xf numFmtId="49" fontId="11" fillId="3" borderId="3" xfId="0" applyNumberFormat="1" applyFont="1" applyFill="1" applyBorder="1" applyAlignment="1">
      <alignment horizontal="center" wrapText="1"/>
    </xf>
    <xf numFmtId="164" fontId="11" fillId="3" borderId="3" xfId="0" applyNumberFormat="1" applyFont="1" applyFill="1" applyBorder="1" applyAlignment="1">
      <alignment wrapText="1"/>
    </xf>
    <xf numFmtId="0" fontId="11" fillId="3" borderId="3" xfId="0" applyFont="1" applyFill="1" applyBorder="1" applyAlignment="1">
      <alignment horizontal="right"/>
    </xf>
    <xf numFmtId="164" fontId="11" fillId="3" borderId="3" xfId="0" applyNumberFormat="1" applyFont="1" applyFill="1" applyBorder="1"/>
    <xf numFmtId="0" fontId="12" fillId="3" borderId="2" xfId="0" applyFont="1" applyFill="1" applyBorder="1" applyAlignment="1">
      <alignment horizontal="right"/>
    </xf>
    <xf numFmtId="0" fontId="11" fillId="3" borderId="2" xfId="0" applyFont="1" applyFill="1" applyBorder="1" applyAlignment="1">
      <alignment horizontal="right"/>
    </xf>
    <xf numFmtId="0" fontId="11" fillId="3" borderId="3" xfId="0" applyFont="1" applyFill="1" applyBorder="1" applyAlignment="1">
      <alignment horizontal="left" wrapText="1"/>
    </xf>
    <xf numFmtId="165" fontId="12" fillId="3" borderId="3" xfId="0" applyNumberFormat="1" applyFont="1" applyFill="1" applyBorder="1"/>
    <xf numFmtId="0" fontId="11" fillId="3" borderId="3" xfId="0" applyNumberFormat="1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3" xfId="0" applyFont="1" applyFill="1" applyBorder="1"/>
    <xf numFmtId="49" fontId="4" fillId="3" borderId="3" xfId="0" applyNumberFormat="1" applyFont="1" applyFill="1" applyBorder="1" applyAlignment="1">
      <alignment horizontal="center"/>
    </xf>
    <xf numFmtId="164" fontId="5" fillId="3" borderId="3" xfId="0" applyNumberFormat="1" applyFont="1" applyFill="1" applyBorder="1"/>
    <xf numFmtId="164" fontId="4" fillId="3" borderId="3" xfId="0" applyNumberFormat="1" applyFont="1" applyFill="1" applyBorder="1"/>
    <xf numFmtId="164" fontId="4" fillId="3" borderId="3" xfId="0" applyNumberFormat="1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49" fontId="5" fillId="3" borderId="3" xfId="0" applyNumberFormat="1" applyFont="1" applyFill="1" applyBorder="1" applyAlignment="1">
      <alignment horizontal="center"/>
    </xf>
    <xf numFmtId="0" fontId="5" fillId="3" borderId="3" xfId="0" applyFont="1" applyFill="1" applyBorder="1"/>
    <xf numFmtId="49" fontId="5" fillId="3" borderId="3" xfId="0" applyNumberFormat="1" applyFont="1" applyFill="1" applyBorder="1" applyAlignment="1">
      <alignment horizontal="center" wrapText="1"/>
    </xf>
    <xf numFmtId="164" fontId="5" fillId="3" borderId="3" xfId="0" applyNumberFormat="1" applyFont="1" applyFill="1" applyBorder="1" applyAlignment="1">
      <alignment wrapText="1"/>
    </xf>
    <xf numFmtId="49" fontId="4" fillId="3" borderId="3" xfId="0" applyNumberFormat="1" applyFont="1" applyFill="1" applyBorder="1" applyAlignment="1">
      <alignment horizontal="center" wrapText="1"/>
    </xf>
    <xf numFmtId="0" fontId="11" fillId="3" borderId="3" xfId="0" applyFont="1" applyFill="1" applyBorder="1"/>
    <xf numFmtId="165" fontId="11" fillId="3" borderId="3" xfId="0" applyNumberFormat="1" applyFont="1" applyFill="1" applyBorder="1"/>
    <xf numFmtId="49" fontId="11" fillId="3" borderId="3" xfId="1" applyNumberFormat="1" applyFont="1" applyFill="1" applyBorder="1" applyAlignment="1" applyProtection="1">
      <alignment horizontal="left" vertical="center" wrapText="1"/>
      <protection hidden="1"/>
    </xf>
    <xf numFmtId="0" fontId="11" fillId="3" borderId="3" xfId="4" applyNumberFormat="1" applyFont="1" applyFill="1" applyBorder="1" applyAlignment="1" applyProtection="1">
      <alignment wrapText="1"/>
      <protection hidden="1"/>
    </xf>
    <xf numFmtId="0" fontId="12" fillId="3" borderId="0" xfId="0" applyFont="1" applyFill="1" applyAlignment="1">
      <alignment wrapText="1"/>
    </xf>
    <xf numFmtId="0" fontId="11" fillId="3" borderId="0" xfId="0" applyFont="1" applyFill="1" applyAlignment="1">
      <alignment wrapText="1"/>
    </xf>
    <xf numFmtId="0" fontId="11" fillId="3" borderId="0" xfId="0" applyFont="1" applyFill="1"/>
    <xf numFmtId="165" fontId="11" fillId="3" borderId="0" xfId="0" applyNumberFormat="1" applyFont="1" applyFill="1"/>
    <xf numFmtId="0" fontId="12" fillId="3" borderId="0" xfId="0" applyFont="1" applyFill="1"/>
    <xf numFmtId="0" fontId="4" fillId="3" borderId="0" xfId="0" applyFont="1" applyFill="1"/>
    <xf numFmtId="0" fontId="14" fillId="3" borderId="0" xfId="0" applyFont="1" applyFill="1" applyAlignment="1">
      <alignment wrapText="1"/>
    </xf>
    <xf numFmtId="0" fontId="14" fillId="3" borderId="0" xfId="0" applyFont="1" applyFill="1"/>
    <xf numFmtId="0" fontId="4" fillId="3" borderId="0" xfId="0" applyFont="1" applyFill="1" applyAlignment="1">
      <alignment wrapText="1"/>
    </xf>
    <xf numFmtId="164" fontId="11" fillId="3" borderId="0" xfId="0" applyNumberFormat="1" applyFont="1" applyFill="1" applyAlignment="1">
      <alignment wrapText="1"/>
    </xf>
    <xf numFmtId="0" fontId="5" fillId="3" borderId="0" xfId="0" applyFont="1" applyFill="1" applyAlignment="1"/>
    <xf numFmtId="0" fontId="1" fillId="3" borderId="0" xfId="0" applyFont="1" applyFill="1"/>
    <xf numFmtId="165" fontId="18" fillId="3" borderId="0" xfId="0" applyNumberFormat="1" applyFont="1" applyFill="1"/>
    <xf numFmtId="0" fontId="5" fillId="3" borderId="0" xfId="0" applyFont="1" applyFill="1"/>
    <xf numFmtId="0" fontId="20" fillId="3" borderId="0" xfId="0" applyFont="1" applyFill="1" applyAlignment="1"/>
    <xf numFmtId="0" fontId="2" fillId="3" borderId="0" xfId="0" applyFont="1" applyFill="1" applyAlignment="1">
      <alignment wrapText="1"/>
    </xf>
    <xf numFmtId="0" fontId="2" fillId="3" borderId="0" xfId="0" applyFont="1" applyFill="1"/>
    <xf numFmtId="0" fontId="6" fillId="3" borderId="0" xfId="0" applyFont="1" applyFill="1"/>
    <xf numFmtId="0" fontId="18" fillId="3" borderId="0" xfId="0" applyFont="1" applyFill="1"/>
    <xf numFmtId="0" fontId="21" fillId="3" borderId="0" xfId="0" applyFont="1" applyFill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wrapText="1"/>
    </xf>
    <xf numFmtId="49" fontId="9" fillId="3" borderId="3" xfId="0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165" fontId="8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wrapText="1"/>
    </xf>
    <xf numFmtId="165" fontId="18" fillId="3" borderId="0" xfId="0" applyNumberFormat="1" applyFont="1" applyFill="1" applyAlignment="1">
      <alignment wrapText="1"/>
    </xf>
    <xf numFmtId="165" fontId="1" fillId="3" borderId="0" xfId="0" applyNumberFormat="1" applyFont="1" applyFill="1" applyAlignment="1">
      <alignment wrapText="1"/>
    </xf>
    <xf numFmtId="0" fontId="16" fillId="3" borderId="3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horizontal="center"/>
    </xf>
    <xf numFmtId="0" fontId="22" fillId="3" borderId="0" xfId="0" applyFont="1" applyFill="1" applyAlignment="1">
      <alignment wrapText="1"/>
    </xf>
    <xf numFmtId="49" fontId="23" fillId="3" borderId="0" xfId="0" applyNumberFormat="1" applyFont="1" applyFill="1" applyAlignment="1">
      <alignment horizontal="center"/>
    </xf>
    <xf numFmtId="0" fontId="23" fillId="3" borderId="0" xfId="0" applyFont="1" applyFill="1"/>
    <xf numFmtId="165" fontId="1" fillId="3" borderId="0" xfId="0" applyNumberFormat="1" applyFont="1" applyFill="1"/>
    <xf numFmtId="165" fontId="24" fillId="3" borderId="0" xfId="0" applyNumberFormat="1" applyFont="1" applyFill="1"/>
    <xf numFmtId="165" fontId="22" fillId="3" borderId="0" xfId="0" applyNumberFormat="1" applyFont="1" applyFill="1"/>
    <xf numFmtId="0" fontId="23" fillId="3" borderId="0" xfId="0" applyFont="1" applyFill="1" applyAlignment="1">
      <alignment horizontal="center"/>
    </xf>
    <xf numFmtId="0" fontId="25" fillId="3" borderId="0" xfId="0" applyFont="1" applyFill="1"/>
    <xf numFmtId="0" fontId="22" fillId="3" borderId="0" xfId="0" applyFont="1" applyFill="1"/>
    <xf numFmtId="165" fontId="14" fillId="3" borderId="0" xfId="0" applyNumberFormat="1" applyFont="1" applyFill="1"/>
    <xf numFmtId="0" fontId="6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7" fillId="3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17" fillId="3" borderId="0" xfId="0" applyFont="1" applyFill="1" applyAlignment="1">
      <alignment horizontal="right"/>
    </xf>
    <xf numFmtId="0" fontId="28" fillId="3" borderId="0" xfId="0" applyFont="1" applyFill="1"/>
    <xf numFmtId="0" fontId="29" fillId="3" borderId="0" xfId="0" applyFont="1" applyFill="1" applyAlignment="1">
      <alignment wrapText="1"/>
    </xf>
    <xf numFmtId="0" fontId="29" fillId="3" borderId="0" xfId="0" applyFont="1" applyFill="1"/>
    <xf numFmtId="0" fontId="12" fillId="3" borderId="3" xfId="0" applyFont="1" applyFill="1" applyBorder="1" applyAlignment="1">
      <alignment horizontal="center" wrapText="1"/>
    </xf>
    <xf numFmtId="164" fontId="12" fillId="3" borderId="0" xfId="0" applyNumberFormat="1" applyFont="1" applyFill="1" applyAlignment="1">
      <alignment wrapText="1"/>
    </xf>
    <xf numFmtId="164" fontId="12" fillId="3" borderId="3" xfId="0" applyNumberFormat="1" applyFont="1" applyFill="1" applyBorder="1" applyAlignment="1">
      <alignment wrapText="1"/>
    </xf>
    <xf numFmtId="49" fontId="12" fillId="3" borderId="3" xfId="0" applyNumberFormat="1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 wrapText="1"/>
    </xf>
    <xf numFmtId="0" fontId="13" fillId="3" borderId="0" xfId="0" applyFont="1" applyFill="1"/>
    <xf numFmtId="0" fontId="13" fillId="3" borderId="0" xfId="0" applyFont="1" applyFill="1" applyAlignment="1">
      <alignment wrapText="1"/>
    </xf>
    <xf numFmtId="165" fontId="13" fillId="3" borderId="0" xfId="0" applyNumberFormat="1" applyFont="1" applyFill="1"/>
    <xf numFmtId="4" fontId="14" fillId="3" borderId="0" xfId="0" applyNumberFormat="1" applyFont="1" applyFill="1"/>
    <xf numFmtId="4" fontId="13" fillId="3" borderId="0" xfId="0" applyNumberFormat="1" applyFont="1" applyFill="1"/>
    <xf numFmtId="0" fontId="26" fillId="3" borderId="3" xfId="0" applyFont="1" applyFill="1" applyBorder="1" applyAlignment="1">
      <alignment horizontal="center"/>
    </xf>
    <xf numFmtId="165" fontId="12" fillId="3" borderId="0" xfId="0" applyNumberFormat="1" applyFont="1" applyFill="1" applyAlignment="1">
      <alignment wrapText="1"/>
    </xf>
    <xf numFmtId="0" fontId="11" fillId="3" borderId="0" xfId="0" applyFont="1" applyFill="1" applyAlignment="1">
      <alignment horizontal="center"/>
    </xf>
    <xf numFmtId="9" fontId="12" fillId="3" borderId="3" xfId="2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right"/>
    </xf>
    <xf numFmtId="0" fontId="14" fillId="3" borderId="3" xfId="0" applyFont="1" applyFill="1" applyBorder="1" applyAlignment="1">
      <alignment horizontal="right"/>
    </xf>
    <xf numFmtId="0" fontId="14" fillId="3" borderId="2" xfId="0" applyFont="1" applyFill="1" applyBorder="1" applyAlignment="1">
      <alignment horizontal="right"/>
    </xf>
    <xf numFmtId="49" fontId="14" fillId="3" borderId="0" xfId="0" applyNumberFormat="1" applyFont="1" applyFill="1"/>
    <xf numFmtId="0" fontId="28" fillId="3" borderId="0" xfId="0" applyFont="1" applyFill="1" applyAlignment="1">
      <alignment horizontal="center"/>
    </xf>
    <xf numFmtId="0" fontId="4" fillId="3" borderId="3" xfId="0" applyFont="1" applyFill="1" applyBorder="1" applyAlignment="1">
      <alignment horizontal="right"/>
    </xf>
    <xf numFmtId="165" fontId="5" fillId="3" borderId="3" xfId="0" applyNumberFormat="1" applyFont="1" applyFill="1" applyBorder="1"/>
    <xf numFmtId="165" fontId="4" fillId="3" borderId="3" xfId="0" applyNumberFormat="1" applyFont="1" applyFill="1" applyBorder="1"/>
    <xf numFmtId="0" fontId="5" fillId="3" borderId="3" xfId="0" applyFont="1" applyFill="1" applyBorder="1" applyAlignment="1">
      <alignment horizontal="right" wrapText="1"/>
    </xf>
    <xf numFmtId="164" fontId="4" fillId="3" borderId="3" xfId="0" applyNumberFormat="1" applyFont="1" applyFill="1" applyBorder="1" applyAlignment="1">
      <alignment horizontal="right"/>
    </xf>
    <xf numFmtId="0" fontId="5" fillId="3" borderId="0" xfId="0" applyFont="1" applyFill="1" applyAlignment="1">
      <alignment wrapText="1"/>
    </xf>
    <xf numFmtId="0" fontId="5" fillId="3" borderId="3" xfId="0" applyFont="1" applyFill="1" applyBorder="1" applyAlignment="1">
      <alignment horizontal="right"/>
    </xf>
    <xf numFmtId="0" fontId="11" fillId="0" borderId="3" xfId="0" applyFont="1" applyBorder="1" applyAlignment="1">
      <alignment wrapText="1"/>
    </xf>
    <xf numFmtId="0" fontId="11" fillId="3" borderId="4" xfId="0" applyFont="1" applyFill="1" applyBorder="1" applyAlignment="1">
      <alignment wrapText="1"/>
    </xf>
    <xf numFmtId="0" fontId="4" fillId="0" borderId="3" xfId="1" applyNumberFormat="1" applyFont="1" applyFill="1" applyBorder="1" applyAlignment="1" applyProtection="1">
      <alignment horizontal="left" vertical="top" wrapText="1"/>
      <protection hidden="1"/>
    </xf>
    <xf numFmtId="0" fontId="12" fillId="3" borderId="3" xfId="0" applyFont="1" applyFill="1" applyBorder="1" applyAlignment="1">
      <alignment horizontal="right"/>
    </xf>
    <xf numFmtId="0" fontId="11" fillId="0" borderId="3" xfId="1" applyNumberFormat="1" applyFont="1" applyFill="1" applyBorder="1" applyAlignment="1" applyProtection="1">
      <alignment horizontal="left" vertical="top" wrapText="1"/>
      <protection hidden="1"/>
    </xf>
    <xf numFmtId="49" fontId="11" fillId="3" borderId="3" xfId="0" applyNumberFormat="1" applyFont="1" applyFill="1" applyBorder="1" applyAlignment="1">
      <alignment horizontal="right" wrapText="1"/>
    </xf>
    <xf numFmtId="0" fontId="12" fillId="3" borderId="3" xfId="0" applyFont="1" applyFill="1" applyBorder="1" applyAlignment="1">
      <alignment horizontal="right" wrapText="1"/>
    </xf>
    <xf numFmtId="49" fontId="12" fillId="3" borderId="3" xfId="0" applyNumberFormat="1" applyFont="1" applyFill="1" applyBorder="1" applyAlignment="1">
      <alignment horizontal="right" wrapText="1"/>
    </xf>
    <xf numFmtId="0" fontId="11" fillId="3" borderId="3" xfId="0" applyFont="1" applyFill="1" applyBorder="1" applyAlignment="1">
      <alignment horizontal="right" wrapText="1"/>
    </xf>
    <xf numFmtId="49" fontId="35" fillId="3" borderId="3" xfId="0" applyNumberFormat="1" applyFont="1" applyFill="1" applyBorder="1" applyAlignment="1">
      <alignment horizontal="right" wrapText="1"/>
    </xf>
    <xf numFmtId="49" fontId="11" fillId="3" borderId="0" xfId="0" applyNumberFormat="1" applyFont="1" applyFill="1"/>
    <xf numFmtId="49" fontId="29" fillId="3" borderId="0" xfId="0" applyNumberFormat="1" applyFont="1" applyFill="1"/>
    <xf numFmtId="0" fontId="26" fillId="3" borderId="3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left" wrapText="1"/>
    </xf>
    <xf numFmtId="49" fontId="12" fillId="3" borderId="4" xfId="0" applyNumberFormat="1" applyFont="1" applyFill="1" applyBorder="1" applyAlignment="1">
      <alignment horizontal="right" wrapText="1"/>
    </xf>
    <xf numFmtId="49" fontId="11" fillId="3" borderId="4" xfId="0" applyNumberFormat="1" applyFont="1" applyFill="1" applyBorder="1" applyAlignment="1">
      <alignment horizontal="right" wrapText="1"/>
    </xf>
    <xf numFmtId="164" fontId="11" fillId="3" borderId="0" xfId="0" applyNumberFormat="1" applyFont="1" applyFill="1"/>
    <xf numFmtId="0" fontId="12" fillId="3" borderId="4" xfId="0" applyFont="1" applyFill="1" applyBorder="1"/>
    <xf numFmtId="0" fontId="4" fillId="3" borderId="2" xfId="0" applyFont="1" applyFill="1" applyBorder="1" applyAlignment="1">
      <alignment horizontal="right"/>
    </xf>
    <xf numFmtId="0" fontId="4" fillId="3" borderId="4" xfId="0" applyFont="1" applyFill="1" applyBorder="1" applyAlignment="1">
      <alignment wrapText="1"/>
    </xf>
    <xf numFmtId="0" fontId="11" fillId="0" borderId="3" xfId="1" applyNumberFormat="1" applyFont="1" applyFill="1" applyBorder="1" applyAlignment="1" applyProtection="1">
      <alignment horizontal="left" wrapText="1"/>
      <protection hidden="1"/>
    </xf>
    <xf numFmtId="0" fontId="12" fillId="3" borderId="4" xfId="0" applyFont="1" applyFill="1" applyBorder="1" applyAlignment="1">
      <alignment wrapText="1"/>
    </xf>
    <xf numFmtId="0" fontId="11" fillId="0" borderId="3" xfId="0" applyFont="1" applyBorder="1" applyAlignment="1">
      <alignment horizontal="left" wrapText="1"/>
    </xf>
    <xf numFmtId="49" fontId="5" fillId="3" borderId="3" xfId="0" applyNumberFormat="1" applyFont="1" applyFill="1" applyBorder="1" applyAlignment="1">
      <alignment horizontal="right" wrapText="1"/>
    </xf>
    <xf numFmtId="165" fontId="4" fillId="3" borderId="0" xfId="0" applyNumberFormat="1" applyFont="1" applyFill="1" applyAlignment="1">
      <alignment wrapText="1"/>
    </xf>
    <xf numFmtId="0" fontId="4" fillId="3" borderId="3" xfId="4" applyNumberFormat="1" applyFont="1" applyFill="1" applyBorder="1" applyAlignment="1" applyProtection="1">
      <alignment wrapText="1"/>
      <protection hidden="1"/>
    </xf>
    <xf numFmtId="0" fontId="5" fillId="3" borderId="2" xfId="0" applyFont="1" applyFill="1" applyBorder="1" applyAlignment="1">
      <alignment horizontal="right"/>
    </xf>
    <xf numFmtId="49" fontId="4" fillId="3" borderId="4" xfId="0" applyNumberFormat="1" applyFont="1" applyFill="1" applyBorder="1" applyAlignment="1">
      <alignment horizontal="right" wrapText="1"/>
    </xf>
    <xf numFmtId="49" fontId="4" fillId="3" borderId="3" xfId="0" applyNumberFormat="1" applyFont="1" applyFill="1" applyBorder="1" applyAlignment="1">
      <alignment horizontal="right" wrapText="1"/>
    </xf>
    <xf numFmtId="49" fontId="5" fillId="3" borderId="4" xfId="0" applyNumberFormat="1" applyFont="1" applyFill="1" applyBorder="1" applyAlignment="1">
      <alignment horizontal="right" wrapText="1"/>
    </xf>
    <xf numFmtId="165" fontId="4" fillId="3" borderId="3" xfId="0" applyNumberFormat="1" applyFont="1" applyFill="1" applyBorder="1" applyAlignment="1">
      <alignment wrapText="1"/>
    </xf>
    <xf numFmtId="0" fontId="5" fillId="3" borderId="4" xfId="0" applyFont="1" applyFill="1" applyBorder="1"/>
    <xf numFmtId="0" fontId="4" fillId="3" borderId="4" xfId="0" applyFont="1" applyFill="1" applyBorder="1"/>
    <xf numFmtId="165" fontId="5" fillId="3" borderId="0" xfId="0" applyNumberFormat="1" applyFont="1" applyFill="1" applyAlignment="1">
      <alignment wrapText="1"/>
    </xf>
    <xf numFmtId="164" fontId="5" fillId="3" borderId="0" xfId="0" applyNumberFormat="1" applyFont="1" applyFill="1" applyAlignment="1">
      <alignment wrapText="1"/>
    </xf>
    <xf numFmtId="0" fontId="12" fillId="4" borderId="3" xfId="0" applyFont="1" applyFill="1" applyBorder="1" applyAlignment="1">
      <alignment horizontal="right"/>
    </xf>
    <xf numFmtId="0" fontId="12" fillId="4" borderId="3" xfId="0" applyFont="1" applyFill="1" applyBorder="1" applyAlignment="1">
      <alignment wrapText="1"/>
    </xf>
    <xf numFmtId="49" fontId="12" fillId="4" borderId="3" xfId="0" applyNumberFormat="1" applyFont="1" applyFill="1" applyBorder="1" applyAlignment="1">
      <alignment horizontal="center" wrapText="1"/>
    </xf>
    <xf numFmtId="49" fontId="12" fillId="4" borderId="3" xfId="0" applyNumberFormat="1" applyFont="1" applyFill="1" applyBorder="1" applyAlignment="1">
      <alignment horizontal="center"/>
    </xf>
    <xf numFmtId="164" fontId="12" fillId="4" borderId="3" xfId="0" applyNumberFormat="1" applyFont="1" applyFill="1" applyBorder="1"/>
    <xf numFmtId="49" fontId="12" fillId="4" borderId="3" xfId="0" applyNumberFormat="1" applyFont="1" applyFill="1" applyBorder="1" applyAlignment="1">
      <alignment horizontal="right" wrapText="1"/>
    </xf>
    <xf numFmtId="0" fontId="5" fillId="4" borderId="3" xfId="0" applyFont="1" applyFill="1" applyBorder="1" applyAlignment="1">
      <alignment horizontal="right"/>
    </xf>
    <xf numFmtId="0" fontId="5" fillId="4" borderId="3" xfId="0" applyFont="1" applyFill="1" applyBorder="1" applyAlignment="1">
      <alignment wrapText="1"/>
    </xf>
    <xf numFmtId="49" fontId="5" fillId="4" borderId="3" xfId="0" applyNumberFormat="1" applyFont="1" applyFill="1" applyBorder="1" applyAlignment="1">
      <alignment horizontal="right" wrapText="1"/>
    </xf>
    <xf numFmtId="49" fontId="5" fillId="4" borderId="3" xfId="0" applyNumberFormat="1" applyFont="1" applyFill="1" applyBorder="1" applyAlignment="1">
      <alignment horizontal="center"/>
    </xf>
    <xf numFmtId="164" fontId="5" fillId="4" borderId="3" xfId="0" applyNumberFormat="1" applyFont="1" applyFill="1" applyBorder="1"/>
    <xf numFmtId="0" fontId="28" fillId="3" borderId="0" xfId="0" applyFont="1" applyFill="1" applyAlignment="1">
      <alignment horizontal="center"/>
    </xf>
    <xf numFmtId="0" fontId="11" fillId="3" borderId="0" xfId="0" applyFont="1" applyFill="1" applyProtection="1">
      <protection locked="0"/>
    </xf>
    <xf numFmtId="0" fontId="12" fillId="3" borderId="0" xfId="0" applyFont="1" applyFill="1" applyProtection="1">
      <protection locked="0"/>
    </xf>
    <xf numFmtId="0" fontId="31" fillId="3" borderId="0" xfId="0" applyFont="1" applyFill="1" applyProtection="1">
      <protection locked="0"/>
    </xf>
    <xf numFmtId="0" fontId="28" fillId="3" borderId="0" xfId="0" applyFont="1" applyFill="1" applyProtection="1">
      <protection locked="0"/>
    </xf>
    <xf numFmtId="0" fontId="29" fillId="3" borderId="0" xfId="0" applyFont="1" applyFill="1" applyAlignment="1" applyProtection="1">
      <alignment wrapText="1"/>
      <protection locked="0"/>
    </xf>
    <xf numFmtId="0" fontId="29" fillId="3" borderId="0" xfId="0" applyFont="1" applyFill="1" applyProtection="1">
      <protection locked="0"/>
    </xf>
    <xf numFmtId="0" fontId="28" fillId="3" borderId="0" xfId="0" applyFont="1" applyFill="1" applyAlignment="1" applyProtection="1">
      <alignment horizontal="center"/>
      <protection locked="0"/>
    </xf>
    <xf numFmtId="0" fontId="11" fillId="3" borderId="0" xfId="0" applyFont="1" applyFill="1" applyAlignment="1" applyProtection="1">
      <alignment horizontal="center"/>
      <protection locked="0"/>
    </xf>
    <xf numFmtId="0" fontId="26" fillId="3" borderId="2" xfId="0" applyFont="1" applyFill="1" applyBorder="1" applyAlignment="1" applyProtection="1">
      <alignment horizontal="center" wrapText="1"/>
      <protection locked="0"/>
    </xf>
    <xf numFmtId="0" fontId="26" fillId="3" borderId="3" xfId="0" applyFont="1" applyFill="1" applyBorder="1" applyAlignment="1" applyProtection="1">
      <alignment horizontal="center"/>
      <protection locked="0"/>
    </xf>
    <xf numFmtId="0" fontId="12" fillId="3" borderId="3" xfId="0" applyFont="1" applyFill="1" applyBorder="1" applyAlignment="1" applyProtection="1">
      <alignment horizontal="center"/>
      <protection locked="0"/>
    </xf>
    <xf numFmtId="9" fontId="12" fillId="3" borderId="3" xfId="2" applyFont="1" applyFill="1" applyBorder="1" applyAlignment="1" applyProtection="1">
      <alignment horizontal="center"/>
      <protection locked="0"/>
    </xf>
    <xf numFmtId="0" fontId="12" fillId="3" borderId="3" xfId="0" applyFont="1" applyFill="1" applyBorder="1" applyAlignment="1" applyProtection="1">
      <alignment horizontal="center" wrapText="1"/>
      <protection locked="0"/>
    </xf>
    <xf numFmtId="0" fontId="27" fillId="3" borderId="2" xfId="0" applyFont="1" applyFill="1" applyBorder="1" applyAlignment="1" applyProtection="1">
      <alignment horizontal="center"/>
      <protection locked="0"/>
    </xf>
    <xf numFmtId="0" fontId="27" fillId="3" borderId="3" xfId="0" applyFont="1" applyFill="1" applyBorder="1" applyAlignment="1" applyProtection="1">
      <alignment horizontal="center"/>
      <protection locked="0"/>
    </xf>
    <xf numFmtId="49" fontId="11" fillId="3" borderId="3" xfId="0" applyNumberFormat="1" applyFont="1" applyFill="1" applyBorder="1" applyAlignment="1" applyProtection="1">
      <alignment horizontal="center"/>
      <protection locked="0"/>
    </xf>
    <xf numFmtId="0" fontId="27" fillId="3" borderId="0" xfId="0" applyFont="1" applyFill="1" applyProtection="1">
      <protection locked="0"/>
    </xf>
    <xf numFmtId="0" fontId="12" fillId="3" borderId="2" xfId="0" applyFont="1" applyFill="1" applyBorder="1" applyAlignment="1" applyProtection="1">
      <alignment horizontal="right"/>
      <protection locked="0"/>
    </xf>
    <xf numFmtId="0" fontId="12" fillId="3" borderId="3" xfId="0" applyFont="1" applyFill="1" applyBorder="1" applyProtection="1">
      <protection locked="0"/>
    </xf>
    <xf numFmtId="49" fontId="12" fillId="3" borderId="3" xfId="0" applyNumberFormat="1" applyFont="1" applyFill="1" applyBorder="1" applyAlignment="1" applyProtection="1">
      <alignment horizontal="center"/>
      <protection locked="0"/>
    </xf>
    <xf numFmtId="164" fontId="12" fillId="3" borderId="3" xfId="0" applyNumberFormat="1" applyFont="1" applyFill="1" applyBorder="1" applyProtection="1">
      <protection locked="0"/>
    </xf>
    <xf numFmtId="0" fontId="12" fillId="3" borderId="0" xfId="0" applyFont="1" applyFill="1" applyAlignment="1" applyProtection="1">
      <alignment wrapText="1"/>
      <protection locked="0"/>
    </xf>
    <xf numFmtId="0" fontId="12" fillId="3" borderId="3" xfId="0" applyFont="1" applyFill="1" applyBorder="1" applyAlignment="1" applyProtection="1">
      <alignment wrapText="1"/>
      <protection locked="0"/>
    </xf>
    <xf numFmtId="49" fontId="12" fillId="3" borderId="3" xfId="0" applyNumberFormat="1" applyFont="1" applyFill="1" applyBorder="1" applyAlignment="1" applyProtection="1">
      <alignment horizontal="center" wrapText="1"/>
      <protection locked="0"/>
    </xf>
    <xf numFmtId="164" fontId="11" fillId="3" borderId="3" xfId="0" applyNumberFormat="1" applyFont="1" applyFill="1" applyBorder="1" applyProtection="1">
      <protection locked="0"/>
    </xf>
    <xf numFmtId="0" fontId="11" fillId="3" borderId="3" xfId="0" applyFont="1" applyFill="1" applyBorder="1" applyAlignment="1" applyProtection="1">
      <alignment wrapText="1"/>
      <protection locked="0"/>
    </xf>
    <xf numFmtId="49" fontId="11" fillId="3" borderId="3" xfId="0" applyNumberFormat="1" applyFont="1" applyFill="1" applyBorder="1" applyAlignment="1" applyProtection="1">
      <alignment horizontal="center" wrapText="1"/>
      <protection locked="0"/>
    </xf>
    <xf numFmtId="0" fontId="12" fillId="3" borderId="3" xfId="0" applyFont="1" applyFill="1" applyBorder="1" applyAlignment="1" applyProtection="1">
      <alignment horizontal="right"/>
      <protection locked="0"/>
    </xf>
    <xf numFmtId="165" fontId="12" fillId="3" borderId="0" xfId="0" applyNumberFormat="1" applyFont="1" applyFill="1" applyAlignment="1" applyProtection="1">
      <alignment wrapText="1"/>
      <protection locked="0"/>
    </xf>
    <xf numFmtId="0" fontId="11" fillId="3" borderId="3" xfId="0" applyFont="1" applyFill="1" applyBorder="1" applyAlignment="1" applyProtection="1">
      <alignment horizontal="right"/>
      <protection locked="0"/>
    </xf>
    <xf numFmtId="0" fontId="11" fillId="3" borderId="0" xfId="0" applyFont="1" applyFill="1" applyAlignment="1" applyProtection="1">
      <alignment wrapText="1"/>
      <protection locked="0"/>
    </xf>
    <xf numFmtId="0" fontId="4" fillId="3" borderId="3" xfId="0" applyFont="1" applyFill="1" applyBorder="1" applyAlignment="1" applyProtection="1">
      <alignment horizontal="left" wrapText="1"/>
      <protection locked="0"/>
    </xf>
    <xf numFmtId="0" fontId="11" fillId="3" borderId="3" xfId="0" applyFont="1" applyFill="1" applyBorder="1" applyAlignment="1" applyProtection="1">
      <alignment horizontal="right" wrapText="1"/>
      <protection locked="0"/>
    </xf>
    <xf numFmtId="164" fontId="11" fillId="3" borderId="3" xfId="0" applyNumberFormat="1" applyFont="1" applyFill="1" applyBorder="1" applyAlignment="1" applyProtection="1">
      <alignment wrapText="1"/>
      <protection locked="0"/>
    </xf>
    <xf numFmtId="0" fontId="11" fillId="3" borderId="3" xfId="4" applyNumberFormat="1" applyFont="1" applyFill="1" applyBorder="1" applyAlignment="1" applyProtection="1">
      <alignment wrapText="1"/>
      <protection locked="0" hidden="1"/>
    </xf>
    <xf numFmtId="0" fontId="12" fillId="3" borderId="3" xfId="0" applyFont="1" applyFill="1" applyBorder="1" applyAlignment="1" applyProtection="1">
      <alignment horizontal="right" wrapText="1"/>
      <protection locked="0"/>
    </xf>
    <xf numFmtId="164" fontId="11" fillId="3" borderId="0" xfId="0" applyNumberFormat="1" applyFont="1" applyFill="1" applyAlignment="1" applyProtection="1">
      <alignment wrapText="1"/>
      <protection locked="0"/>
    </xf>
    <xf numFmtId="0" fontId="11" fillId="3" borderId="3" xfId="0" applyNumberFormat="1" applyFont="1" applyFill="1" applyBorder="1" applyAlignment="1" applyProtection="1">
      <alignment wrapText="1"/>
      <protection locked="0"/>
    </xf>
    <xf numFmtId="0" fontId="11" fillId="3" borderId="2" xfId="0" applyFont="1" applyFill="1" applyBorder="1" applyAlignment="1" applyProtection="1">
      <alignment horizontal="right"/>
      <protection locked="0"/>
    </xf>
    <xf numFmtId="0" fontId="11" fillId="3" borderId="3" xfId="0" applyFont="1" applyFill="1" applyBorder="1" applyAlignment="1" applyProtection="1">
      <alignment horizontal="left" wrapText="1"/>
      <protection locked="0"/>
    </xf>
    <xf numFmtId="0" fontId="11" fillId="3" borderId="3" xfId="0" applyFont="1" applyFill="1" applyBorder="1" applyAlignment="1" applyProtection="1">
      <alignment horizontal="center" wrapText="1"/>
      <protection locked="0"/>
    </xf>
    <xf numFmtId="0" fontId="5" fillId="3" borderId="3" xfId="0" applyFont="1" applyFill="1" applyBorder="1" applyAlignment="1" applyProtection="1">
      <alignment horizontal="right"/>
      <protection locked="0"/>
    </xf>
    <xf numFmtId="0" fontId="5" fillId="3" borderId="3" xfId="0" applyFont="1" applyFill="1" applyBorder="1" applyAlignment="1" applyProtection="1">
      <alignment wrapText="1"/>
      <protection locked="0"/>
    </xf>
    <xf numFmtId="49" fontId="5" fillId="3" borderId="3" xfId="0" applyNumberFormat="1" applyFont="1" applyFill="1" applyBorder="1" applyAlignment="1" applyProtection="1">
      <alignment horizontal="center"/>
      <protection locked="0"/>
    </xf>
    <xf numFmtId="164" fontId="5" fillId="3" borderId="3" xfId="0" applyNumberFormat="1" applyFont="1" applyFill="1" applyBorder="1" applyProtection="1">
      <protection locked="0"/>
    </xf>
    <xf numFmtId="0" fontId="4" fillId="3" borderId="3" xfId="0" applyFont="1" applyFill="1" applyBorder="1" applyAlignment="1" applyProtection="1">
      <alignment horizontal="right"/>
      <protection locked="0"/>
    </xf>
    <xf numFmtId="0" fontId="4" fillId="3" borderId="3" xfId="0" applyFont="1" applyFill="1" applyBorder="1" applyAlignment="1" applyProtection="1">
      <alignment wrapText="1"/>
      <protection locked="0"/>
    </xf>
    <xf numFmtId="49" fontId="4" fillId="3" borderId="3" xfId="0" applyNumberFormat="1" applyFont="1" applyFill="1" applyBorder="1" applyAlignment="1" applyProtection="1">
      <alignment horizontal="center"/>
      <protection locked="0"/>
    </xf>
    <xf numFmtId="164" fontId="4" fillId="3" borderId="3" xfId="0" applyNumberFormat="1" applyFont="1" applyFill="1" applyBorder="1" applyProtection="1">
      <protection locked="0"/>
    </xf>
    <xf numFmtId="0" fontId="4" fillId="3" borderId="2" xfId="0" applyFont="1" applyFill="1" applyBorder="1" applyAlignment="1" applyProtection="1">
      <alignment horizontal="right"/>
      <protection locked="0"/>
    </xf>
    <xf numFmtId="164" fontId="4" fillId="3" borderId="3" xfId="0" applyNumberFormat="1" applyFont="1" applyFill="1" applyBorder="1" applyAlignment="1" applyProtection="1">
      <alignment horizontal="right"/>
      <protection locked="0"/>
    </xf>
    <xf numFmtId="0" fontId="14" fillId="3" borderId="3" xfId="0" applyFont="1" applyFill="1" applyBorder="1" applyAlignment="1" applyProtection="1">
      <alignment horizontal="right"/>
      <protection locked="0"/>
    </xf>
    <xf numFmtId="0" fontId="13" fillId="3" borderId="3" xfId="0" applyFont="1" applyFill="1" applyBorder="1" applyAlignment="1" applyProtection="1">
      <alignment horizontal="right"/>
      <protection locked="0"/>
    </xf>
    <xf numFmtId="0" fontId="5" fillId="3" borderId="2" xfId="0" applyFont="1" applyFill="1" applyBorder="1" applyAlignment="1" applyProtection="1">
      <alignment horizontal="right"/>
      <protection locked="0"/>
    </xf>
    <xf numFmtId="0" fontId="5" fillId="3" borderId="3" xfId="0" applyFont="1" applyFill="1" applyBorder="1" applyProtection="1">
      <protection locked="0"/>
    </xf>
    <xf numFmtId="0" fontId="14" fillId="3" borderId="2" xfId="0" applyFont="1" applyFill="1" applyBorder="1" applyAlignment="1" applyProtection="1">
      <alignment horizontal="right"/>
      <protection locked="0"/>
    </xf>
    <xf numFmtId="165" fontId="12" fillId="3" borderId="3" xfId="0" applyNumberFormat="1" applyFont="1" applyFill="1" applyBorder="1" applyProtection="1">
      <protection locked="0"/>
    </xf>
    <xf numFmtId="165" fontId="11" fillId="3" borderId="3" xfId="0" applyNumberFormat="1" applyFont="1" applyFill="1" applyBorder="1" applyProtection="1">
      <protection locked="0"/>
    </xf>
    <xf numFmtId="165" fontId="5" fillId="3" borderId="3" xfId="0" applyNumberFormat="1" applyFont="1" applyFill="1" applyBorder="1" applyProtection="1">
      <protection locked="0"/>
    </xf>
    <xf numFmtId="165" fontId="4" fillId="3" borderId="3" xfId="0" applyNumberFormat="1" applyFont="1" applyFill="1" applyBorder="1" applyProtection="1">
      <protection locked="0"/>
    </xf>
    <xf numFmtId="0" fontId="4" fillId="3" borderId="3" xfId="4" applyNumberFormat="1" applyFont="1" applyFill="1" applyBorder="1" applyAlignment="1" applyProtection="1">
      <alignment wrapText="1"/>
      <protection locked="0" hidden="1"/>
    </xf>
    <xf numFmtId="164" fontId="12" fillId="3" borderId="3" xfId="0" applyNumberFormat="1" applyFont="1" applyFill="1" applyBorder="1" applyAlignment="1" applyProtection="1">
      <alignment wrapText="1"/>
      <protection locked="0"/>
    </xf>
    <xf numFmtId="0" fontId="11" fillId="0" borderId="3" xfId="0" applyFont="1" applyBorder="1" applyAlignment="1" applyProtection="1">
      <alignment horizontal="left" wrapText="1"/>
      <protection locked="0"/>
    </xf>
    <xf numFmtId="0" fontId="14" fillId="3" borderId="0" xfId="0" applyFont="1" applyFill="1" applyProtection="1">
      <protection locked="0"/>
    </xf>
    <xf numFmtId="0" fontId="11" fillId="0" borderId="3" xfId="1" applyNumberFormat="1" applyFont="1" applyFill="1" applyBorder="1" applyAlignment="1" applyProtection="1">
      <alignment horizontal="left" wrapText="1"/>
      <protection locked="0" hidden="1"/>
    </xf>
    <xf numFmtId="0" fontId="11" fillId="0" borderId="3" xfId="0" applyFont="1" applyBorder="1" applyAlignment="1" applyProtection="1">
      <alignment wrapText="1"/>
      <protection locked="0"/>
    </xf>
    <xf numFmtId="0" fontId="4" fillId="0" borderId="3" xfId="1" applyNumberFormat="1" applyFont="1" applyFill="1" applyBorder="1" applyAlignment="1" applyProtection="1">
      <alignment horizontal="left" vertical="top" wrapText="1"/>
      <protection locked="0" hidden="1"/>
    </xf>
    <xf numFmtId="0" fontId="11" fillId="0" borderId="3" xfId="1" applyNumberFormat="1" applyFont="1" applyFill="1" applyBorder="1" applyAlignment="1" applyProtection="1">
      <alignment horizontal="left" vertical="top" wrapText="1"/>
      <protection locked="0" hidden="1"/>
    </xf>
    <xf numFmtId="49" fontId="4" fillId="3" borderId="3" xfId="0" applyNumberFormat="1" applyFont="1" applyFill="1" applyBorder="1" applyAlignment="1" applyProtection="1">
      <alignment horizontal="center" wrapText="1"/>
      <protection locked="0"/>
    </xf>
    <xf numFmtId="49" fontId="11" fillId="3" borderId="3" xfId="1" applyNumberFormat="1" applyFont="1" applyFill="1" applyBorder="1" applyAlignment="1" applyProtection="1">
      <alignment horizontal="left" vertical="center" wrapText="1"/>
      <protection locked="0" hidden="1"/>
    </xf>
    <xf numFmtId="164" fontId="11" fillId="3" borderId="0" xfId="0" applyNumberFormat="1" applyFont="1" applyFill="1" applyProtection="1">
      <protection locked="0"/>
    </xf>
    <xf numFmtId="0" fontId="14" fillId="3" borderId="0" xfId="0" applyFont="1" applyFill="1" applyAlignment="1" applyProtection="1">
      <alignment wrapText="1"/>
      <protection locked="0"/>
    </xf>
    <xf numFmtId="0" fontId="5" fillId="3" borderId="3" xfId="0" applyFont="1" applyFill="1" applyBorder="1" applyAlignment="1" applyProtection="1">
      <alignment horizontal="right" wrapText="1"/>
      <protection locked="0"/>
    </xf>
    <xf numFmtId="49" fontId="5" fillId="3" borderId="3" xfId="0" applyNumberFormat="1" applyFont="1" applyFill="1" applyBorder="1" applyAlignment="1" applyProtection="1">
      <alignment horizontal="center" wrapText="1"/>
      <protection locked="0"/>
    </xf>
    <xf numFmtId="164" fontId="4" fillId="3" borderId="3" xfId="0" applyNumberFormat="1" applyFont="1" applyFill="1" applyBorder="1" applyAlignment="1" applyProtection="1">
      <alignment wrapText="1"/>
      <protection locked="0"/>
    </xf>
    <xf numFmtId="0" fontId="12" fillId="4" borderId="3" xfId="0" applyFont="1" applyFill="1" applyBorder="1" applyAlignment="1" applyProtection="1">
      <alignment horizontal="right"/>
      <protection locked="0"/>
    </xf>
    <xf numFmtId="0" fontId="12" fillId="4" borderId="3" xfId="0" applyFont="1" applyFill="1" applyBorder="1" applyProtection="1">
      <protection locked="0"/>
    </xf>
    <xf numFmtId="49" fontId="12" fillId="4" borderId="3" xfId="0" applyNumberFormat="1" applyFont="1" applyFill="1" applyBorder="1" applyAlignment="1" applyProtection="1">
      <alignment horizontal="center"/>
      <protection locked="0"/>
    </xf>
    <xf numFmtId="164" fontId="12" fillId="4" borderId="3" xfId="0" applyNumberFormat="1" applyFont="1" applyFill="1" applyBorder="1" applyAlignment="1" applyProtection="1">
      <alignment horizontal="center"/>
      <protection locked="0"/>
    </xf>
    <xf numFmtId="164" fontId="12" fillId="4" borderId="3" xfId="0" applyNumberFormat="1" applyFont="1" applyFill="1" applyBorder="1" applyProtection="1">
      <protection locked="0"/>
    </xf>
    <xf numFmtId="166" fontId="29" fillId="3" borderId="0" xfId="5" applyNumberFormat="1" applyFont="1" applyFill="1" applyAlignment="1">
      <alignment horizontal="right"/>
    </xf>
    <xf numFmtId="166" fontId="29" fillId="3" borderId="0" xfId="5" applyNumberFormat="1" applyFont="1" applyFill="1" applyAlignment="1">
      <alignment horizontal="center"/>
    </xf>
    <xf numFmtId="0" fontId="28" fillId="3" borderId="3" xfId="0" applyFont="1" applyFill="1" applyBorder="1" applyAlignment="1">
      <alignment horizontal="center" wrapText="1"/>
    </xf>
    <xf numFmtId="0" fontId="28" fillId="3" borderId="3" xfId="0" applyFont="1" applyFill="1" applyBorder="1" applyAlignment="1">
      <alignment horizontal="center"/>
    </xf>
    <xf numFmtId="166" fontId="28" fillId="3" borderId="3" xfId="5" applyNumberFormat="1" applyFont="1" applyFill="1" applyBorder="1" applyAlignment="1">
      <alignment horizontal="center" wrapText="1"/>
    </xf>
    <xf numFmtId="0" fontId="36" fillId="3" borderId="3" xfId="0" applyFont="1" applyFill="1" applyBorder="1" applyAlignment="1">
      <alignment horizontal="center"/>
    </xf>
    <xf numFmtId="0" fontId="30" fillId="3" borderId="3" xfId="0" applyFont="1" applyFill="1" applyBorder="1" applyAlignment="1">
      <alignment horizontal="center"/>
    </xf>
    <xf numFmtId="0" fontId="30" fillId="3" borderId="3" xfId="5" applyNumberFormat="1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left"/>
    </xf>
    <xf numFmtId="0" fontId="28" fillId="3" borderId="0" xfId="0" applyFont="1" applyFill="1" applyAlignment="1">
      <alignment wrapText="1"/>
    </xf>
    <xf numFmtId="166" fontId="33" fillId="3" borderId="3" xfId="5" applyNumberFormat="1" applyFont="1" applyFill="1" applyBorder="1" applyAlignment="1">
      <alignment horizontal="center" wrapText="1"/>
    </xf>
    <xf numFmtId="0" fontId="34" fillId="3" borderId="3" xfId="0" applyFont="1" applyFill="1" applyBorder="1" applyAlignment="1">
      <alignment horizontal="center" wrapText="1"/>
    </xf>
    <xf numFmtId="0" fontId="33" fillId="3" borderId="0" xfId="0" applyFont="1" applyFill="1" applyAlignment="1">
      <alignment wrapText="1"/>
    </xf>
    <xf numFmtId="0" fontId="28" fillId="3" borderId="3" xfId="0" applyFont="1" applyFill="1" applyBorder="1" applyAlignment="1">
      <alignment horizontal="left" wrapText="1"/>
    </xf>
    <xf numFmtId="14" fontId="34" fillId="3" borderId="3" xfId="0" applyNumberFormat="1" applyFont="1" applyFill="1" applyBorder="1" applyAlignment="1">
      <alignment horizontal="center" wrapText="1"/>
    </xf>
    <xf numFmtId="0" fontId="28" fillId="3" borderId="3" xfId="0" applyFont="1" applyFill="1" applyBorder="1" applyAlignment="1">
      <alignment wrapText="1"/>
    </xf>
    <xf numFmtId="49" fontId="28" fillId="3" borderId="3" xfId="0" applyNumberFormat="1" applyFont="1" applyFill="1" applyBorder="1" applyAlignment="1">
      <alignment wrapText="1"/>
    </xf>
    <xf numFmtId="167" fontId="28" fillId="3" borderId="0" xfId="0" applyNumberFormat="1" applyFont="1" applyFill="1" applyAlignment="1">
      <alignment wrapText="1"/>
    </xf>
    <xf numFmtId="0" fontId="6" fillId="3" borderId="3" xfId="0" applyFont="1" applyFill="1" applyBorder="1" applyAlignment="1">
      <alignment wrapText="1"/>
    </xf>
    <xf numFmtId="166" fontId="28" fillId="3" borderId="3" xfId="5" applyNumberFormat="1" applyFont="1" applyFill="1" applyBorder="1" applyAlignment="1">
      <alignment horizontal="center"/>
    </xf>
    <xf numFmtId="166" fontId="29" fillId="3" borderId="3" xfId="5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left" wrapText="1"/>
    </xf>
    <xf numFmtId="0" fontId="37" fillId="3" borderId="3" xfId="0" applyFont="1" applyFill="1" applyBorder="1" applyAlignment="1">
      <alignment horizontal="center"/>
    </xf>
    <xf numFmtId="0" fontId="37" fillId="3" borderId="3" xfId="0" applyFont="1" applyFill="1" applyBorder="1"/>
    <xf numFmtId="166" fontId="37" fillId="3" borderId="3" xfId="5" applyNumberFormat="1" applyFont="1" applyFill="1" applyBorder="1" applyAlignment="1">
      <alignment horizontal="center"/>
    </xf>
    <xf numFmtId="0" fontId="12" fillId="4" borderId="3" xfId="0" applyFont="1" applyFill="1" applyBorder="1"/>
    <xf numFmtId="165" fontId="12" fillId="3" borderId="0" xfId="0" applyNumberFormat="1" applyFont="1" applyFill="1"/>
    <xf numFmtId="0" fontId="4" fillId="3" borderId="3" xfId="0" applyNumberFormat="1" applyFont="1" applyFill="1" applyBorder="1" applyAlignment="1">
      <alignment wrapText="1"/>
    </xf>
    <xf numFmtId="16" fontId="33" fillId="3" borderId="3" xfId="0" applyNumberFormat="1" applyFont="1" applyFill="1" applyBorder="1" applyAlignment="1">
      <alignment horizontal="center" wrapText="1"/>
    </xf>
    <xf numFmtId="165" fontId="38" fillId="3" borderId="3" xfId="0" applyNumberFormat="1" applyFont="1" applyFill="1" applyBorder="1" applyAlignment="1">
      <alignment horizontal="left" wrapText="1"/>
    </xf>
    <xf numFmtId="0" fontId="33" fillId="3" borderId="3" xfId="0" applyFont="1" applyFill="1" applyBorder="1" applyAlignment="1">
      <alignment horizontal="center" wrapText="1"/>
    </xf>
    <xf numFmtId="0" fontId="35" fillId="3" borderId="3" xfId="0" applyFont="1" applyFill="1" applyBorder="1" applyAlignment="1">
      <alignment horizontal="left"/>
    </xf>
    <xf numFmtId="0" fontId="29" fillId="3" borderId="3" xfId="0" applyFont="1" applyFill="1" applyBorder="1" applyAlignment="1">
      <alignment horizontal="center" wrapText="1"/>
    </xf>
    <xf numFmtId="0" fontId="35" fillId="3" borderId="3" xfId="0" applyFont="1" applyFill="1" applyBorder="1" applyAlignment="1">
      <alignment horizontal="left" wrapText="1"/>
    </xf>
    <xf numFmtId="0" fontId="35" fillId="3" borderId="3" xfId="0" applyFont="1" applyFill="1" applyBorder="1"/>
    <xf numFmtId="166" fontId="29" fillId="3" borderId="3" xfId="5" applyNumberFormat="1" applyFont="1" applyFill="1" applyBorder="1" applyAlignment="1">
      <alignment horizontal="center" wrapText="1"/>
    </xf>
    <xf numFmtId="0" fontId="35" fillId="3" borderId="3" xfId="0" applyFont="1" applyFill="1" applyBorder="1" applyAlignment="1">
      <alignment wrapText="1"/>
    </xf>
    <xf numFmtId="0" fontId="38" fillId="3" borderId="3" xfId="0" applyFont="1" applyFill="1" applyBorder="1" applyAlignment="1">
      <alignment horizontal="left" wrapText="1"/>
    </xf>
    <xf numFmtId="16" fontId="29" fillId="3" borderId="3" xfId="0" applyNumberFormat="1" applyFont="1" applyFill="1" applyBorder="1" applyAlignment="1">
      <alignment horizontal="center" wrapText="1"/>
    </xf>
    <xf numFmtId="14" fontId="33" fillId="3" borderId="3" xfId="0" applyNumberFormat="1" applyFont="1" applyFill="1" applyBorder="1" applyAlignment="1">
      <alignment horizontal="center" wrapText="1"/>
    </xf>
    <xf numFmtId="0" fontId="29" fillId="3" borderId="3" xfId="0" applyFont="1" applyFill="1" applyBorder="1" applyAlignment="1">
      <alignment horizontal="center"/>
    </xf>
    <xf numFmtId="0" fontId="29" fillId="3" borderId="0" xfId="0" applyFont="1" applyFill="1" applyAlignment="1" applyProtection="1">
      <protection locked="0"/>
    </xf>
    <xf numFmtId="0" fontId="26" fillId="0" borderId="3" xfId="0" applyFont="1" applyFill="1" applyBorder="1" applyAlignment="1" applyProtection="1">
      <alignment wrapText="1"/>
      <protection locked="0"/>
    </xf>
    <xf numFmtId="49" fontId="26" fillId="0" borderId="3" xfId="0" applyNumberFormat="1" applyFont="1" applyFill="1" applyBorder="1" applyAlignment="1" applyProtection="1">
      <alignment horizontal="center"/>
      <protection locked="0"/>
    </xf>
    <xf numFmtId="0" fontId="26" fillId="3" borderId="0" xfId="0" applyFont="1" applyFill="1" applyProtection="1">
      <protection locked="0"/>
    </xf>
    <xf numFmtId="0" fontId="39" fillId="0" borderId="0" xfId="0" applyFont="1"/>
    <xf numFmtId="0" fontId="40" fillId="0" borderId="3" xfId="0" applyFont="1" applyFill="1" applyBorder="1" applyAlignment="1" applyProtection="1">
      <alignment wrapText="1"/>
      <protection locked="0"/>
    </xf>
    <xf numFmtId="49" fontId="40" fillId="0" borderId="3" xfId="0" applyNumberFormat="1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wrapText="1"/>
      <protection locked="0"/>
    </xf>
    <xf numFmtId="49" fontId="11" fillId="0" borderId="3" xfId="0" applyNumberFormat="1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horizontal="left" wrapText="1"/>
      <protection locked="0"/>
    </xf>
    <xf numFmtId="49" fontId="12" fillId="0" borderId="3" xfId="0" applyNumberFormat="1" applyFont="1" applyFill="1" applyBorder="1" applyAlignment="1" applyProtection="1">
      <alignment horizontal="center"/>
      <protection locked="0"/>
    </xf>
    <xf numFmtId="0" fontId="11" fillId="0" borderId="3" xfId="4" applyNumberFormat="1" applyFont="1" applyFill="1" applyBorder="1" applyAlignment="1" applyProtection="1">
      <alignment wrapText="1"/>
      <protection locked="0" hidden="1"/>
    </xf>
    <xf numFmtId="0" fontId="41" fillId="0" borderId="0" xfId="0" applyFont="1"/>
    <xf numFmtId="49" fontId="40" fillId="0" borderId="3" xfId="1" applyNumberFormat="1" applyFont="1" applyFill="1" applyBorder="1" applyAlignment="1" applyProtection="1">
      <alignment horizontal="left" vertical="center" wrapText="1"/>
      <protection locked="0" hidden="1"/>
    </xf>
    <xf numFmtId="49" fontId="11" fillId="0" borderId="3" xfId="0" applyNumberFormat="1" applyFont="1" applyFill="1" applyBorder="1" applyAlignment="1" applyProtection="1">
      <alignment horizontal="center" wrapText="1"/>
      <protection locked="0"/>
    </xf>
    <xf numFmtId="0" fontId="11" fillId="0" borderId="3" xfId="0" applyFont="1" applyFill="1" applyBorder="1" applyAlignment="1">
      <alignment wrapText="1"/>
    </xf>
    <xf numFmtId="49" fontId="11" fillId="0" borderId="3" xfId="0" applyNumberFormat="1" applyFont="1" applyFill="1" applyBorder="1" applyAlignment="1">
      <alignment horizontal="center"/>
    </xf>
    <xf numFmtId="49" fontId="26" fillId="0" borderId="3" xfId="0" applyNumberFormat="1" applyFont="1" applyFill="1" applyBorder="1" applyAlignment="1" applyProtection="1">
      <alignment horizontal="center" wrapText="1"/>
      <protection locked="0"/>
    </xf>
    <xf numFmtId="0" fontId="11" fillId="0" borderId="3" xfId="0" applyNumberFormat="1" applyFont="1" applyFill="1" applyBorder="1" applyAlignment="1">
      <alignment wrapText="1"/>
    </xf>
    <xf numFmtId="0" fontId="0" fillId="0" borderId="0" xfId="0" applyFill="1"/>
    <xf numFmtId="168" fontId="4" fillId="0" borderId="0" xfId="5" applyNumberFormat="1" applyFont="1" applyFill="1"/>
    <xf numFmtId="0" fontId="29" fillId="3" borderId="3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>
      <alignment horizontal="center"/>
    </xf>
    <xf numFmtId="0" fontId="4" fillId="0" borderId="0" xfId="0" applyFont="1"/>
    <xf numFmtId="0" fontId="31" fillId="0" borderId="3" xfId="0" applyFont="1" applyFill="1" applyBorder="1"/>
    <xf numFmtId="168" fontId="11" fillId="0" borderId="3" xfId="5" applyNumberFormat="1" applyFont="1" applyFill="1" applyBorder="1"/>
    <xf numFmtId="0" fontId="31" fillId="0" borderId="0" xfId="0" applyFont="1"/>
    <xf numFmtId="168" fontId="40" fillId="0" borderId="3" xfId="5" applyNumberFormat="1" applyFont="1" applyFill="1" applyBorder="1"/>
    <xf numFmtId="0" fontId="42" fillId="0" borderId="0" xfId="0" applyFont="1"/>
    <xf numFmtId="168" fontId="26" fillId="0" borderId="3" xfId="5" applyNumberFormat="1" applyFont="1" applyFill="1" applyBorder="1" applyProtection="1">
      <protection locked="0"/>
    </xf>
    <xf numFmtId="0" fontId="43" fillId="0" borderId="3" xfId="0" applyFont="1" applyFill="1" applyBorder="1"/>
    <xf numFmtId="0" fontId="43" fillId="0" borderId="0" xfId="0" applyFont="1"/>
    <xf numFmtId="168" fontId="26" fillId="0" borderId="3" xfId="5" applyNumberFormat="1" applyFont="1" applyFill="1" applyBorder="1"/>
    <xf numFmtId="0" fontId="44" fillId="0" borderId="0" xfId="0" applyFont="1"/>
    <xf numFmtId="49" fontId="12" fillId="0" borderId="3" xfId="0" applyNumberFormat="1" applyFont="1" applyFill="1" applyBorder="1" applyAlignment="1" applyProtection="1">
      <alignment horizontal="center" wrapText="1"/>
      <protection locked="0"/>
    </xf>
    <xf numFmtId="0" fontId="29" fillId="3" borderId="0" xfId="0" applyFont="1" applyFill="1" applyAlignment="1" applyProtection="1">
      <alignment horizontal="right"/>
      <protection locked="0"/>
    </xf>
    <xf numFmtId="0" fontId="26" fillId="0" borderId="3" xfId="0" applyNumberFormat="1" applyFont="1" applyFill="1" applyBorder="1" applyAlignment="1" applyProtection="1">
      <alignment wrapText="1"/>
      <protection locked="0"/>
    </xf>
    <xf numFmtId="0" fontId="40" fillId="0" borderId="3" xfId="0" applyNumberFormat="1" applyFont="1" applyFill="1" applyBorder="1" applyAlignment="1">
      <alignment wrapText="1"/>
    </xf>
    <xf numFmtId="49" fontId="40" fillId="0" borderId="3" xfId="0" applyNumberFormat="1" applyFont="1" applyFill="1" applyBorder="1" applyAlignment="1">
      <alignment horizontal="center"/>
    </xf>
    <xf numFmtId="0" fontId="45" fillId="0" borderId="0" xfId="0" applyFont="1"/>
    <xf numFmtId="0" fontId="40" fillId="0" borderId="3" xfId="0" applyNumberFormat="1" applyFont="1" applyFill="1" applyBorder="1" applyAlignment="1" applyProtection="1">
      <alignment wrapText="1"/>
      <protection locked="0"/>
    </xf>
    <xf numFmtId="49" fontId="40" fillId="0" borderId="3" xfId="0" applyNumberFormat="1" applyFont="1" applyFill="1" applyBorder="1" applyAlignment="1" applyProtection="1">
      <alignment horizontal="center" wrapText="1"/>
      <protection locked="0"/>
    </xf>
    <xf numFmtId="0" fontId="40" fillId="0" borderId="3" xfId="4" applyNumberFormat="1" applyFont="1" applyFill="1" applyBorder="1" applyAlignment="1" applyProtection="1">
      <alignment wrapText="1"/>
      <protection locked="0" hidden="1"/>
    </xf>
    <xf numFmtId="0" fontId="5" fillId="0" borderId="3" xfId="0" applyFont="1" applyFill="1" applyBorder="1"/>
    <xf numFmtId="168" fontId="5" fillId="0" borderId="3" xfId="5" applyNumberFormat="1" applyFont="1" applyFill="1" applyBorder="1"/>
    <xf numFmtId="49" fontId="11" fillId="0" borderId="3" xfId="0" applyNumberFormat="1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0" xfId="0" applyFont="1"/>
    <xf numFmtId="49" fontId="46" fillId="3" borderId="3" xfId="0" applyNumberFormat="1" applyFont="1" applyFill="1" applyBorder="1" applyAlignment="1" applyProtection="1">
      <alignment horizontal="center"/>
      <protection locked="0"/>
    </xf>
    <xf numFmtId="0" fontId="47" fillId="3" borderId="3" xfId="0" applyFont="1" applyFill="1" applyBorder="1" applyAlignment="1">
      <alignment wrapText="1"/>
    </xf>
    <xf numFmtId="0" fontId="38" fillId="3" borderId="3" xfId="0" applyFont="1" applyFill="1" applyBorder="1" applyAlignment="1">
      <alignment wrapText="1"/>
    </xf>
    <xf numFmtId="0" fontId="11" fillId="0" borderId="2" xfId="0" applyFont="1" applyFill="1" applyBorder="1" applyAlignment="1">
      <alignment horizontal="right"/>
    </xf>
    <xf numFmtId="0" fontId="11" fillId="0" borderId="4" xfId="0" applyFont="1" applyFill="1" applyBorder="1" applyAlignment="1">
      <alignment wrapText="1"/>
    </xf>
    <xf numFmtId="49" fontId="4" fillId="0" borderId="3" xfId="0" applyNumberFormat="1" applyFont="1" applyFill="1" applyBorder="1" applyAlignment="1">
      <alignment horizontal="center"/>
    </xf>
    <xf numFmtId="164" fontId="12" fillId="0" borderId="3" xfId="0" applyNumberFormat="1" applyFont="1" applyFill="1" applyBorder="1"/>
    <xf numFmtId="164" fontId="11" fillId="0" borderId="3" xfId="0" applyNumberFormat="1" applyFont="1" applyFill="1" applyBorder="1"/>
    <xf numFmtId="0" fontId="12" fillId="0" borderId="0" xfId="0" applyFont="1" applyFill="1"/>
    <xf numFmtId="0" fontId="11" fillId="0" borderId="3" xfId="0" applyFont="1" applyFill="1" applyBorder="1" applyAlignment="1">
      <alignment horizontal="right"/>
    </xf>
    <xf numFmtId="49" fontId="12" fillId="0" borderId="3" xfId="0" applyNumberFormat="1" applyFont="1" applyFill="1" applyBorder="1" applyAlignment="1">
      <alignment horizontal="right" wrapText="1"/>
    </xf>
    <xf numFmtId="0" fontId="11" fillId="0" borderId="0" xfId="0" applyFont="1" applyFill="1" applyAlignment="1">
      <alignment wrapText="1"/>
    </xf>
    <xf numFmtId="0" fontId="11" fillId="0" borderId="0" xfId="0" applyFont="1" applyFill="1"/>
    <xf numFmtId="0" fontId="11" fillId="0" borderId="2" xfId="0" applyFont="1" applyFill="1" applyBorder="1" applyAlignment="1" applyProtection="1">
      <alignment horizontal="right"/>
      <protection locked="0"/>
    </xf>
    <xf numFmtId="49" fontId="4" fillId="0" borderId="3" xfId="0" applyNumberFormat="1" applyFont="1" applyFill="1" applyBorder="1" applyAlignment="1" applyProtection="1">
      <alignment horizontal="center"/>
      <protection locked="0"/>
    </xf>
    <xf numFmtId="164" fontId="12" fillId="0" borderId="3" xfId="0" applyNumberFormat="1" applyFont="1" applyFill="1" applyBorder="1" applyProtection="1">
      <protection locked="0"/>
    </xf>
    <xf numFmtId="164" fontId="11" fillId="0" borderId="3" xfId="0" applyNumberFormat="1" applyFont="1" applyFill="1" applyBorder="1" applyProtection="1">
      <protection locked="0"/>
    </xf>
    <xf numFmtId="0" fontId="11" fillId="0" borderId="0" xfId="0" applyFont="1" applyFill="1" applyProtection="1">
      <protection locked="0"/>
    </xf>
    <xf numFmtId="0" fontId="11" fillId="0" borderId="3" xfId="0" applyFont="1" applyFill="1" applyBorder="1" applyAlignment="1" applyProtection="1">
      <alignment horizontal="right"/>
      <protection locked="0"/>
    </xf>
    <xf numFmtId="0" fontId="48" fillId="3" borderId="3" xfId="0" applyFont="1" applyFill="1" applyBorder="1" applyAlignment="1">
      <alignment horizontal="center"/>
    </xf>
    <xf numFmtId="49" fontId="48" fillId="3" borderId="3" xfId="0" applyNumberFormat="1" applyFont="1" applyFill="1" applyBorder="1" applyAlignment="1">
      <alignment horizontal="center"/>
    </xf>
    <xf numFmtId="0" fontId="49" fillId="3" borderId="3" xfId="0" applyFont="1" applyFill="1" applyBorder="1" applyAlignment="1">
      <alignment horizontal="center"/>
    </xf>
    <xf numFmtId="0" fontId="48" fillId="3" borderId="0" xfId="0" applyFont="1" applyFill="1"/>
    <xf numFmtId="0" fontId="28" fillId="3" borderId="0" xfId="0" applyFont="1" applyFill="1" applyAlignment="1" applyProtection="1">
      <alignment horizontal="center"/>
      <protection locked="0"/>
    </xf>
    <xf numFmtId="0" fontId="31" fillId="3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2" fillId="3" borderId="0" xfId="0" applyFont="1" applyFill="1" applyAlignment="1" applyProtection="1">
      <alignment horizontal="center"/>
      <protection locked="0"/>
    </xf>
    <xf numFmtId="0" fontId="29" fillId="3" borderId="0" xfId="0" applyFont="1" applyFill="1" applyAlignment="1" applyProtection="1">
      <alignment horizontal="right"/>
      <protection locked="0"/>
    </xf>
    <xf numFmtId="49" fontId="6" fillId="0" borderId="0" xfId="0" applyNumberFormat="1" applyFont="1" applyFill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29" fillId="3" borderId="0" xfId="0" applyFont="1" applyFill="1" applyAlignment="1" applyProtection="1">
      <protection locked="0"/>
    </xf>
    <xf numFmtId="0" fontId="19" fillId="3" borderId="0" xfId="0" applyFont="1" applyFill="1" applyAlignment="1">
      <alignment horizontal="center"/>
    </xf>
    <xf numFmtId="0" fontId="28" fillId="3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28" fillId="3" borderId="0" xfId="0" applyFont="1" applyFill="1" applyAlignment="1">
      <alignment horizontal="center" wrapText="1"/>
    </xf>
    <xf numFmtId="0" fontId="29" fillId="3" borderId="0" xfId="0" applyFont="1" applyFill="1" applyAlignment="1">
      <alignment horizontal="center" wrapText="1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>
      <alignment horizontal="right"/>
    </xf>
  </cellXfs>
  <cellStyles count="6">
    <cellStyle name="Обычный" xfId="0" builtinId="0"/>
    <cellStyle name="Обычный 2" xfId="1"/>
    <cellStyle name="Обычный_Tmp7" xfId="4"/>
    <cellStyle name="Процентный" xfId="2" builtinId="5"/>
    <cellStyle name="Финансовый" xfId="5" builtinId="3"/>
    <cellStyle name="Элементы осей" xf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735"/>
  <sheetViews>
    <sheetView view="pageBreakPreview" topLeftCell="A28" zoomScale="90" zoomScaleNormal="86" zoomScaleSheetLayoutView="90" workbookViewId="0">
      <selection activeCell="A5" sqref="A5:K5"/>
    </sheetView>
  </sheetViews>
  <sheetFormatPr defaultColWidth="9.140625" defaultRowHeight="12.75"/>
  <cols>
    <col min="1" max="1" width="4.140625" style="158" customWidth="1"/>
    <col min="2" max="2" width="31.85546875" style="158" customWidth="1"/>
    <col min="3" max="3" width="4.85546875" style="158" customWidth="1"/>
    <col min="4" max="4" width="4.28515625" style="158" customWidth="1"/>
    <col min="5" max="5" width="14" style="158" customWidth="1"/>
    <col min="6" max="6" width="5.7109375" style="158" customWidth="1"/>
    <col min="7" max="7" width="12.28515625" style="159" customWidth="1"/>
    <col min="8" max="8" width="14.140625" style="158" customWidth="1"/>
    <col min="9" max="9" width="12.85546875" style="158" customWidth="1"/>
    <col min="10" max="10" width="14.7109375" style="158" customWidth="1"/>
    <col min="11" max="11" width="14.42578125" style="158" customWidth="1"/>
    <col min="12" max="12" width="9.7109375" style="158" bestFit="1" customWidth="1"/>
    <col min="13" max="13" width="9.28515625" style="158" bestFit="1" customWidth="1"/>
    <col min="14" max="17" width="9.140625" style="158"/>
    <col min="18" max="18" width="9.28515625" style="158" bestFit="1" customWidth="1"/>
    <col min="19" max="16384" width="9.140625" style="158"/>
  </cols>
  <sheetData>
    <row r="1" spans="1:12" ht="30" customHeight="1">
      <c r="I1" s="163"/>
      <c r="J1" s="355" t="s">
        <v>606</v>
      </c>
      <c r="K1" s="355"/>
    </row>
    <row r="2" spans="1:12" ht="15.75">
      <c r="I2" s="355" t="s">
        <v>127</v>
      </c>
      <c r="J2" s="355"/>
      <c r="K2" s="355"/>
    </row>
    <row r="3" spans="1:12" ht="15.75">
      <c r="I3" s="163"/>
      <c r="J3" s="355" t="s">
        <v>607</v>
      </c>
      <c r="K3" s="355"/>
    </row>
    <row r="5" spans="1:12" s="160" customFormat="1" ht="15.75">
      <c r="A5" s="351" t="s">
        <v>203</v>
      </c>
      <c r="B5" s="354"/>
      <c r="C5" s="354"/>
      <c r="D5" s="354"/>
      <c r="E5" s="354"/>
      <c r="F5" s="354"/>
      <c r="G5" s="354"/>
      <c r="H5" s="354"/>
      <c r="I5" s="354"/>
      <c r="J5" s="354"/>
      <c r="K5" s="353"/>
    </row>
    <row r="6" spans="1:12" s="160" customFormat="1" ht="15.75">
      <c r="A6" s="351" t="s">
        <v>223</v>
      </c>
      <c r="B6" s="354"/>
      <c r="C6" s="354"/>
      <c r="D6" s="354"/>
      <c r="E6" s="354"/>
      <c r="F6" s="354"/>
      <c r="G6" s="354"/>
      <c r="H6" s="354"/>
      <c r="I6" s="354"/>
      <c r="J6" s="354"/>
      <c r="K6" s="353"/>
    </row>
    <row r="7" spans="1:12" s="160" customFormat="1" ht="15.75">
      <c r="A7" s="351" t="s">
        <v>546</v>
      </c>
      <c r="B7" s="354"/>
      <c r="C7" s="354"/>
      <c r="D7" s="354"/>
      <c r="E7" s="354"/>
      <c r="F7" s="354"/>
      <c r="G7" s="354"/>
      <c r="H7" s="354"/>
      <c r="I7" s="354"/>
      <c r="J7" s="354"/>
      <c r="K7" s="353"/>
    </row>
    <row r="8" spans="1:12" s="160" customFormat="1" ht="15.75" customHeight="1">
      <c r="A8" s="351" t="s">
        <v>545</v>
      </c>
      <c r="B8" s="352"/>
      <c r="C8" s="352"/>
      <c r="D8" s="352"/>
      <c r="E8" s="352"/>
      <c r="F8" s="352"/>
      <c r="G8" s="352"/>
      <c r="H8" s="352"/>
      <c r="I8" s="352"/>
      <c r="J8" s="352"/>
      <c r="K8" s="353"/>
    </row>
    <row r="9" spans="1:12" ht="12.75" customHeight="1">
      <c r="A9" s="161" t="s">
        <v>12</v>
      </c>
      <c r="B9" s="162"/>
      <c r="C9" s="163"/>
      <c r="D9" s="163"/>
      <c r="E9" s="163"/>
      <c r="F9" s="163"/>
      <c r="G9" s="161"/>
      <c r="H9" s="163"/>
      <c r="I9" s="164"/>
      <c r="J9" s="163"/>
      <c r="K9" s="165" t="s">
        <v>11</v>
      </c>
    </row>
    <row r="10" spans="1:12" ht="93.75" customHeight="1">
      <c r="A10" s="166" t="s">
        <v>1</v>
      </c>
      <c r="B10" s="167" t="s">
        <v>3</v>
      </c>
      <c r="C10" s="168" t="s">
        <v>6</v>
      </c>
      <c r="D10" s="168" t="s">
        <v>7</v>
      </c>
      <c r="E10" s="168" t="s">
        <v>8</v>
      </c>
      <c r="F10" s="169" t="s">
        <v>9</v>
      </c>
      <c r="G10" s="170" t="s">
        <v>4</v>
      </c>
      <c r="H10" s="170" t="s">
        <v>5</v>
      </c>
      <c r="I10" s="170" t="s">
        <v>98</v>
      </c>
      <c r="J10" s="170" t="s">
        <v>99</v>
      </c>
      <c r="K10" s="170" t="s">
        <v>13</v>
      </c>
    </row>
    <row r="11" spans="1:12" s="174" customFormat="1">
      <c r="A11" s="171">
        <v>1</v>
      </c>
      <c r="B11" s="172">
        <v>2</v>
      </c>
      <c r="C11" s="173" t="s">
        <v>224</v>
      </c>
      <c r="D11" s="173" t="s">
        <v>206</v>
      </c>
      <c r="E11" s="172">
        <v>5</v>
      </c>
      <c r="F11" s="172">
        <v>6</v>
      </c>
      <c r="G11" s="172">
        <v>7</v>
      </c>
      <c r="H11" s="172">
        <v>8</v>
      </c>
      <c r="I11" s="172">
        <v>9</v>
      </c>
      <c r="J11" s="172">
        <v>10</v>
      </c>
      <c r="K11" s="172">
        <v>11</v>
      </c>
    </row>
    <row r="12" spans="1:12" s="179" customFormat="1" ht="18" customHeight="1">
      <c r="A12" s="175"/>
      <c r="B12" s="176" t="s">
        <v>104</v>
      </c>
      <c r="C12" s="177" t="s">
        <v>14</v>
      </c>
      <c r="D12" s="177" t="s">
        <v>15</v>
      </c>
      <c r="E12" s="177"/>
      <c r="F12" s="177"/>
      <c r="G12" s="178">
        <f>H12+I12+J12+K12</f>
        <v>268798.90000000002</v>
      </c>
      <c r="H12" s="178">
        <f>H13+H24+H36+H49+H55+H81+H87+H93</f>
        <v>260443.9</v>
      </c>
      <c r="I12" s="178">
        <f t="shared" ref="I12:K12" si="0">I13+I24+I36+I49+I55+I81+I87+I93</f>
        <v>8355</v>
      </c>
      <c r="J12" s="178">
        <f t="shared" si="0"/>
        <v>0</v>
      </c>
      <c r="K12" s="178">
        <f t="shared" si="0"/>
        <v>0</v>
      </c>
    </row>
    <row r="13" spans="1:12" s="179" customFormat="1" ht="51">
      <c r="A13" s="175"/>
      <c r="B13" s="180" t="s">
        <v>105</v>
      </c>
      <c r="C13" s="181" t="s">
        <v>14</v>
      </c>
      <c r="D13" s="181" t="s">
        <v>16</v>
      </c>
      <c r="E13" s="181"/>
      <c r="F13" s="181"/>
      <c r="G13" s="178">
        <f t="shared" ref="G13:G22" si="1">SUM(H13:K13)</f>
        <v>21423.5</v>
      </c>
      <c r="H13" s="182">
        <f>H14</f>
        <v>21423.5</v>
      </c>
      <c r="I13" s="182">
        <f t="shared" ref="I13:K13" si="2">I14</f>
        <v>0</v>
      </c>
      <c r="J13" s="182">
        <f t="shared" si="2"/>
        <v>0</v>
      </c>
      <c r="K13" s="182">
        <f t="shared" si="2"/>
        <v>0</v>
      </c>
    </row>
    <row r="14" spans="1:12" s="179" customFormat="1" ht="51">
      <c r="A14" s="175"/>
      <c r="B14" s="183" t="s">
        <v>100</v>
      </c>
      <c r="C14" s="184" t="s">
        <v>14</v>
      </c>
      <c r="D14" s="184" t="s">
        <v>16</v>
      </c>
      <c r="E14" s="184" t="s">
        <v>265</v>
      </c>
      <c r="F14" s="184"/>
      <c r="G14" s="178">
        <f t="shared" si="1"/>
        <v>21423.5</v>
      </c>
      <c r="H14" s="182">
        <f>H15</f>
        <v>21423.5</v>
      </c>
      <c r="I14" s="182">
        <f t="shared" ref="I14:K14" si="3">I15</f>
        <v>0</v>
      </c>
      <c r="J14" s="182">
        <f t="shared" si="3"/>
        <v>0</v>
      </c>
      <c r="K14" s="182">
        <f t="shared" si="3"/>
        <v>0</v>
      </c>
    </row>
    <row r="15" spans="1:12" s="179" customFormat="1" ht="38.25">
      <c r="A15" s="175"/>
      <c r="B15" s="183" t="s">
        <v>227</v>
      </c>
      <c r="C15" s="184" t="s">
        <v>14</v>
      </c>
      <c r="D15" s="184" t="s">
        <v>16</v>
      </c>
      <c r="E15" s="184" t="s">
        <v>267</v>
      </c>
      <c r="F15" s="184"/>
      <c r="G15" s="178">
        <f t="shared" si="1"/>
        <v>21423.5</v>
      </c>
      <c r="H15" s="182">
        <f>H16+H21</f>
        <v>21423.5</v>
      </c>
      <c r="I15" s="182">
        <f t="shared" ref="I15:K15" si="4">I21</f>
        <v>0</v>
      </c>
      <c r="J15" s="182">
        <f t="shared" si="4"/>
        <v>0</v>
      </c>
      <c r="K15" s="182">
        <f t="shared" si="4"/>
        <v>0</v>
      </c>
    </row>
    <row r="16" spans="1:12" s="179" customFormat="1" ht="25.5">
      <c r="A16" s="185"/>
      <c r="B16" s="183" t="s">
        <v>126</v>
      </c>
      <c r="C16" s="173" t="s">
        <v>14</v>
      </c>
      <c r="D16" s="173" t="s">
        <v>16</v>
      </c>
      <c r="E16" s="184" t="s">
        <v>272</v>
      </c>
      <c r="F16" s="177"/>
      <c r="G16" s="178">
        <f>SUM(H16:K16)</f>
        <v>17208.900000000001</v>
      </c>
      <c r="H16" s="182">
        <f>H17+H19</f>
        <v>17208.900000000001</v>
      </c>
      <c r="I16" s="182">
        <f>I17+I19</f>
        <v>0</v>
      </c>
      <c r="J16" s="182">
        <f>J17+J19</f>
        <v>0</v>
      </c>
      <c r="K16" s="182">
        <f>K17+K19</f>
        <v>0</v>
      </c>
      <c r="L16" s="186"/>
    </row>
    <row r="17" spans="1:11" s="188" customFormat="1" ht="89.25">
      <c r="A17" s="187"/>
      <c r="B17" s="183" t="s">
        <v>55</v>
      </c>
      <c r="C17" s="173" t="s">
        <v>14</v>
      </c>
      <c r="D17" s="173" t="s">
        <v>16</v>
      </c>
      <c r="E17" s="184" t="s">
        <v>272</v>
      </c>
      <c r="F17" s="173" t="s">
        <v>56</v>
      </c>
      <c r="G17" s="178">
        <f>SUM(H17:K17)</f>
        <v>16628.900000000001</v>
      </c>
      <c r="H17" s="182">
        <f>H18</f>
        <v>16628.900000000001</v>
      </c>
      <c r="I17" s="182">
        <f>I18</f>
        <v>0</v>
      </c>
      <c r="J17" s="182">
        <f>J18</f>
        <v>0</v>
      </c>
      <c r="K17" s="182">
        <f>K18</f>
        <v>0</v>
      </c>
    </row>
    <row r="18" spans="1:11" s="188" customFormat="1" ht="39" customHeight="1">
      <c r="A18" s="187"/>
      <c r="B18" s="183" t="s">
        <v>106</v>
      </c>
      <c r="C18" s="173" t="s">
        <v>14</v>
      </c>
      <c r="D18" s="173" t="s">
        <v>16</v>
      </c>
      <c r="E18" s="184" t="s">
        <v>272</v>
      </c>
      <c r="F18" s="173" t="s">
        <v>107</v>
      </c>
      <c r="G18" s="178">
        <f t="shared" ref="G18:G20" si="5">SUM(H18:K18)</f>
        <v>16628.900000000001</v>
      </c>
      <c r="H18" s="182">
        <f>'приложение 8'!I63</f>
        <v>16628.900000000001</v>
      </c>
      <c r="I18" s="182">
        <f>'приложение 8'!J63</f>
        <v>0</v>
      </c>
      <c r="J18" s="182">
        <f>'приложение 8'!K63</f>
        <v>0</v>
      </c>
      <c r="K18" s="182">
        <f>'приложение 8'!L63</f>
        <v>0</v>
      </c>
    </row>
    <row r="19" spans="1:11" s="188" customFormat="1" ht="38.25">
      <c r="A19" s="187"/>
      <c r="B19" s="183" t="s">
        <v>275</v>
      </c>
      <c r="C19" s="173" t="s">
        <v>14</v>
      </c>
      <c r="D19" s="173" t="s">
        <v>16</v>
      </c>
      <c r="E19" s="184" t="s">
        <v>272</v>
      </c>
      <c r="F19" s="173" t="s">
        <v>58</v>
      </c>
      <c r="G19" s="178">
        <f t="shared" si="5"/>
        <v>580</v>
      </c>
      <c r="H19" s="182">
        <f>H20</f>
        <v>580</v>
      </c>
      <c r="I19" s="182">
        <f t="shared" ref="I19:K19" si="6">I20</f>
        <v>0</v>
      </c>
      <c r="J19" s="182">
        <f t="shared" si="6"/>
        <v>0</v>
      </c>
      <c r="K19" s="182">
        <f t="shared" si="6"/>
        <v>0</v>
      </c>
    </row>
    <row r="20" spans="1:11" s="188" customFormat="1" ht="42" customHeight="1">
      <c r="A20" s="187"/>
      <c r="B20" s="183" t="s">
        <v>113</v>
      </c>
      <c r="C20" s="173" t="s">
        <v>14</v>
      </c>
      <c r="D20" s="173" t="s">
        <v>16</v>
      </c>
      <c r="E20" s="184" t="s">
        <v>272</v>
      </c>
      <c r="F20" s="173" t="s">
        <v>60</v>
      </c>
      <c r="G20" s="178">
        <f t="shared" si="5"/>
        <v>580</v>
      </c>
      <c r="H20" s="182">
        <f>'приложение 8'!I67</f>
        <v>580</v>
      </c>
      <c r="I20" s="182">
        <f>'приложение 8'!J67</f>
        <v>0</v>
      </c>
      <c r="J20" s="182">
        <f>'приложение 8'!K67</f>
        <v>0</v>
      </c>
      <c r="K20" s="182">
        <f>'приложение 8'!L67</f>
        <v>0</v>
      </c>
    </row>
    <row r="21" spans="1:11" s="179" customFormat="1" ht="25.5">
      <c r="A21" s="175"/>
      <c r="B21" s="189" t="s">
        <v>278</v>
      </c>
      <c r="C21" s="184" t="s">
        <v>14</v>
      </c>
      <c r="D21" s="184" t="s">
        <v>16</v>
      </c>
      <c r="E21" s="184" t="s">
        <v>271</v>
      </c>
      <c r="F21" s="184"/>
      <c r="G21" s="178">
        <f t="shared" si="1"/>
        <v>4214.6000000000004</v>
      </c>
      <c r="H21" s="182">
        <f>H22</f>
        <v>4214.6000000000004</v>
      </c>
      <c r="I21" s="182">
        <f t="shared" ref="I21:K21" si="7">I22</f>
        <v>0</v>
      </c>
      <c r="J21" s="182">
        <f t="shared" si="7"/>
        <v>0</v>
      </c>
      <c r="K21" s="182">
        <f t="shared" si="7"/>
        <v>0</v>
      </c>
    </row>
    <row r="22" spans="1:11" s="179" customFormat="1" ht="89.25">
      <c r="A22" s="175"/>
      <c r="B22" s="183" t="s">
        <v>55</v>
      </c>
      <c r="C22" s="184" t="s">
        <v>14</v>
      </c>
      <c r="D22" s="184" t="s">
        <v>16</v>
      </c>
      <c r="E22" s="184" t="s">
        <v>271</v>
      </c>
      <c r="F22" s="184" t="s">
        <v>56</v>
      </c>
      <c r="G22" s="178">
        <f t="shared" si="1"/>
        <v>4214.6000000000004</v>
      </c>
      <c r="H22" s="182">
        <f>H23</f>
        <v>4214.6000000000004</v>
      </c>
      <c r="I22" s="182">
        <f t="shared" ref="I22:K22" si="8">I23</f>
        <v>0</v>
      </c>
      <c r="J22" s="182">
        <f t="shared" si="8"/>
        <v>0</v>
      </c>
      <c r="K22" s="182">
        <f t="shared" si="8"/>
        <v>0</v>
      </c>
    </row>
    <row r="23" spans="1:11" s="179" customFormat="1" ht="38.25">
      <c r="A23" s="175"/>
      <c r="B23" s="183" t="s">
        <v>106</v>
      </c>
      <c r="C23" s="184" t="s">
        <v>14</v>
      </c>
      <c r="D23" s="184" t="s">
        <v>16</v>
      </c>
      <c r="E23" s="184" t="s">
        <v>271</v>
      </c>
      <c r="F23" s="184" t="s">
        <v>107</v>
      </c>
      <c r="G23" s="178">
        <f>SUM(H23:K23)</f>
        <v>4214.6000000000004</v>
      </c>
      <c r="H23" s="182">
        <f>'приложение 8'!I18</f>
        <v>4214.6000000000004</v>
      </c>
      <c r="I23" s="182">
        <f>'приложение 8'!J18</f>
        <v>0</v>
      </c>
      <c r="J23" s="182">
        <f>'приложение 8'!K18</f>
        <v>0</v>
      </c>
      <c r="K23" s="182">
        <f>'приложение 8'!L18</f>
        <v>0</v>
      </c>
    </row>
    <row r="24" spans="1:11" s="179" customFormat="1" ht="76.5">
      <c r="A24" s="175"/>
      <c r="B24" s="180" t="s">
        <v>112</v>
      </c>
      <c r="C24" s="181" t="s">
        <v>14</v>
      </c>
      <c r="D24" s="181" t="s">
        <v>17</v>
      </c>
      <c r="E24" s="181"/>
      <c r="F24" s="181"/>
      <c r="G24" s="178">
        <f>SUM(H24:K24)</f>
        <v>9059.5</v>
      </c>
      <c r="H24" s="178">
        <f>H25</f>
        <v>9059.5</v>
      </c>
      <c r="I24" s="178">
        <f t="shared" ref="I24:K24" si="9">I25</f>
        <v>0</v>
      </c>
      <c r="J24" s="178">
        <f t="shared" si="9"/>
        <v>0</v>
      </c>
      <c r="K24" s="178">
        <f t="shared" si="9"/>
        <v>0</v>
      </c>
    </row>
    <row r="25" spans="1:11" s="188" customFormat="1" ht="51">
      <c r="A25" s="190"/>
      <c r="B25" s="183" t="s">
        <v>143</v>
      </c>
      <c r="C25" s="184" t="s">
        <v>14</v>
      </c>
      <c r="D25" s="184" t="s">
        <v>17</v>
      </c>
      <c r="E25" s="184" t="s">
        <v>265</v>
      </c>
      <c r="F25" s="181"/>
      <c r="G25" s="178">
        <f t="shared" ref="G25:G107" si="10">SUM(H25:K25)</f>
        <v>9059.5</v>
      </c>
      <c r="H25" s="191">
        <f>H26</f>
        <v>9059.5</v>
      </c>
      <c r="I25" s="191">
        <f t="shared" ref="I25:K25" si="11">I26</f>
        <v>0</v>
      </c>
      <c r="J25" s="191">
        <f t="shared" si="11"/>
        <v>0</v>
      </c>
      <c r="K25" s="191">
        <f t="shared" si="11"/>
        <v>0</v>
      </c>
    </row>
    <row r="26" spans="1:11" s="188" customFormat="1" ht="38.25">
      <c r="A26" s="190"/>
      <c r="B26" s="183" t="s">
        <v>227</v>
      </c>
      <c r="C26" s="184" t="s">
        <v>14</v>
      </c>
      <c r="D26" s="184" t="s">
        <v>17</v>
      </c>
      <c r="E26" s="184" t="s">
        <v>267</v>
      </c>
      <c r="F26" s="184"/>
      <c r="G26" s="178">
        <f t="shared" si="10"/>
        <v>9059.5</v>
      </c>
      <c r="H26" s="191">
        <f>H27+H33</f>
        <v>9059.5</v>
      </c>
      <c r="I26" s="191">
        <f>J27+I35</f>
        <v>0</v>
      </c>
      <c r="J26" s="191">
        <f>K27+J35</f>
        <v>0</v>
      </c>
      <c r="K26" s="191">
        <f>L27+K35</f>
        <v>0</v>
      </c>
    </row>
    <row r="27" spans="1:11" s="188" customFormat="1" ht="25.5">
      <c r="A27" s="190"/>
      <c r="B27" s="183" t="s">
        <v>126</v>
      </c>
      <c r="C27" s="184" t="s">
        <v>14</v>
      </c>
      <c r="D27" s="184" t="s">
        <v>17</v>
      </c>
      <c r="E27" s="184" t="s">
        <v>272</v>
      </c>
      <c r="F27" s="184"/>
      <c r="G27" s="178">
        <f t="shared" si="10"/>
        <v>6081.2</v>
      </c>
      <c r="H27" s="191">
        <f>H28+H30+H32</f>
        <v>6081.2</v>
      </c>
      <c r="I27" s="191">
        <f t="shared" ref="I27:K28" si="12">I28</f>
        <v>0</v>
      </c>
      <c r="J27" s="191">
        <f t="shared" si="12"/>
        <v>0</v>
      </c>
      <c r="K27" s="191">
        <f t="shared" si="12"/>
        <v>0</v>
      </c>
    </row>
    <row r="28" spans="1:11" s="188" customFormat="1" ht="93" customHeight="1">
      <c r="A28" s="190"/>
      <c r="B28" s="183" t="s">
        <v>55</v>
      </c>
      <c r="C28" s="184" t="s">
        <v>14</v>
      </c>
      <c r="D28" s="184" t="s">
        <v>17</v>
      </c>
      <c r="E28" s="184" t="s">
        <v>272</v>
      </c>
      <c r="F28" s="184" t="s">
        <v>56</v>
      </c>
      <c r="G28" s="178">
        <f t="shared" si="10"/>
        <v>5668</v>
      </c>
      <c r="H28" s="191">
        <f>H29</f>
        <v>5668</v>
      </c>
      <c r="I28" s="191">
        <f t="shared" si="12"/>
        <v>0</v>
      </c>
      <c r="J28" s="191">
        <f t="shared" si="12"/>
        <v>0</v>
      </c>
      <c r="K28" s="191">
        <f t="shared" si="12"/>
        <v>0</v>
      </c>
    </row>
    <row r="29" spans="1:11" s="188" customFormat="1" ht="39.75" customHeight="1">
      <c r="A29" s="190"/>
      <c r="B29" s="183" t="s">
        <v>106</v>
      </c>
      <c r="C29" s="184" t="s">
        <v>14</v>
      </c>
      <c r="D29" s="184" t="s">
        <v>17</v>
      </c>
      <c r="E29" s="184" t="s">
        <v>272</v>
      </c>
      <c r="F29" s="184" t="s">
        <v>107</v>
      </c>
      <c r="G29" s="178">
        <f t="shared" si="10"/>
        <v>5668</v>
      </c>
      <c r="H29" s="191">
        <f>'приложение 8'!I26</f>
        <v>5668</v>
      </c>
      <c r="I29" s="191">
        <f>'приложение 8'!J26</f>
        <v>0</v>
      </c>
      <c r="J29" s="191">
        <f>'приложение 8'!K26</f>
        <v>0</v>
      </c>
      <c r="K29" s="191">
        <f>'приложение 8'!L26</f>
        <v>0</v>
      </c>
    </row>
    <row r="30" spans="1:11" s="188" customFormat="1" ht="38.25">
      <c r="A30" s="190"/>
      <c r="B30" s="183" t="s">
        <v>87</v>
      </c>
      <c r="C30" s="184" t="s">
        <v>14</v>
      </c>
      <c r="D30" s="184" t="s">
        <v>17</v>
      </c>
      <c r="E30" s="184" t="s">
        <v>272</v>
      </c>
      <c r="F30" s="184" t="s">
        <v>58</v>
      </c>
      <c r="G30" s="178">
        <f t="shared" si="10"/>
        <v>393.2</v>
      </c>
      <c r="H30" s="191">
        <f>H31</f>
        <v>393.2</v>
      </c>
      <c r="I30" s="191">
        <f t="shared" ref="I30:K30" si="13">I31</f>
        <v>0</v>
      </c>
      <c r="J30" s="191">
        <f t="shared" si="13"/>
        <v>0</v>
      </c>
      <c r="K30" s="191">
        <f t="shared" si="13"/>
        <v>0</v>
      </c>
    </row>
    <row r="31" spans="1:11" s="188" customFormat="1" ht="38.25">
      <c r="A31" s="190"/>
      <c r="B31" s="183" t="s">
        <v>113</v>
      </c>
      <c r="C31" s="184" t="s">
        <v>14</v>
      </c>
      <c r="D31" s="184" t="s">
        <v>17</v>
      </c>
      <c r="E31" s="184" t="s">
        <v>272</v>
      </c>
      <c r="F31" s="184" t="s">
        <v>60</v>
      </c>
      <c r="G31" s="178">
        <f t="shared" si="10"/>
        <v>393.2</v>
      </c>
      <c r="H31" s="191">
        <f>'приложение 8'!I30</f>
        <v>393.2</v>
      </c>
      <c r="I31" s="191">
        <f>'приложение 8'!J30</f>
        <v>0</v>
      </c>
      <c r="J31" s="191">
        <f>'приложение 8'!K30</f>
        <v>0</v>
      </c>
      <c r="K31" s="191">
        <f>'приложение 8'!L30</f>
        <v>0</v>
      </c>
    </row>
    <row r="32" spans="1:11" s="188" customFormat="1">
      <c r="A32" s="187"/>
      <c r="B32" s="192" t="s">
        <v>72</v>
      </c>
      <c r="C32" s="184" t="s">
        <v>14</v>
      </c>
      <c r="D32" s="184" t="s">
        <v>17</v>
      </c>
      <c r="E32" s="184" t="s">
        <v>272</v>
      </c>
      <c r="F32" s="173" t="s">
        <v>73</v>
      </c>
      <c r="G32" s="178">
        <f t="shared" si="10"/>
        <v>20</v>
      </c>
      <c r="H32" s="182">
        <f>'приложение 8'!I33</f>
        <v>20</v>
      </c>
      <c r="I32" s="182">
        <f>I33</f>
        <v>0</v>
      </c>
      <c r="J32" s="182">
        <f>J33</f>
        <v>0</v>
      </c>
      <c r="K32" s="182">
        <f>K33</f>
        <v>0</v>
      </c>
    </row>
    <row r="33" spans="1:11" s="188" customFormat="1" ht="25.5">
      <c r="A33" s="190"/>
      <c r="B33" s="183" t="s">
        <v>114</v>
      </c>
      <c r="C33" s="184" t="s">
        <v>14</v>
      </c>
      <c r="D33" s="184" t="s">
        <v>17</v>
      </c>
      <c r="E33" s="184" t="s">
        <v>273</v>
      </c>
      <c r="F33" s="184"/>
      <c r="G33" s="178">
        <f t="shared" si="10"/>
        <v>2978.3</v>
      </c>
      <c r="H33" s="191">
        <f>H34</f>
        <v>2978.3</v>
      </c>
      <c r="I33" s="191">
        <f t="shared" ref="I33:K34" si="14">I34</f>
        <v>0</v>
      </c>
      <c r="J33" s="191">
        <f t="shared" si="14"/>
        <v>0</v>
      </c>
      <c r="K33" s="191">
        <f t="shared" si="14"/>
        <v>0</v>
      </c>
    </row>
    <row r="34" spans="1:11" s="188" customFormat="1" ht="89.25">
      <c r="A34" s="190"/>
      <c r="B34" s="183" t="s">
        <v>55</v>
      </c>
      <c r="C34" s="184" t="s">
        <v>14</v>
      </c>
      <c r="D34" s="184" t="s">
        <v>17</v>
      </c>
      <c r="E34" s="184" t="s">
        <v>273</v>
      </c>
      <c r="F34" s="184" t="s">
        <v>56</v>
      </c>
      <c r="G34" s="178">
        <f t="shared" si="10"/>
        <v>2978.3</v>
      </c>
      <c r="H34" s="191">
        <f>H35</f>
        <v>2978.3</v>
      </c>
      <c r="I34" s="191">
        <f t="shared" si="14"/>
        <v>0</v>
      </c>
      <c r="J34" s="191">
        <f t="shared" si="14"/>
        <v>0</v>
      </c>
      <c r="K34" s="191">
        <f t="shared" si="14"/>
        <v>0</v>
      </c>
    </row>
    <row r="35" spans="1:11" s="188" customFormat="1" ht="39.75" customHeight="1">
      <c r="A35" s="190"/>
      <c r="B35" s="183" t="s">
        <v>106</v>
      </c>
      <c r="C35" s="184" t="s">
        <v>14</v>
      </c>
      <c r="D35" s="184" t="s">
        <v>17</v>
      </c>
      <c r="E35" s="184" t="s">
        <v>273</v>
      </c>
      <c r="F35" s="184" t="s">
        <v>107</v>
      </c>
      <c r="G35" s="178">
        <f t="shared" si="10"/>
        <v>2978.3</v>
      </c>
      <c r="H35" s="191">
        <f>'приложение 8'!I37</f>
        <v>2978.3</v>
      </c>
      <c r="I35" s="191">
        <f>I81+I82</f>
        <v>0</v>
      </c>
      <c r="J35" s="191">
        <f>J81+J82</f>
        <v>0</v>
      </c>
      <c r="K35" s="191">
        <f>K81+K82</f>
        <v>0</v>
      </c>
    </row>
    <row r="36" spans="1:11" s="179" customFormat="1" ht="80.25" customHeight="1">
      <c r="A36" s="185"/>
      <c r="B36" s="180" t="s">
        <v>122</v>
      </c>
      <c r="C36" s="177" t="s">
        <v>14</v>
      </c>
      <c r="D36" s="177" t="s">
        <v>18</v>
      </c>
      <c r="E36" s="177"/>
      <c r="F36" s="177"/>
      <c r="G36" s="178">
        <f t="shared" si="10"/>
        <v>176784.1</v>
      </c>
      <c r="H36" s="178">
        <f>H37</f>
        <v>176784.1</v>
      </c>
      <c r="I36" s="178">
        <f t="shared" ref="I36:K37" si="15">I37</f>
        <v>0</v>
      </c>
      <c r="J36" s="178">
        <f t="shared" si="15"/>
        <v>0</v>
      </c>
      <c r="K36" s="178">
        <f t="shared" si="15"/>
        <v>0</v>
      </c>
    </row>
    <row r="37" spans="1:11" s="179" customFormat="1" ht="51">
      <c r="A37" s="185"/>
      <c r="B37" s="183" t="s">
        <v>143</v>
      </c>
      <c r="C37" s="173" t="s">
        <v>14</v>
      </c>
      <c r="D37" s="173" t="s">
        <v>18</v>
      </c>
      <c r="E37" s="184" t="s">
        <v>265</v>
      </c>
      <c r="F37" s="177"/>
      <c r="G37" s="178">
        <f t="shared" si="10"/>
        <v>176784.1</v>
      </c>
      <c r="H37" s="182">
        <f>H38</f>
        <v>176784.1</v>
      </c>
      <c r="I37" s="182">
        <f t="shared" si="15"/>
        <v>0</v>
      </c>
      <c r="J37" s="182">
        <f t="shared" si="15"/>
        <v>0</v>
      </c>
      <c r="K37" s="182">
        <f t="shared" si="15"/>
        <v>0</v>
      </c>
    </row>
    <row r="38" spans="1:11" s="179" customFormat="1" ht="38.25">
      <c r="A38" s="185"/>
      <c r="B38" s="183" t="s">
        <v>227</v>
      </c>
      <c r="C38" s="173" t="s">
        <v>14</v>
      </c>
      <c r="D38" s="173" t="s">
        <v>18</v>
      </c>
      <c r="E38" s="184" t="s">
        <v>267</v>
      </c>
      <c r="F38" s="177"/>
      <c r="G38" s="178">
        <f t="shared" si="10"/>
        <v>176784.1</v>
      </c>
      <c r="H38" s="182">
        <f>H39+H46</f>
        <v>176784.1</v>
      </c>
      <c r="I38" s="182">
        <f>I39+I46</f>
        <v>0</v>
      </c>
      <c r="J38" s="182">
        <f>J39+J46</f>
        <v>0</v>
      </c>
      <c r="K38" s="182">
        <f>K39+K46</f>
        <v>0</v>
      </c>
    </row>
    <row r="39" spans="1:11" s="179" customFormat="1" ht="25.5">
      <c r="A39" s="185"/>
      <c r="B39" s="183" t="s">
        <v>126</v>
      </c>
      <c r="C39" s="173" t="s">
        <v>14</v>
      </c>
      <c r="D39" s="173" t="s">
        <v>18</v>
      </c>
      <c r="E39" s="184" t="s">
        <v>272</v>
      </c>
      <c r="F39" s="177"/>
      <c r="G39" s="178">
        <f t="shared" si="10"/>
        <v>172562.7</v>
      </c>
      <c r="H39" s="182">
        <f>H40+H42+H44</f>
        <v>172562.7</v>
      </c>
      <c r="I39" s="182">
        <f>I40+I42+I44</f>
        <v>0</v>
      </c>
      <c r="J39" s="182">
        <f>J40+J42+J44</f>
        <v>0</v>
      </c>
      <c r="K39" s="182">
        <f>K40+K42+K44</f>
        <v>0</v>
      </c>
    </row>
    <row r="40" spans="1:11" s="188" customFormat="1" ht="93.75" customHeight="1">
      <c r="A40" s="187"/>
      <c r="B40" s="183" t="s">
        <v>55</v>
      </c>
      <c r="C40" s="173" t="s">
        <v>14</v>
      </c>
      <c r="D40" s="173" t="s">
        <v>18</v>
      </c>
      <c r="E40" s="184" t="s">
        <v>272</v>
      </c>
      <c r="F40" s="173" t="s">
        <v>56</v>
      </c>
      <c r="G40" s="178">
        <f t="shared" si="10"/>
        <v>160402.9</v>
      </c>
      <c r="H40" s="182">
        <f>H41</f>
        <v>160402.9</v>
      </c>
      <c r="I40" s="182">
        <f>I41</f>
        <v>0</v>
      </c>
      <c r="J40" s="182">
        <f>J41</f>
        <v>0</v>
      </c>
      <c r="K40" s="182">
        <f>K41</f>
        <v>0</v>
      </c>
    </row>
    <row r="41" spans="1:11" s="188" customFormat="1" ht="39.75" customHeight="1">
      <c r="A41" s="187"/>
      <c r="B41" s="183" t="s">
        <v>106</v>
      </c>
      <c r="C41" s="173" t="s">
        <v>14</v>
      </c>
      <c r="D41" s="173" t="s">
        <v>18</v>
      </c>
      <c r="E41" s="184" t="s">
        <v>272</v>
      </c>
      <c r="F41" s="173" t="s">
        <v>107</v>
      </c>
      <c r="G41" s="178">
        <f t="shared" si="10"/>
        <v>160402.9</v>
      </c>
      <c r="H41" s="182">
        <f>'приложение 8'!I75</f>
        <v>160402.9</v>
      </c>
      <c r="I41" s="182">
        <f>'приложение 8'!J75</f>
        <v>0</v>
      </c>
      <c r="J41" s="182">
        <f>'приложение 8'!K75</f>
        <v>0</v>
      </c>
      <c r="K41" s="182">
        <f>'приложение 8'!L75</f>
        <v>0</v>
      </c>
    </row>
    <row r="42" spans="1:11" s="188" customFormat="1" ht="41.25" customHeight="1">
      <c r="A42" s="187"/>
      <c r="B42" s="183" t="s">
        <v>275</v>
      </c>
      <c r="C42" s="173" t="s">
        <v>14</v>
      </c>
      <c r="D42" s="173" t="s">
        <v>18</v>
      </c>
      <c r="E42" s="184" t="s">
        <v>272</v>
      </c>
      <c r="F42" s="173" t="s">
        <v>58</v>
      </c>
      <c r="G42" s="178">
        <f t="shared" si="10"/>
        <v>12029.2</v>
      </c>
      <c r="H42" s="182">
        <f>H43</f>
        <v>12029.2</v>
      </c>
      <c r="I42" s="182">
        <f>I43</f>
        <v>0</v>
      </c>
      <c r="J42" s="182">
        <f>J43</f>
        <v>0</v>
      </c>
      <c r="K42" s="182">
        <f>K43</f>
        <v>0</v>
      </c>
    </row>
    <row r="43" spans="1:11" s="188" customFormat="1" ht="39" customHeight="1">
      <c r="A43" s="187"/>
      <c r="B43" s="183" t="s">
        <v>113</v>
      </c>
      <c r="C43" s="173" t="s">
        <v>14</v>
      </c>
      <c r="D43" s="173" t="s">
        <v>18</v>
      </c>
      <c r="E43" s="184" t="s">
        <v>272</v>
      </c>
      <c r="F43" s="173" t="s">
        <v>60</v>
      </c>
      <c r="G43" s="178">
        <f t="shared" si="10"/>
        <v>12029.2</v>
      </c>
      <c r="H43" s="182">
        <f>'приложение 8'!I79</f>
        <v>12029.2</v>
      </c>
      <c r="I43" s="182">
        <f>'приложение 8'!J79</f>
        <v>0</v>
      </c>
      <c r="J43" s="182">
        <f>'приложение 8'!K79</f>
        <v>0</v>
      </c>
      <c r="K43" s="182">
        <f>'приложение 8'!L79</f>
        <v>0</v>
      </c>
    </row>
    <row r="44" spans="1:11" s="188" customFormat="1">
      <c r="A44" s="187"/>
      <c r="B44" s="192" t="s">
        <v>72</v>
      </c>
      <c r="C44" s="173" t="s">
        <v>14</v>
      </c>
      <c r="D44" s="173" t="s">
        <v>18</v>
      </c>
      <c r="E44" s="184" t="s">
        <v>272</v>
      </c>
      <c r="F44" s="173" t="s">
        <v>73</v>
      </c>
      <c r="G44" s="178">
        <f t="shared" si="10"/>
        <v>130.6</v>
      </c>
      <c r="H44" s="182">
        <f>H45</f>
        <v>130.6</v>
      </c>
      <c r="I44" s="182">
        <f t="shared" ref="I44:K44" si="16">I45</f>
        <v>0</v>
      </c>
      <c r="J44" s="182">
        <f t="shared" si="16"/>
        <v>0</v>
      </c>
      <c r="K44" s="182">
        <f t="shared" si="16"/>
        <v>0</v>
      </c>
    </row>
    <row r="45" spans="1:11" s="188" customFormat="1" ht="25.5">
      <c r="A45" s="187"/>
      <c r="B45" s="192" t="s">
        <v>74</v>
      </c>
      <c r="C45" s="173" t="s">
        <v>14</v>
      </c>
      <c r="D45" s="173" t="s">
        <v>18</v>
      </c>
      <c r="E45" s="184" t="s">
        <v>272</v>
      </c>
      <c r="F45" s="173" t="s">
        <v>75</v>
      </c>
      <c r="G45" s="178">
        <f t="shared" si="10"/>
        <v>130.6</v>
      </c>
      <c r="H45" s="182">
        <f>'приложение 8'!I83</f>
        <v>130.6</v>
      </c>
      <c r="I45" s="182">
        <f>'приложение 8'!J83</f>
        <v>0</v>
      </c>
      <c r="J45" s="182">
        <f>'приложение 8'!K83</f>
        <v>0</v>
      </c>
      <c r="K45" s="182">
        <f>'приложение 8'!L83</f>
        <v>0</v>
      </c>
    </row>
    <row r="46" spans="1:11" s="188" customFormat="1">
      <c r="A46" s="187"/>
      <c r="B46" s="183" t="s">
        <v>125</v>
      </c>
      <c r="C46" s="173" t="s">
        <v>14</v>
      </c>
      <c r="D46" s="173" t="s">
        <v>18</v>
      </c>
      <c r="E46" s="173" t="s">
        <v>279</v>
      </c>
      <c r="F46" s="173"/>
      <c r="G46" s="178">
        <f t="shared" si="10"/>
        <v>4221.3999999999996</v>
      </c>
      <c r="H46" s="182">
        <f t="shared" ref="H46:K47" si="17">H47</f>
        <v>4221.3999999999996</v>
      </c>
      <c r="I46" s="182">
        <f t="shared" si="17"/>
        <v>0</v>
      </c>
      <c r="J46" s="182">
        <f t="shared" si="17"/>
        <v>0</v>
      </c>
      <c r="K46" s="182">
        <f t="shared" si="17"/>
        <v>0</v>
      </c>
    </row>
    <row r="47" spans="1:11" s="188" customFormat="1" ht="85.5" customHeight="1">
      <c r="A47" s="187"/>
      <c r="B47" s="183" t="s">
        <v>55</v>
      </c>
      <c r="C47" s="173" t="s">
        <v>14</v>
      </c>
      <c r="D47" s="173" t="s">
        <v>18</v>
      </c>
      <c r="E47" s="173" t="s">
        <v>279</v>
      </c>
      <c r="F47" s="173" t="s">
        <v>56</v>
      </c>
      <c r="G47" s="178">
        <f t="shared" si="10"/>
        <v>4221.3999999999996</v>
      </c>
      <c r="H47" s="182">
        <f t="shared" si="17"/>
        <v>4221.3999999999996</v>
      </c>
      <c r="I47" s="182">
        <f t="shared" si="17"/>
        <v>0</v>
      </c>
      <c r="J47" s="182">
        <f t="shared" si="17"/>
        <v>0</v>
      </c>
      <c r="K47" s="182">
        <f t="shared" si="17"/>
        <v>0</v>
      </c>
    </row>
    <row r="48" spans="1:11" s="188" customFormat="1" ht="37.5" customHeight="1">
      <c r="A48" s="187"/>
      <c r="B48" s="183" t="s">
        <v>106</v>
      </c>
      <c r="C48" s="173" t="s">
        <v>14</v>
      </c>
      <c r="D48" s="173" t="s">
        <v>18</v>
      </c>
      <c r="E48" s="173" t="s">
        <v>279</v>
      </c>
      <c r="F48" s="173" t="s">
        <v>107</v>
      </c>
      <c r="G48" s="178">
        <f t="shared" si="10"/>
        <v>4221.3999999999996</v>
      </c>
      <c r="H48" s="182">
        <f>'приложение 8'!I87</f>
        <v>4221.3999999999996</v>
      </c>
      <c r="I48" s="182">
        <f>I81+I82</f>
        <v>0</v>
      </c>
      <c r="J48" s="182">
        <f>J81+J82</f>
        <v>0</v>
      </c>
      <c r="K48" s="182">
        <f>K81+K82</f>
        <v>0</v>
      </c>
    </row>
    <row r="49" spans="1:11" s="32" customFormat="1">
      <c r="A49" s="114"/>
      <c r="B49" s="5" t="s">
        <v>486</v>
      </c>
      <c r="C49" s="4" t="s">
        <v>14</v>
      </c>
      <c r="D49" s="4" t="s">
        <v>19</v>
      </c>
      <c r="E49" s="4"/>
      <c r="F49" s="4"/>
      <c r="G49" s="6">
        <f>SUM(H49:K49)</f>
        <v>29.5</v>
      </c>
      <c r="H49" s="6">
        <f>H50</f>
        <v>0</v>
      </c>
      <c r="I49" s="6">
        <f>I50</f>
        <v>29.5</v>
      </c>
      <c r="J49" s="6">
        <f>J50</f>
        <v>0</v>
      </c>
      <c r="K49" s="6">
        <f>K50</f>
        <v>0</v>
      </c>
    </row>
    <row r="50" spans="1:11" s="32" customFormat="1" ht="51">
      <c r="A50" s="114"/>
      <c r="B50" s="1" t="s">
        <v>143</v>
      </c>
      <c r="C50" s="3" t="s">
        <v>14</v>
      </c>
      <c r="D50" s="3" t="s">
        <v>19</v>
      </c>
      <c r="E50" s="7" t="s">
        <v>265</v>
      </c>
      <c r="F50" s="4"/>
      <c r="G50" s="6">
        <f>SUM(H50:K50)</f>
        <v>29.5</v>
      </c>
      <c r="H50" s="10">
        <f>H51</f>
        <v>0</v>
      </c>
      <c r="I50" s="10">
        <f t="shared" ref="I50:K52" si="18">I51</f>
        <v>29.5</v>
      </c>
      <c r="J50" s="10">
        <f t="shared" si="18"/>
        <v>0</v>
      </c>
      <c r="K50" s="10">
        <f t="shared" si="18"/>
        <v>0</v>
      </c>
    </row>
    <row r="51" spans="1:11" s="32" customFormat="1" ht="38.25">
      <c r="A51" s="114"/>
      <c r="B51" s="1" t="s">
        <v>227</v>
      </c>
      <c r="C51" s="3" t="s">
        <v>14</v>
      </c>
      <c r="D51" s="3" t="s">
        <v>19</v>
      </c>
      <c r="E51" s="7" t="s">
        <v>267</v>
      </c>
      <c r="F51" s="4"/>
      <c r="G51" s="6">
        <f>SUM(H51:K51)</f>
        <v>29.5</v>
      </c>
      <c r="H51" s="10">
        <f>H52</f>
        <v>0</v>
      </c>
      <c r="I51" s="10">
        <f t="shared" si="18"/>
        <v>29.5</v>
      </c>
      <c r="J51" s="10">
        <f t="shared" si="18"/>
        <v>0</v>
      </c>
      <c r="K51" s="10">
        <f t="shared" si="18"/>
        <v>0</v>
      </c>
    </row>
    <row r="52" spans="1:11" s="33" customFormat="1" ht="261.75" customHeight="1">
      <c r="A52" s="9"/>
      <c r="B52" s="15" t="s">
        <v>487</v>
      </c>
      <c r="C52" s="3" t="s">
        <v>14</v>
      </c>
      <c r="D52" s="3" t="s">
        <v>19</v>
      </c>
      <c r="E52" s="3" t="s">
        <v>566</v>
      </c>
      <c r="F52" s="3"/>
      <c r="G52" s="6">
        <f>SUM(H52:K52)</f>
        <v>29.5</v>
      </c>
      <c r="H52" s="10">
        <f>H53</f>
        <v>0</v>
      </c>
      <c r="I52" s="10">
        <f t="shared" si="18"/>
        <v>29.5</v>
      </c>
      <c r="J52" s="10">
        <f t="shared" si="18"/>
        <v>0</v>
      </c>
      <c r="K52" s="10">
        <f t="shared" si="18"/>
        <v>0</v>
      </c>
    </row>
    <row r="53" spans="1:11" s="33" customFormat="1" ht="38.25">
      <c r="A53" s="9"/>
      <c r="B53" s="1" t="s">
        <v>275</v>
      </c>
      <c r="C53" s="3" t="s">
        <v>14</v>
      </c>
      <c r="D53" s="3" t="s">
        <v>19</v>
      </c>
      <c r="E53" s="3" t="s">
        <v>566</v>
      </c>
      <c r="F53" s="3" t="s">
        <v>58</v>
      </c>
      <c r="G53" s="6">
        <f t="shared" ref="G53:G54" si="19">H53+I53+J53+K53</f>
        <v>29.5</v>
      </c>
      <c r="H53" s="10">
        <f>H54</f>
        <v>0</v>
      </c>
      <c r="I53" s="10">
        <f>I54</f>
        <v>29.5</v>
      </c>
      <c r="J53" s="10">
        <f>J54</f>
        <v>0</v>
      </c>
      <c r="K53" s="10">
        <f>K54</f>
        <v>0</v>
      </c>
    </row>
    <row r="54" spans="1:11" s="33" customFormat="1" ht="37.5" customHeight="1">
      <c r="A54" s="9"/>
      <c r="B54" s="1" t="s">
        <v>113</v>
      </c>
      <c r="C54" s="3" t="s">
        <v>14</v>
      </c>
      <c r="D54" s="3" t="s">
        <v>19</v>
      </c>
      <c r="E54" s="3" t="s">
        <v>566</v>
      </c>
      <c r="F54" s="3" t="s">
        <v>60</v>
      </c>
      <c r="G54" s="6">
        <f t="shared" si="19"/>
        <v>29.5</v>
      </c>
      <c r="H54" s="10">
        <f>'приложение 8'!I95</f>
        <v>0</v>
      </c>
      <c r="I54" s="10">
        <f>'приложение 8'!J95</f>
        <v>29.5</v>
      </c>
      <c r="J54" s="10">
        <f>'приложение 8'!K95</f>
        <v>0</v>
      </c>
      <c r="K54" s="10">
        <f>'приложение 8'!L95</f>
        <v>0</v>
      </c>
    </row>
    <row r="55" spans="1:11" s="179" customFormat="1" ht="60.75" customHeight="1">
      <c r="A55" s="193"/>
      <c r="B55" s="180" t="s">
        <v>115</v>
      </c>
      <c r="C55" s="177" t="s">
        <v>14</v>
      </c>
      <c r="D55" s="177" t="s">
        <v>116</v>
      </c>
      <c r="E55" s="177"/>
      <c r="F55" s="177"/>
      <c r="G55" s="178">
        <f t="shared" si="10"/>
        <v>41592.199999999997</v>
      </c>
      <c r="H55" s="178">
        <f>H56+H69</f>
        <v>41592.199999999997</v>
      </c>
      <c r="I55" s="178">
        <f t="shared" ref="I55:K55" si="20">I56+I69</f>
        <v>0</v>
      </c>
      <c r="J55" s="178">
        <f t="shared" si="20"/>
        <v>0</v>
      </c>
      <c r="K55" s="178">
        <f t="shared" si="20"/>
        <v>0</v>
      </c>
    </row>
    <row r="56" spans="1:11" s="179" customFormat="1" ht="112.5" customHeight="1">
      <c r="A56" s="193"/>
      <c r="B56" s="15" t="s">
        <v>135</v>
      </c>
      <c r="C56" s="173" t="s">
        <v>14</v>
      </c>
      <c r="D56" s="173" t="s">
        <v>116</v>
      </c>
      <c r="E56" s="3" t="s">
        <v>305</v>
      </c>
      <c r="F56" s="177"/>
      <c r="G56" s="178">
        <f t="shared" ref="G56:G68" si="21">SUM(H56:K56)</f>
        <v>32365.199999999997</v>
      </c>
      <c r="H56" s="182">
        <f>H57+H65</f>
        <v>32365.199999999997</v>
      </c>
      <c r="I56" s="182">
        <f t="shared" ref="I56:K56" si="22">I57+I65</f>
        <v>0</v>
      </c>
      <c r="J56" s="182">
        <f t="shared" si="22"/>
        <v>0</v>
      </c>
      <c r="K56" s="182">
        <f t="shared" si="22"/>
        <v>0</v>
      </c>
    </row>
    <row r="57" spans="1:11" s="179" customFormat="1" ht="38.25">
      <c r="A57" s="193"/>
      <c r="B57" s="15" t="s">
        <v>306</v>
      </c>
      <c r="C57" s="173" t="s">
        <v>14</v>
      </c>
      <c r="D57" s="173" t="s">
        <v>116</v>
      </c>
      <c r="E57" s="3" t="s">
        <v>307</v>
      </c>
      <c r="F57" s="177"/>
      <c r="G57" s="178">
        <f t="shared" si="21"/>
        <v>32315.199999999997</v>
      </c>
      <c r="H57" s="182">
        <f>H58</f>
        <v>32315.199999999997</v>
      </c>
      <c r="I57" s="182">
        <f t="shared" ref="I57:K57" si="23">I58</f>
        <v>0</v>
      </c>
      <c r="J57" s="182">
        <f t="shared" si="23"/>
        <v>0</v>
      </c>
      <c r="K57" s="182">
        <f t="shared" si="23"/>
        <v>0</v>
      </c>
    </row>
    <row r="58" spans="1:11" s="179" customFormat="1" ht="25.5">
      <c r="A58" s="193"/>
      <c r="B58" s="1" t="s">
        <v>126</v>
      </c>
      <c r="C58" s="3" t="s">
        <v>14</v>
      </c>
      <c r="D58" s="3" t="s">
        <v>116</v>
      </c>
      <c r="E58" s="3" t="s">
        <v>308</v>
      </c>
      <c r="F58" s="3"/>
      <c r="G58" s="178">
        <f t="shared" si="21"/>
        <v>32315.199999999997</v>
      </c>
      <c r="H58" s="182">
        <f>H59+H61+H63</f>
        <v>32315.199999999997</v>
      </c>
      <c r="I58" s="182">
        <f t="shared" ref="I58:K58" si="24">I59+I61+I63</f>
        <v>0</v>
      </c>
      <c r="J58" s="182">
        <f t="shared" si="24"/>
        <v>0</v>
      </c>
      <c r="K58" s="182">
        <f t="shared" si="24"/>
        <v>0</v>
      </c>
    </row>
    <row r="59" spans="1:11" s="179" customFormat="1" ht="89.25">
      <c r="A59" s="193"/>
      <c r="B59" s="1" t="s">
        <v>55</v>
      </c>
      <c r="C59" s="3" t="s">
        <v>14</v>
      </c>
      <c r="D59" s="3" t="s">
        <v>116</v>
      </c>
      <c r="E59" s="3" t="s">
        <v>308</v>
      </c>
      <c r="F59" s="3" t="s">
        <v>56</v>
      </c>
      <c r="G59" s="178">
        <f t="shared" si="21"/>
        <v>29200.1</v>
      </c>
      <c r="H59" s="182">
        <f>H60</f>
        <v>29200.1</v>
      </c>
      <c r="I59" s="182">
        <f t="shared" ref="I59:K59" si="25">I60</f>
        <v>0</v>
      </c>
      <c r="J59" s="182">
        <f t="shared" si="25"/>
        <v>0</v>
      </c>
      <c r="K59" s="182">
        <f t="shared" si="25"/>
        <v>0</v>
      </c>
    </row>
    <row r="60" spans="1:11" s="179" customFormat="1" ht="38.25">
      <c r="A60" s="193"/>
      <c r="B60" s="1" t="s">
        <v>106</v>
      </c>
      <c r="C60" s="3" t="s">
        <v>14</v>
      </c>
      <c r="D60" s="3" t="s">
        <v>116</v>
      </c>
      <c r="E60" s="3" t="s">
        <v>308</v>
      </c>
      <c r="F60" s="3" t="s">
        <v>107</v>
      </c>
      <c r="G60" s="178">
        <f t="shared" si="21"/>
        <v>29200.1</v>
      </c>
      <c r="H60" s="182">
        <f>'приложение 8'!I956</f>
        <v>29200.1</v>
      </c>
      <c r="I60" s="182">
        <f>'приложение 8'!J956</f>
        <v>0</v>
      </c>
      <c r="J60" s="182">
        <f>'приложение 8'!K956</f>
        <v>0</v>
      </c>
      <c r="K60" s="182">
        <f>'приложение 8'!L956</f>
        <v>0</v>
      </c>
    </row>
    <row r="61" spans="1:11" s="179" customFormat="1" ht="38.25">
      <c r="A61" s="193"/>
      <c r="B61" s="1" t="s">
        <v>275</v>
      </c>
      <c r="C61" s="3" t="s">
        <v>14</v>
      </c>
      <c r="D61" s="3" t="s">
        <v>116</v>
      </c>
      <c r="E61" s="3" t="s">
        <v>308</v>
      </c>
      <c r="F61" s="3" t="s">
        <v>58</v>
      </c>
      <c r="G61" s="178">
        <f t="shared" si="21"/>
        <v>3105.8</v>
      </c>
      <c r="H61" s="182">
        <f>H62</f>
        <v>3105.8</v>
      </c>
      <c r="I61" s="182">
        <f t="shared" ref="I61:K61" si="26">I62</f>
        <v>0</v>
      </c>
      <c r="J61" s="182">
        <f t="shared" si="26"/>
        <v>0</v>
      </c>
      <c r="K61" s="182">
        <f t="shared" si="26"/>
        <v>0</v>
      </c>
    </row>
    <row r="62" spans="1:11" s="179" customFormat="1" ht="38.25">
      <c r="A62" s="193"/>
      <c r="B62" s="1" t="s">
        <v>59</v>
      </c>
      <c r="C62" s="3" t="s">
        <v>14</v>
      </c>
      <c r="D62" s="3" t="s">
        <v>116</v>
      </c>
      <c r="E62" s="3" t="s">
        <v>308</v>
      </c>
      <c r="F62" s="3" t="s">
        <v>60</v>
      </c>
      <c r="G62" s="178">
        <f t="shared" si="21"/>
        <v>3105.8</v>
      </c>
      <c r="H62" s="182">
        <f>'приложение 8'!I960</f>
        <v>3105.8</v>
      </c>
      <c r="I62" s="182">
        <f>'приложение 8'!J960</f>
        <v>0</v>
      </c>
      <c r="J62" s="182">
        <f>'приложение 8'!K960</f>
        <v>0</v>
      </c>
      <c r="K62" s="182">
        <f>'приложение 8'!L960</f>
        <v>0</v>
      </c>
    </row>
    <row r="63" spans="1:11" s="179" customFormat="1">
      <c r="A63" s="193"/>
      <c r="B63" s="31" t="s">
        <v>72</v>
      </c>
      <c r="C63" s="3" t="s">
        <v>14</v>
      </c>
      <c r="D63" s="3" t="s">
        <v>116</v>
      </c>
      <c r="E63" s="3" t="s">
        <v>308</v>
      </c>
      <c r="F63" s="3" t="s">
        <v>73</v>
      </c>
      <c r="G63" s="178">
        <f t="shared" si="21"/>
        <v>9.2999999999999989</v>
      </c>
      <c r="H63" s="182">
        <f>H64</f>
        <v>9.2999999999999989</v>
      </c>
      <c r="I63" s="182">
        <f t="shared" ref="I63:K63" si="27">I64</f>
        <v>0</v>
      </c>
      <c r="J63" s="182">
        <f t="shared" si="27"/>
        <v>0</v>
      </c>
      <c r="K63" s="182">
        <f t="shared" si="27"/>
        <v>0</v>
      </c>
    </row>
    <row r="64" spans="1:11" s="179" customFormat="1" ht="25.5">
      <c r="A64" s="193"/>
      <c r="B64" s="31" t="s">
        <v>74</v>
      </c>
      <c r="C64" s="3" t="s">
        <v>14</v>
      </c>
      <c r="D64" s="3" t="s">
        <v>116</v>
      </c>
      <c r="E64" s="3" t="s">
        <v>308</v>
      </c>
      <c r="F64" s="3" t="s">
        <v>75</v>
      </c>
      <c r="G64" s="178">
        <f t="shared" si="21"/>
        <v>9.2999999999999989</v>
      </c>
      <c r="H64" s="182">
        <f>'приложение 8'!I964</f>
        <v>9.2999999999999989</v>
      </c>
      <c r="I64" s="182">
        <f>'приложение 8'!J964</f>
        <v>0</v>
      </c>
      <c r="J64" s="182">
        <f>'приложение 8'!K964</f>
        <v>0</v>
      </c>
      <c r="K64" s="182">
        <f>'приложение 8'!L964</f>
        <v>0</v>
      </c>
    </row>
    <row r="65" spans="1:13" s="179" customFormat="1" ht="38.25">
      <c r="A65" s="193"/>
      <c r="B65" s="15" t="s">
        <v>312</v>
      </c>
      <c r="C65" s="3" t="s">
        <v>14</v>
      </c>
      <c r="D65" s="3" t="s">
        <v>116</v>
      </c>
      <c r="E65" s="3" t="s">
        <v>313</v>
      </c>
      <c r="F65" s="3"/>
      <c r="G65" s="178">
        <f t="shared" si="21"/>
        <v>50</v>
      </c>
      <c r="H65" s="182">
        <f>H66</f>
        <v>50</v>
      </c>
      <c r="I65" s="182">
        <f t="shared" ref="I65:K67" si="28">I66</f>
        <v>0</v>
      </c>
      <c r="J65" s="182">
        <f t="shared" si="28"/>
        <v>0</v>
      </c>
      <c r="K65" s="182">
        <f t="shared" si="28"/>
        <v>0</v>
      </c>
    </row>
    <row r="66" spans="1:13" s="179" customFormat="1" ht="25.5">
      <c r="A66" s="193"/>
      <c r="B66" s="1" t="s">
        <v>289</v>
      </c>
      <c r="C66" s="3" t="s">
        <v>14</v>
      </c>
      <c r="D66" s="3" t="s">
        <v>116</v>
      </c>
      <c r="E66" s="3" t="s">
        <v>314</v>
      </c>
      <c r="F66" s="3"/>
      <c r="G66" s="178">
        <f t="shared" si="21"/>
        <v>50</v>
      </c>
      <c r="H66" s="182">
        <f>H67</f>
        <v>50</v>
      </c>
      <c r="I66" s="182">
        <f t="shared" si="28"/>
        <v>0</v>
      </c>
      <c r="J66" s="182">
        <f t="shared" si="28"/>
        <v>0</v>
      </c>
      <c r="K66" s="182">
        <f t="shared" si="28"/>
        <v>0</v>
      </c>
    </row>
    <row r="67" spans="1:13" s="179" customFormat="1" ht="38.25">
      <c r="A67" s="193"/>
      <c r="B67" s="1" t="s">
        <v>275</v>
      </c>
      <c r="C67" s="3" t="s">
        <v>14</v>
      </c>
      <c r="D67" s="3" t="s">
        <v>116</v>
      </c>
      <c r="E67" s="3" t="s">
        <v>314</v>
      </c>
      <c r="F67" s="3" t="s">
        <v>58</v>
      </c>
      <c r="G67" s="178">
        <f t="shared" si="21"/>
        <v>50</v>
      </c>
      <c r="H67" s="182">
        <f>H68</f>
        <v>50</v>
      </c>
      <c r="I67" s="182">
        <f t="shared" si="28"/>
        <v>0</v>
      </c>
      <c r="J67" s="182">
        <f t="shared" si="28"/>
        <v>0</v>
      </c>
      <c r="K67" s="182">
        <f t="shared" si="28"/>
        <v>0</v>
      </c>
    </row>
    <row r="68" spans="1:13" s="179" customFormat="1" ht="38.25">
      <c r="A68" s="193"/>
      <c r="B68" s="1" t="s">
        <v>59</v>
      </c>
      <c r="C68" s="3" t="s">
        <v>14</v>
      </c>
      <c r="D68" s="3" t="s">
        <v>116</v>
      </c>
      <c r="E68" s="3" t="s">
        <v>314</v>
      </c>
      <c r="F68" s="3" t="s">
        <v>60</v>
      </c>
      <c r="G68" s="178">
        <f t="shared" si="21"/>
        <v>50</v>
      </c>
      <c r="H68" s="182">
        <f>'приложение 8'!I970</f>
        <v>50</v>
      </c>
      <c r="I68" s="182">
        <f>'приложение 8'!J970</f>
        <v>0</v>
      </c>
      <c r="J68" s="182">
        <f>'приложение 8'!K970</f>
        <v>0</v>
      </c>
      <c r="K68" s="182">
        <f>'приложение 8'!L970</f>
        <v>0</v>
      </c>
    </row>
    <row r="69" spans="1:13" s="179" customFormat="1" ht="51">
      <c r="A69" s="193"/>
      <c r="B69" s="183" t="s">
        <v>100</v>
      </c>
      <c r="C69" s="184" t="s">
        <v>14</v>
      </c>
      <c r="D69" s="184" t="s">
        <v>116</v>
      </c>
      <c r="E69" s="184" t="s">
        <v>265</v>
      </c>
      <c r="F69" s="177"/>
      <c r="G69" s="178">
        <f t="shared" si="10"/>
        <v>9227</v>
      </c>
      <c r="H69" s="182">
        <f>H70</f>
        <v>9227</v>
      </c>
      <c r="I69" s="182">
        <f t="shared" ref="I69:K69" si="29">I70</f>
        <v>0</v>
      </c>
      <c r="J69" s="182">
        <f t="shared" si="29"/>
        <v>0</v>
      </c>
      <c r="K69" s="182">
        <f t="shared" si="29"/>
        <v>0</v>
      </c>
    </row>
    <row r="70" spans="1:13" s="179" customFormat="1" ht="38.25">
      <c r="A70" s="193"/>
      <c r="B70" s="183" t="s">
        <v>227</v>
      </c>
      <c r="C70" s="184" t="s">
        <v>14</v>
      </c>
      <c r="D70" s="184" t="s">
        <v>116</v>
      </c>
      <c r="E70" s="184" t="s">
        <v>267</v>
      </c>
      <c r="F70" s="177"/>
      <c r="G70" s="178">
        <f t="shared" si="10"/>
        <v>9227</v>
      </c>
      <c r="H70" s="182">
        <f>H71+H78</f>
        <v>9227</v>
      </c>
      <c r="I70" s="182">
        <f>I71+I78</f>
        <v>0</v>
      </c>
      <c r="J70" s="182">
        <f>J71+J78</f>
        <v>0</v>
      </c>
      <c r="K70" s="182">
        <f>K71+K78</f>
        <v>0</v>
      </c>
    </row>
    <row r="71" spans="1:13" s="179" customFormat="1" ht="25.5">
      <c r="A71" s="193"/>
      <c r="B71" s="183" t="s">
        <v>126</v>
      </c>
      <c r="C71" s="184" t="s">
        <v>14</v>
      </c>
      <c r="D71" s="184" t="s">
        <v>116</v>
      </c>
      <c r="E71" s="184" t="s">
        <v>272</v>
      </c>
      <c r="F71" s="177"/>
      <c r="G71" s="178">
        <f t="shared" si="10"/>
        <v>5185.3</v>
      </c>
      <c r="H71" s="182">
        <f>H72+H74+H76</f>
        <v>5185.3</v>
      </c>
      <c r="I71" s="182">
        <f>I72+I74</f>
        <v>0</v>
      </c>
      <c r="J71" s="182">
        <f>J72+J74</f>
        <v>0</v>
      </c>
      <c r="K71" s="182">
        <f>K72+K74</f>
        <v>0</v>
      </c>
    </row>
    <row r="72" spans="1:13" s="188" customFormat="1" ht="87" customHeight="1">
      <c r="A72" s="190"/>
      <c r="B72" s="183" t="s">
        <v>55</v>
      </c>
      <c r="C72" s="184" t="s">
        <v>14</v>
      </c>
      <c r="D72" s="184" t="s">
        <v>116</v>
      </c>
      <c r="E72" s="184" t="s">
        <v>272</v>
      </c>
      <c r="F72" s="173" t="s">
        <v>56</v>
      </c>
      <c r="G72" s="178">
        <f t="shared" si="10"/>
        <v>4876.1000000000004</v>
      </c>
      <c r="H72" s="182">
        <f>H73</f>
        <v>4876.1000000000004</v>
      </c>
      <c r="I72" s="182">
        <f>I73</f>
        <v>0</v>
      </c>
      <c r="J72" s="182">
        <f>J73</f>
        <v>0</v>
      </c>
      <c r="K72" s="182">
        <f>K73</f>
        <v>0</v>
      </c>
    </row>
    <row r="73" spans="1:13" s="188" customFormat="1" ht="38.25">
      <c r="A73" s="190"/>
      <c r="B73" s="183" t="s">
        <v>106</v>
      </c>
      <c r="C73" s="184" t="s">
        <v>14</v>
      </c>
      <c r="D73" s="184" t="s">
        <v>116</v>
      </c>
      <c r="E73" s="184" t="s">
        <v>272</v>
      </c>
      <c r="F73" s="173" t="s">
        <v>107</v>
      </c>
      <c r="G73" s="178">
        <f t="shared" si="10"/>
        <v>4876.1000000000004</v>
      </c>
      <c r="H73" s="182">
        <f>'приложение 8'!H45</f>
        <v>4876.1000000000004</v>
      </c>
      <c r="I73" s="182">
        <f>'приложение 8'!J45+'приложение 8'!J956</f>
        <v>0</v>
      </c>
      <c r="J73" s="182">
        <f>'приложение 8'!K45+'приложение 8'!K956</f>
        <v>0</v>
      </c>
      <c r="K73" s="182">
        <f>'приложение 8'!L45+'приложение 8'!L956</f>
        <v>0</v>
      </c>
    </row>
    <row r="74" spans="1:13" s="188" customFormat="1" ht="25.5">
      <c r="A74" s="190"/>
      <c r="B74" s="183" t="s">
        <v>57</v>
      </c>
      <c r="C74" s="184" t="s">
        <v>14</v>
      </c>
      <c r="D74" s="184" t="s">
        <v>116</v>
      </c>
      <c r="E74" s="184" t="s">
        <v>272</v>
      </c>
      <c r="F74" s="173" t="s">
        <v>58</v>
      </c>
      <c r="G74" s="178">
        <f t="shared" si="10"/>
        <v>309.2</v>
      </c>
      <c r="H74" s="182">
        <f>H75</f>
        <v>309.2</v>
      </c>
      <c r="I74" s="182">
        <f>I75</f>
        <v>0</v>
      </c>
      <c r="J74" s="182">
        <f>J75</f>
        <v>0</v>
      </c>
      <c r="K74" s="182">
        <f>K75</f>
        <v>0</v>
      </c>
    </row>
    <row r="75" spans="1:13" s="188" customFormat="1" ht="38.25">
      <c r="A75" s="190"/>
      <c r="B75" s="183" t="s">
        <v>113</v>
      </c>
      <c r="C75" s="184" t="s">
        <v>14</v>
      </c>
      <c r="D75" s="184" t="s">
        <v>116</v>
      </c>
      <c r="E75" s="184" t="s">
        <v>272</v>
      </c>
      <c r="F75" s="173" t="s">
        <v>60</v>
      </c>
      <c r="G75" s="178">
        <f t="shared" si="10"/>
        <v>309.2</v>
      </c>
      <c r="H75" s="182">
        <f>'приложение 8'!I49</f>
        <v>309.2</v>
      </c>
      <c r="I75" s="182">
        <f>'приложение 8'!J49+'приложение 8'!J960</f>
        <v>0</v>
      </c>
      <c r="J75" s="182">
        <f>'приложение 8'!K49+'приложение 8'!K960</f>
        <v>0</v>
      </c>
      <c r="K75" s="182">
        <f>'приложение 8'!L49+'приложение 8'!L960</f>
        <v>0</v>
      </c>
    </row>
    <row r="76" spans="1:13">
      <c r="A76" s="187"/>
      <c r="B76" s="192" t="s">
        <v>72</v>
      </c>
      <c r="C76" s="173" t="s">
        <v>14</v>
      </c>
      <c r="D76" s="173" t="s">
        <v>116</v>
      </c>
      <c r="E76" s="173" t="s">
        <v>308</v>
      </c>
      <c r="F76" s="173" t="s">
        <v>73</v>
      </c>
      <c r="G76" s="178">
        <f t="shared" si="10"/>
        <v>0</v>
      </c>
      <c r="H76" s="182">
        <f>H77</f>
        <v>0</v>
      </c>
      <c r="I76" s="182">
        <f t="shared" ref="I76:K76" si="30">I77</f>
        <v>0</v>
      </c>
      <c r="J76" s="182">
        <f t="shared" si="30"/>
        <v>0</v>
      </c>
      <c r="K76" s="182">
        <f t="shared" si="30"/>
        <v>0</v>
      </c>
    </row>
    <row r="77" spans="1:13" ht="25.5">
      <c r="A77" s="187"/>
      <c r="B77" s="192" t="s">
        <v>74</v>
      </c>
      <c r="C77" s="173" t="s">
        <v>14</v>
      </c>
      <c r="D77" s="173" t="s">
        <v>116</v>
      </c>
      <c r="E77" s="173" t="s">
        <v>308</v>
      </c>
      <c r="F77" s="173" t="s">
        <v>75</v>
      </c>
      <c r="G77" s="178">
        <f t="shared" si="10"/>
        <v>0</v>
      </c>
      <c r="H77" s="182">
        <v>0</v>
      </c>
      <c r="I77" s="182">
        <f>'приложение 8'!J964</f>
        <v>0</v>
      </c>
      <c r="J77" s="182">
        <f>'приложение 8'!K964</f>
        <v>0</v>
      </c>
      <c r="K77" s="182">
        <f>'приложение 8'!L964</f>
        <v>0</v>
      </c>
    </row>
    <row r="78" spans="1:13" s="188" customFormat="1" ht="36" customHeight="1">
      <c r="A78" s="190"/>
      <c r="B78" s="183" t="s">
        <v>117</v>
      </c>
      <c r="C78" s="173" t="s">
        <v>14</v>
      </c>
      <c r="D78" s="173" t="s">
        <v>116</v>
      </c>
      <c r="E78" s="173" t="s">
        <v>274</v>
      </c>
      <c r="F78" s="173"/>
      <c r="G78" s="178">
        <f t="shared" si="10"/>
        <v>4041.7</v>
      </c>
      <c r="H78" s="182">
        <f t="shared" ref="H78:K79" si="31">H79</f>
        <v>4041.7</v>
      </c>
      <c r="I78" s="182">
        <f t="shared" si="31"/>
        <v>0</v>
      </c>
      <c r="J78" s="182">
        <f t="shared" si="31"/>
        <v>0</v>
      </c>
      <c r="K78" s="182">
        <f t="shared" si="31"/>
        <v>0</v>
      </c>
    </row>
    <row r="79" spans="1:13" s="188" customFormat="1" ht="87.75" customHeight="1">
      <c r="A79" s="190"/>
      <c r="B79" s="183" t="s">
        <v>55</v>
      </c>
      <c r="C79" s="173" t="s">
        <v>14</v>
      </c>
      <c r="D79" s="173" t="s">
        <v>116</v>
      </c>
      <c r="E79" s="173" t="s">
        <v>274</v>
      </c>
      <c r="F79" s="173" t="s">
        <v>56</v>
      </c>
      <c r="G79" s="178">
        <f t="shared" si="10"/>
        <v>4041.7</v>
      </c>
      <c r="H79" s="182">
        <f t="shared" si="31"/>
        <v>4041.7</v>
      </c>
      <c r="I79" s="182">
        <f t="shared" si="31"/>
        <v>0</v>
      </c>
      <c r="J79" s="182">
        <f t="shared" si="31"/>
        <v>0</v>
      </c>
      <c r="K79" s="182">
        <f t="shared" si="31"/>
        <v>0</v>
      </c>
      <c r="M79" s="194"/>
    </row>
    <row r="80" spans="1:13" s="188" customFormat="1" ht="38.25">
      <c r="A80" s="190"/>
      <c r="B80" s="183" t="s">
        <v>106</v>
      </c>
      <c r="C80" s="173" t="s">
        <v>14</v>
      </c>
      <c r="D80" s="173" t="s">
        <v>116</v>
      </c>
      <c r="E80" s="173" t="s">
        <v>274</v>
      </c>
      <c r="F80" s="173" t="s">
        <v>107</v>
      </c>
      <c r="G80" s="178">
        <f t="shared" si="10"/>
        <v>4041.7</v>
      </c>
      <c r="H80" s="182">
        <f>'приложение 8'!I53</f>
        <v>4041.7</v>
      </c>
      <c r="I80" s="182">
        <f>'приложение 8'!J53</f>
        <v>0</v>
      </c>
      <c r="J80" s="182">
        <f>'приложение 8'!K53</f>
        <v>0</v>
      </c>
      <c r="K80" s="182">
        <f>'приложение 8'!L53</f>
        <v>0</v>
      </c>
    </row>
    <row r="81" spans="1:11" s="179" customFormat="1" ht="24" customHeight="1">
      <c r="A81" s="185"/>
      <c r="B81" s="180" t="s">
        <v>346</v>
      </c>
      <c r="C81" s="177" t="s">
        <v>14</v>
      </c>
      <c r="D81" s="177" t="s">
        <v>20</v>
      </c>
      <c r="E81" s="177"/>
      <c r="F81" s="177"/>
      <c r="G81" s="178">
        <f t="shared" si="10"/>
        <v>2000</v>
      </c>
      <c r="H81" s="178">
        <f>H82</f>
        <v>2000</v>
      </c>
      <c r="I81" s="178">
        <f t="shared" ref="I81:K82" si="32">I82</f>
        <v>0</v>
      </c>
      <c r="J81" s="178">
        <f t="shared" si="32"/>
        <v>0</v>
      </c>
      <c r="K81" s="178">
        <f t="shared" si="32"/>
        <v>0</v>
      </c>
    </row>
    <row r="82" spans="1:11" s="179" customFormat="1" ht="51">
      <c r="A82" s="185"/>
      <c r="B82" s="183" t="s">
        <v>143</v>
      </c>
      <c r="C82" s="173" t="s">
        <v>14</v>
      </c>
      <c r="D82" s="173" t="s">
        <v>20</v>
      </c>
      <c r="E82" s="184" t="s">
        <v>265</v>
      </c>
      <c r="F82" s="177"/>
      <c r="G82" s="178">
        <f t="shared" si="10"/>
        <v>2000</v>
      </c>
      <c r="H82" s="182">
        <f>H83</f>
        <v>2000</v>
      </c>
      <c r="I82" s="182">
        <f t="shared" si="32"/>
        <v>0</v>
      </c>
      <c r="J82" s="182">
        <f t="shared" si="32"/>
        <v>0</v>
      </c>
      <c r="K82" s="182">
        <f t="shared" si="32"/>
        <v>0</v>
      </c>
    </row>
    <row r="83" spans="1:11" s="179" customFormat="1" ht="38.25">
      <c r="A83" s="185"/>
      <c r="B83" s="183" t="s">
        <v>227</v>
      </c>
      <c r="C83" s="173" t="s">
        <v>14</v>
      </c>
      <c r="D83" s="173" t="s">
        <v>20</v>
      </c>
      <c r="E83" s="184" t="s">
        <v>267</v>
      </c>
      <c r="F83" s="177"/>
      <c r="G83" s="178">
        <f t="shared" si="10"/>
        <v>2000</v>
      </c>
      <c r="H83" s="182">
        <f>H85</f>
        <v>2000</v>
      </c>
      <c r="I83" s="182">
        <f>I85</f>
        <v>0</v>
      </c>
      <c r="J83" s="182">
        <f>J85</f>
        <v>0</v>
      </c>
      <c r="K83" s="182">
        <f>K85</f>
        <v>0</v>
      </c>
    </row>
    <row r="84" spans="1:11" s="179" customFormat="1" ht="25.5">
      <c r="A84" s="185"/>
      <c r="B84" s="1" t="s">
        <v>289</v>
      </c>
      <c r="C84" s="173" t="s">
        <v>14</v>
      </c>
      <c r="D84" s="173" t="s">
        <v>20</v>
      </c>
      <c r="E84" s="184" t="s">
        <v>290</v>
      </c>
      <c r="F84" s="177"/>
      <c r="G84" s="178">
        <f t="shared" si="10"/>
        <v>2000</v>
      </c>
      <c r="H84" s="182">
        <f>H85</f>
        <v>2000</v>
      </c>
      <c r="I84" s="182">
        <f t="shared" ref="I84:K84" si="33">I85</f>
        <v>0</v>
      </c>
      <c r="J84" s="182">
        <f t="shared" si="33"/>
        <v>0</v>
      </c>
      <c r="K84" s="182">
        <f t="shared" si="33"/>
        <v>0</v>
      </c>
    </row>
    <row r="85" spans="1:11" s="188" customFormat="1" ht="38.25">
      <c r="A85" s="187"/>
      <c r="B85" s="183" t="s">
        <v>275</v>
      </c>
      <c r="C85" s="173" t="s">
        <v>14</v>
      </c>
      <c r="D85" s="173" t="s">
        <v>20</v>
      </c>
      <c r="E85" s="184" t="s">
        <v>290</v>
      </c>
      <c r="F85" s="173" t="s">
        <v>58</v>
      </c>
      <c r="G85" s="178">
        <f t="shared" si="10"/>
        <v>2000</v>
      </c>
      <c r="H85" s="182">
        <f>H86</f>
        <v>2000</v>
      </c>
      <c r="I85" s="182">
        <f t="shared" ref="I85:K86" si="34">I86</f>
        <v>0</v>
      </c>
      <c r="J85" s="182">
        <f t="shared" si="34"/>
        <v>0</v>
      </c>
      <c r="K85" s="182">
        <f t="shared" si="34"/>
        <v>0</v>
      </c>
    </row>
    <row r="86" spans="1:11" s="188" customFormat="1" ht="37.5" customHeight="1">
      <c r="A86" s="187"/>
      <c r="B86" s="183" t="s">
        <v>113</v>
      </c>
      <c r="C86" s="173" t="s">
        <v>14</v>
      </c>
      <c r="D86" s="173" t="s">
        <v>20</v>
      </c>
      <c r="E86" s="184" t="s">
        <v>290</v>
      </c>
      <c r="F86" s="173" t="s">
        <v>60</v>
      </c>
      <c r="G86" s="178">
        <f t="shared" si="10"/>
        <v>2000</v>
      </c>
      <c r="H86" s="182">
        <f>'приложение 8'!I102</f>
        <v>2000</v>
      </c>
      <c r="I86" s="182">
        <f t="shared" si="34"/>
        <v>0</v>
      </c>
      <c r="J86" s="182">
        <f t="shared" si="34"/>
        <v>0</v>
      </c>
      <c r="K86" s="182">
        <f t="shared" si="34"/>
        <v>0</v>
      </c>
    </row>
    <row r="87" spans="1:11">
      <c r="A87" s="185"/>
      <c r="B87" s="176" t="s">
        <v>136</v>
      </c>
      <c r="C87" s="177" t="s">
        <v>14</v>
      </c>
      <c r="D87" s="177" t="s">
        <v>41</v>
      </c>
      <c r="E87" s="177"/>
      <c r="F87" s="177"/>
      <c r="G87" s="178">
        <f t="shared" si="10"/>
        <v>5000</v>
      </c>
      <c r="H87" s="178">
        <f>H88</f>
        <v>5000</v>
      </c>
      <c r="I87" s="178">
        <f t="shared" ref="I87:K88" si="35">I88</f>
        <v>0</v>
      </c>
      <c r="J87" s="178">
        <f t="shared" si="35"/>
        <v>0</v>
      </c>
      <c r="K87" s="178">
        <f t="shared" si="35"/>
        <v>0</v>
      </c>
    </row>
    <row r="88" spans="1:11" ht="112.5" customHeight="1">
      <c r="A88" s="187"/>
      <c r="B88" s="195" t="s">
        <v>135</v>
      </c>
      <c r="C88" s="173" t="s">
        <v>14</v>
      </c>
      <c r="D88" s="173" t="s">
        <v>41</v>
      </c>
      <c r="E88" s="173" t="s">
        <v>305</v>
      </c>
      <c r="F88" s="173"/>
      <c r="G88" s="178">
        <f t="shared" si="10"/>
        <v>5000</v>
      </c>
      <c r="H88" s="182">
        <f>H89</f>
        <v>5000</v>
      </c>
      <c r="I88" s="182">
        <f t="shared" si="35"/>
        <v>0</v>
      </c>
      <c r="J88" s="182">
        <f t="shared" si="35"/>
        <v>0</v>
      </c>
      <c r="K88" s="182">
        <f t="shared" si="35"/>
        <v>0</v>
      </c>
    </row>
    <row r="89" spans="1:11" ht="38.25">
      <c r="A89" s="187"/>
      <c r="B89" s="195" t="s">
        <v>312</v>
      </c>
      <c r="C89" s="173" t="s">
        <v>14</v>
      </c>
      <c r="D89" s="173" t="s">
        <v>41</v>
      </c>
      <c r="E89" s="173" t="s">
        <v>313</v>
      </c>
      <c r="F89" s="173"/>
      <c r="G89" s="178">
        <f t="shared" si="10"/>
        <v>5000</v>
      </c>
      <c r="H89" s="182">
        <f>H90</f>
        <v>5000</v>
      </c>
      <c r="I89" s="182">
        <f t="shared" ref="I89:K89" si="36">I90</f>
        <v>0</v>
      </c>
      <c r="J89" s="182">
        <f t="shared" si="36"/>
        <v>0</v>
      </c>
      <c r="K89" s="182">
        <f t="shared" si="36"/>
        <v>0</v>
      </c>
    </row>
    <row r="90" spans="1:11" ht="25.5">
      <c r="A90" s="187"/>
      <c r="B90" s="183" t="s">
        <v>289</v>
      </c>
      <c r="C90" s="173" t="s">
        <v>14</v>
      </c>
      <c r="D90" s="173" t="s">
        <v>41</v>
      </c>
      <c r="E90" s="173" t="s">
        <v>314</v>
      </c>
      <c r="F90" s="173"/>
      <c r="G90" s="178">
        <f t="shared" si="10"/>
        <v>5000</v>
      </c>
      <c r="H90" s="182">
        <f>H91</f>
        <v>5000</v>
      </c>
      <c r="I90" s="182">
        <f t="shared" ref="I90:K91" si="37">I91</f>
        <v>0</v>
      </c>
      <c r="J90" s="182">
        <f t="shared" si="37"/>
        <v>0</v>
      </c>
      <c r="K90" s="182">
        <f t="shared" si="37"/>
        <v>0</v>
      </c>
    </row>
    <row r="91" spans="1:11">
      <c r="A91" s="187"/>
      <c r="B91" s="183" t="s">
        <v>72</v>
      </c>
      <c r="C91" s="173" t="s">
        <v>14</v>
      </c>
      <c r="D91" s="173" t="s">
        <v>41</v>
      </c>
      <c r="E91" s="173" t="s">
        <v>314</v>
      </c>
      <c r="F91" s="173" t="s">
        <v>73</v>
      </c>
      <c r="G91" s="178">
        <f t="shared" si="10"/>
        <v>5000</v>
      </c>
      <c r="H91" s="182">
        <f>H92</f>
        <v>5000</v>
      </c>
      <c r="I91" s="182">
        <f t="shared" si="37"/>
        <v>0</v>
      </c>
      <c r="J91" s="182">
        <f t="shared" si="37"/>
        <v>0</v>
      </c>
      <c r="K91" s="182">
        <f t="shared" si="37"/>
        <v>0</v>
      </c>
    </row>
    <row r="92" spans="1:11">
      <c r="A92" s="187"/>
      <c r="B92" s="183" t="s">
        <v>137</v>
      </c>
      <c r="C92" s="173" t="s">
        <v>14</v>
      </c>
      <c r="D92" s="173" t="s">
        <v>41</v>
      </c>
      <c r="E92" s="173" t="s">
        <v>314</v>
      </c>
      <c r="F92" s="173" t="s">
        <v>138</v>
      </c>
      <c r="G92" s="178">
        <f t="shared" si="10"/>
        <v>5000</v>
      </c>
      <c r="H92" s="182">
        <f>'приложение 8'!I977</f>
        <v>5000</v>
      </c>
      <c r="I92" s="182">
        <v>0</v>
      </c>
      <c r="J92" s="182">
        <v>0</v>
      </c>
      <c r="K92" s="182">
        <v>0</v>
      </c>
    </row>
    <row r="93" spans="1:11" ht="24.75" customHeight="1">
      <c r="A93" s="185"/>
      <c r="B93" s="180" t="s">
        <v>123</v>
      </c>
      <c r="C93" s="177" t="s">
        <v>14</v>
      </c>
      <c r="D93" s="177" t="s">
        <v>124</v>
      </c>
      <c r="E93" s="177"/>
      <c r="F93" s="177"/>
      <c r="G93" s="178">
        <f t="shared" si="10"/>
        <v>12910.099999999999</v>
      </c>
      <c r="H93" s="178">
        <f>H94+H106</f>
        <v>4584.5999999999995</v>
      </c>
      <c r="I93" s="178">
        <f t="shared" ref="I93:K93" si="38">I94+I106</f>
        <v>8325.5</v>
      </c>
      <c r="J93" s="178">
        <f t="shared" si="38"/>
        <v>0</v>
      </c>
      <c r="K93" s="178">
        <f t="shared" si="38"/>
        <v>0</v>
      </c>
    </row>
    <row r="94" spans="1:11" ht="51">
      <c r="A94" s="196"/>
      <c r="B94" s="183" t="s">
        <v>129</v>
      </c>
      <c r="C94" s="173" t="s">
        <v>14</v>
      </c>
      <c r="D94" s="173" t="s">
        <v>124</v>
      </c>
      <c r="E94" s="173" t="s">
        <v>280</v>
      </c>
      <c r="F94" s="173"/>
      <c r="G94" s="178">
        <f t="shared" si="10"/>
        <v>8325.5</v>
      </c>
      <c r="H94" s="182">
        <v>0</v>
      </c>
      <c r="I94" s="182">
        <v>8325.5</v>
      </c>
      <c r="J94" s="182">
        <v>0</v>
      </c>
      <c r="K94" s="182">
        <v>0</v>
      </c>
    </row>
    <row r="95" spans="1:11" ht="25.5">
      <c r="A95" s="196"/>
      <c r="B95" s="183" t="s">
        <v>281</v>
      </c>
      <c r="C95" s="173" t="s">
        <v>14</v>
      </c>
      <c r="D95" s="173" t="s">
        <v>124</v>
      </c>
      <c r="E95" s="173" t="s">
        <v>282</v>
      </c>
      <c r="F95" s="173"/>
      <c r="G95" s="178">
        <f t="shared" si="10"/>
        <v>8325.5</v>
      </c>
      <c r="H95" s="182">
        <f>H96+H101</f>
        <v>0</v>
      </c>
      <c r="I95" s="182">
        <f t="shared" ref="I95:K95" si="39">I96+I101</f>
        <v>8325.5</v>
      </c>
      <c r="J95" s="182">
        <f t="shared" si="39"/>
        <v>0</v>
      </c>
      <c r="K95" s="182">
        <f t="shared" si="39"/>
        <v>0</v>
      </c>
    </row>
    <row r="96" spans="1:11" ht="224.25" customHeight="1">
      <c r="A96" s="196"/>
      <c r="B96" s="197" t="s">
        <v>491</v>
      </c>
      <c r="C96" s="173" t="s">
        <v>14</v>
      </c>
      <c r="D96" s="173" t="s">
        <v>124</v>
      </c>
      <c r="E96" s="173" t="s">
        <v>283</v>
      </c>
      <c r="F96" s="173"/>
      <c r="G96" s="178">
        <f t="shared" si="10"/>
        <v>1559.2</v>
      </c>
      <c r="H96" s="182">
        <f>H97+H99</f>
        <v>0</v>
      </c>
      <c r="I96" s="182">
        <f t="shared" ref="I96:K96" si="40">I97+I99</f>
        <v>1559.2</v>
      </c>
      <c r="J96" s="182">
        <f t="shared" si="40"/>
        <v>0</v>
      </c>
      <c r="K96" s="182">
        <f t="shared" si="40"/>
        <v>0</v>
      </c>
    </row>
    <row r="97" spans="1:11" ht="87.75" customHeight="1">
      <c r="A97" s="187"/>
      <c r="B97" s="183" t="s">
        <v>55</v>
      </c>
      <c r="C97" s="173" t="s">
        <v>14</v>
      </c>
      <c r="D97" s="173" t="s">
        <v>124</v>
      </c>
      <c r="E97" s="173" t="s">
        <v>283</v>
      </c>
      <c r="F97" s="173" t="s">
        <v>56</v>
      </c>
      <c r="G97" s="178">
        <f t="shared" si="10"/>
        <v>1542.7</v>
      </c>
      <c r="H97" s="182">
        <f>H98</f>
        <v>0</v>
      </c>
      <c r="I97" s="182">
        <f t="shared" ref="I97:K97" si="41">I98</f>
        <v>1542.7</v>
      </c>
      <c r="J97" s="182">
        <f t="shared" si="41"/>
        <v>0</v>
      </c>
      <c r="K97" s="182">
        <f t="shared" si="41"/>
        <v>0</v>
      </c>
    </row>
    <row r="98" spans="1:11" ht="37.5" customHeight="1">
      <c r="A98" s="187"/>
      <c r="B98" s="183" t="s">
        <v>106</v>
      </c>
      <c r="C98" s="173" t="s">
        <v>14</v>
      </c>
      <c r="D98" s="173" t="s">
        <v>124</v>
      </c>
      <c r="E98" s="173" t="s">
        <v>283</v>
      </c>
      <c r="F98" s="173" t="s">
        <v>107</v>
      </c>
      <c r="G98" s="178">
        <f t="shared" si="10"/>
        <v>1542.7</v>
      </c>
      <c r="H98" s="182">
        <f>'приложение 8'!I109</f>
        <v>0</v>
      </c>
      <c r="I98" s="182">
        <f>'приложение 8'!J109</f>
        <v>1542.7</v>
      </c>
      <c r="J98" s="182">
        <f>'приложение 8'!K109</f>
        <v>0</v>
      </c>
      <c r="K98" s="182">
        <f>'приложение 8'!L109</f>
        <v>0</v>
      </c>
    </row>
    <row r="99" spans="1:11" ht="38.25">
      <c r="A99" s="187"/>
      <c r="B99" s="183" t="s">
        <v>275</v>
      </c>
      <c r="C99" s="173" t="s">
        <v>14</v>
      </c>
      <c r="D99" s="173" t="s">
        <v>124</v>
      </c>
      <c r="E99" s="173" t="s">
        <v>283</v>
      </c>
      <c r="F99" s="173" t="s">
        <v>58</v>
      </c>
      <c r="G99" s="178">
        <f t="shared" si="10"/>
        <v>16.5</v>
      </c>
      <c r="H99" s="182">
        <f>H100</f>
        <v>0</v>
      </c>
      <c r="I99" s="182">
        <f t="shared" ref="I99:K99" si="42">I100</f>
        <v>16.5</v>
      </c>
      <c r="J99" s="182">
        <f t="shared" si="42"/>
        <v>0</v>
      </c>
      <c r="K99" s="182">
        <f t="shared" si="42"/>
        <v>0</v>
      </c>
    </row>
    <row r="100" spans="1:11" ht="38.25">
      <c r="A100" s="187"/>
      <c r="B100" s="183" t="s">
        <v>113</v>
      </c>
      <c r="C100" s="173" t="s">
        <v>14</v>
      </c>
      <c r="D100" s="173" t="s">
        <v>124</v>
      </c>
      <c r="E100" s="173" t="s">
        <v>283</v>
      </c>
      <c r="F100" s="173" t="s">
        <v>60</v>
      </c>
      <c r="G100" s="178">
        <f t="shared" si="10"/>
        <v>16.5</v>
      </c>
      <c r="H100" s="182">
        <f>'приложение 8'!I113</f>
        <v>0</v>
      </c>
      <c r="I100" s="182">
        <f>'приложение 8'!J113</f>
        <v>16.5</v>
      </c>
      <c r="J100" s="182">
        <f>'приложение 8'!K113</f>
        <v>0</v>
      </c>
      <c r="K100" s="182">
        <f>'приложение 8'!L113</f>
        <v>0</v>
      </c>
    </row>
    <row r="101" spans="1:11" ht="111.75" customHeight="1">
      <c r="A101" s="196"/>
      <c r="B101" s="197" t="s">
        <v>492</v>
      </c>
      <c r="C101" s="173" t="s">
        <v>14</v>
      </c>
      <c r="D101" s="198">
        <v>13</v>
      </c>
      <c r="E101" s="173" t="s">
        <v>284</v>
      </c>
      <c r="F101" s="173"/>
      <c r="G101" s="178">
        <f t="shared" si="10"/>
        <v>6766.3</v>
      </c>
      <c r="H101" s="182">
        <f>H102+H104</f>
        <v>0</v>
      </c>
      <c r="I101" s="182">
        <f t="shared" ref="I101:K101" si="43">I102+I104</f>
        <v>6766.3</v>
      </c>
      <c r="J101" s="182">
        <f t="shared" si="43"/>
        <v>0</v>
      </c>
      <c r="K101" s="182">
        <f t="shared" si="43"/>
        <v>0</v>
      </c>
    </row>
    <row r="102" spans="1:11" ht="88.5" customHeight="1">
      <c r="A102" s="187"/>
      <c r="B102" s="183" t="s">
        <v>55</v>
      </c>
      <c r="C102" s="173" t="s">
        <v>14</v>
      </c>
      <c r="D102" s="198">
        <v>13</v>
      </c>
      <c r="E102" s="173" t="s">
        <v>284</v>
      </c>
      <c r="F102" s="173" t="s">
        <v>56</v>
      </c>
      <c r="G102" s="178">
        <f t="shared" si="10"/>
        <v>5462.5</v>
      </c>
      <c r="H102" s="182">
        <f>H103</f>
        <v>0</v>
      </c>
      <c r="I102" s="182">
        <f t="shared" ref="I102:K102" si="44">I103</f>
        <v>5462.5</v>
      </c>
      <c r="J102" s="182">
        <f t="shared" si="44"/>
        <v>0</v>
      </c>
      <c r="K102" s="182">
        <f t="shared" si="44"/>
        <v>0</v>
      </c>
    </row>
    <row r="103" spans="1:11" ht="36.75" customHeight="1">
      <c r="A103" s="187"/>
      <c r="B103" s="183" t="s">
        <v>106</v>
      </c>
      <c r="C103" s="173" t="s">
        <v>14</v>
      </c>
      <c r="D103" s="198">
        <v>13</v>
      </c>
      <c r="E103" s="173" t="s">
        <v>284</v>
      </c>
      <c r="F103" s="173" t="s">
        <v>107</v>
      </c>
      <c r="G103" s="178">
        <f t="shared" si="10"/>
        <v>5462.5</v>
      </c>
      <c r="H103" s="182">
        <f>'приложение 8'!I118</f>
        <v>0</v>
      </c>
      <c r="I103" s="182">
        <f>'приложение 8'!J118</f>
        <v>5462.5</v>
      </c>
      <c r="J103" s="182">
        <f>'приложение 8'!K118</f>
        <v>0</v>
      </c>
      <c r="K103" s="182">
        <f>'приложение 8'!L118</f>
        <v>0</v>
      </c>
    </row>
    <row r="104" spans="1:11" ht="37.5" customHeight="1">
      <c r="A104" s="187"/>
      <c r="B104" s="183" t="s">
        <v>275</v>
      </c>
      <c r="C104" s="173" t="s">
        <v>14</v>
      </c>
      <c r="D104" s="198">
        <v>13</v>
      </c>
      <c r="E104" s="173" t="s">
        <v>284</v>
      </c>
      <c r="F104" s="173" t="s">
        <v>58</v>
      </c>
      <c r="G104" s="178">
        <f t="shared" si="10"/>
        <v>1303.8000000000002</v>
      </c>
      <c r="H104" s="182">
        <f>H105</f>
        <v>0</v>
      </c>
      <c r="I104" s="182">
        <f t="shared" ref="I104:K104" si="45">I105</f>
        <v>1303.8000000000002</v>
      </c>
      <c r="J104" s="182">
        <f t="shared" si="45"/>
        <v>0</v>
      </c>
      <c r="K104" s="182">
        <f t="shared" si="45"/>
        <v>0</v>
      </c>
    </row>
    <row r="105" spans="1:11" ht="37.5" customHeight="1">
      <c r="A105" s="187"/>
      <c r="B105" s="183" t="s">
        <v>113</v>
      </c>
      <c r="C105" s="173" t="s">
        <v>14</v>
      </c>
      <c r="D105" s="198">
        <v>13</v>
      </c>
      <c r="E105" s="173" t="s">
        <v>284</v>
      </c>
      <c r="F105" s="173" t="s">
        <v>60</v>
      </c>
      <c r="G105" s="178">
        <f t="shared" si="10"/>
        <v>1303.8000000000002</v>
      </c>
      <c r="H105" s="182">
        <f>'приложение 8'!I122</f>
        <v>0</v>
      </c>
      <c r="I105" s="182">
        <f>'приложение 8'!J122</f>
        <v>1303.8000000000002</v>
      </c>
      <c r="J105" s="182">
        <f>'приложение 8'!K122</f>
        <v>0</v>
      </c>
      <c r="K105" s="182">
        <f>'приложение 8'!L122</f>
        <v>0</v>
      </c>
    </row>
    <row r="106" spans="1:11" ht="48.75" customHeight="1">
      <c r="A106" s="187"/>
      <c r="B106" s="183" t="s">
        <v>220</v>
      </c>
      <c r="C106" s="173" t="s">
        <v>14</v>
      </c>
      <c r="D106" s="173" t="s">
        <v>124</v>
      </c>
      <c r="E106" s="173" t="s">
        <v>265</v>
      </c>
      <c r="F106" s="173"/>
      <c r="G106" s="178">
        <f t="shared" si="10"/>
        <v>4584.5999999999995</v>
      </c>
      <c r="H106" s="182">
        <f>H107+H111+H115</f>
        <v>4584.5999999999995</v>
      </c>
      <c r="I106" s="182">
        <f t="shared" ref="I106:K106" si="46">I107+I111+I115</f>
        <v>0</v>
      </c>
      <c r="J106" s="182">
        <f t="shared" si="46"/>
        <v>0</v>
      </c>
      <c r="K106" s="182">
        <f t="shared" si="46"/>
        <v>0</v>
      </c>
    </row>
    <row r="107" spans="1:11" ht="38.25">
      <c r="A107" s="187"/>
      <c r="B107" s="183" t="s">
        <v>266</v>
      </c>
      <c r="C107" s="173" t="s">
        <v>14</v>
      </c>
      <c r="D107" s="173" t="s">
        <v>124</v>
      </c>
      <c r="E107" s="173" t="s">
        <v>267</v>
      </c>
      <c r="F107" s="173"/>
      <c r="G107" s="178">
        <f t="shared" si="10"/>
        <v>258.89999999999998</v>
      </c>
      <c r="H107" s="182">
        <f>H108</f>
        <v>258.89999999999998</v>
      </c>
      <c r="I107" s="182">
        <f t="shared" ref="I107:K108" si="47">I108</f>
        <v>0</v>
      </c>
      <c r="J107" s="182">
        <f t="shared" si="47"/>
        <v>0</v>
      </c>
      <c r="K107" s="182">
        <f t="shared" si="47"/>
        <v>0</v>
      </c>
    </row>
    <row r="108" spans="1:11" ht="25.5">
      <c r="A108" s="187"/>
      <c r="B108" s="183" t="s">
        <v>289</v>
      </c>
      <c r="C108" s="173" t="s">
        <v>14</v>
      </c>
      <c r="D108" s="173" t="s">
        <v>124</v>
      </c>
      <c r="E108" s="173" t="s">
        <v>290</v>
      </c>
      <c r="F108" s="173"/>
      <c r="G108" s="178">
        <f t="shared" ref="G108:G174" si="48">SUM(H108:K108)</f>
        <v>258.89999999999998</v>
      </c>
      <c r="H108" s="182">
        <f>H109</f>
        <v>258.89999999999998</v>
      </c>
      <c r="I108" s="182">
        <f t="shared" si="47"/>
        <v>0</v>
      </c>
      <c r="J108" s="182">
        <f t="shared" si="47"/>
        <v>0</v>
      </c>
      <c r="K108" s="182">
        <f t="shared" si="47"/>
        <v>0</v>
      </c>
    </row>
    <row r="109" spans="1:11" ht="38.25">
      <c r="A109" s="187"/>
      <c r="B109" s="183" t="s">
        <v>275</v>
      </c>
      <c r="C109" s="173" t="s">
        <v>14</v>
      </c>
      <c r="D109" s="173" t="s">
        <v>124</v>
      </c>
      <c r="E109" s="173" t="s">
        <v>290</v>
      </c>
      <c r="F109" s="173" t="s">
        <v>58</v>
      </c>
      <c r="G109" s="178">
        <f t="shared" si="48"/>
        <v>258.89999999999998</v>
      </c>
      <c r="H109" s="182">
        <f>H110</f>
        <v>258.89999999999998</v>
      </c>
      <c r="I109" s="182">
        <f t="shared" ref="I109:K109" si="49">I110</f>
        <v>0</v>
      </c>
      <c r="J109" s="182">
        <f t="shared" si="49"/>
        <v>0</v>
      </c>
      <c r="K109" s="182">
        <f t="shared" si="49"/>
        <v>0</v>
      </c>
    </row>
    <row r="110" spans="1:11" ht="38.25">
      <c r="A110" s="187"/>
      <c r="B110" s="183" t="s">
        <v>113</v>
      </c>
      <c r="C110" s="173" t="s">
        <v>14</v>
      </c>
      <c r="D110" s="173" t="s">
        <v>124</v>
      </c>
      <c r="E110" s="173" t="s">
        <v>290</v>
      </c>
      <c r="F110" s="173" t="s">
        <v>60</v>
      </c>
      <c r="G110" s="178">
        <f t="shared" si="48"/>
        <v>258.89999999999998</v>
      </c>
      <c r="H110" s="182">
        <f>'приложение 8'!I129</f>
        <v>258.89999999999998</v>
      </c>
      <c r="I110" s="182">
        <f>'приложение 8'!J129</f>
        <v>0</v>
      </c>
      <c r="J110" s="182">
        <f>'приложение 8'!K129</f>
        <v>0</v>
      </c>
      <c r="K110" s="182">
        <f>'приложение 8'!L129</f>
        <v>0</v>
      </c>
    </row>
    <row r="111" spans="1:11" ht="38.25">
      <c r="A111" s="187"/>
      <c r="B111" s="183" t="s">
        <v>285</v>
      </c>
      <c r="C111" s="173" t="s">
        <v>14</v>
      </c>
      <c r="D111" s="173" t="s">
        <v>124</v>
      </c>
      <c r="E111" s="173" t="s">
        <v>286</v>
      </c>
      <c r="F111" s="173"/>
      <c r="G111" s="178">
        <f t="shared" si="48"/>
        <v>50</v>
      </c>
      <c r="H111" s="182">
        <f>H112</f>
        <v>50</v>
      </c>
      <c r="I111" s="182">
        <f t="shared" ref="I111:K111" si="50">I112</f>
        <v>0</v>
      </c>
      <c r="J111" s="182">
        <f t="shared" si="50"/>
        <v>0</v>
      </c>
      <c r="K111" s="182">
        <f t="shared" si="50"/>
        <v>0</v>
      </c>
    </row>
    <row r="112" spans="1:11" ht="25.5">
      <c r="A112" s="187"/>
      <c r="B112" s="183" t="s">
        <v>232</v>
      </c>
      <c r="C112" s="173" t="s">
        <v>14</v>
      </c>
      <c r="D112" s="173" t="s">
        <v>124</v>
      </c>
      <c r="E112" s="173" t="s">
        <v>570</v>
      </c>
      <c r="F112" s="173"/>
      <c r="G112" s="178">
        <f t="shared" si="48"/>
        <v>50</v>
      </c>
      <c r="H112" s="182">
        <f>H113</f>
        <v>50</v>
      </c>
      <c r="I112" s="182">
        <f t="shared" ref="I112:K112" si="51">I113</f>
        <v>0</v>
      </c>
      <c r="J112" s="182">
        <f t="shared" si="51"/>
        <v>0</v>
      </c>
      <c r="K112" s="182">
        <f t="shared" si="51"/>
        <v>0</v>
      </c>
    </row>
    <row r="113" spans="1:11" ht="38.25">
      <c r="A113" s="187"/>
      <c r="B113" s="183" t="s">
        <v>275</v>
      </c>
      <c r="C113" s="173" t="s">
        <v>14</v>
      </c>
      <c r="D113" s="173" t="s">
        <v>124</v>
      </c>
      <c r="E113" s="173" t="s">
        <v>570</v>
      </c>
      <c r="F113" s="173" t="s">
        <v>58</v>
      </c>
      <c r="G113" s="178">
        <f t="shared" si="48"/>
        <v>50</v>
      </c>
      <c r="H113" s="182">
        <f>H114</f>
        <v>50</v>
      </c>
      <c r="I113" s="182">
        <f t="shared" ref="I113:K113" si="52">I114</f>
        <v>0</v>
      </c>
      <c r="J113" s="182">
        <f t="shared" si="52"/>
        <v>0</v>
      </c>
      <c r="K113" s="182">
        <f t="shared" si="52"/>
        <v>0</v>
      </c>
    </row>
    <row r="114" spans="1:11" ht="38.25">
      <c r="A114" s="187"/>
      <c r="B114" s="183" t="s">
        <v>113</v>
      </c>
      <c r="C114" s="173" t="s">
        <v>14</v>
      </c>
      <c r="D114" s="173" t="s">
        <v>124</v>
      </c>
      <c r="E114" s="173" t="s">
        <v>570</v>
      </c>
      <c r="F114" s="173" t="s">
        <v>60</v>
      </c>
      <c r="G114" s="178">
        <f t="shared" si="48"/>
        <v>50</v>
      </c>
      <c r="H114" s="182">
        <f>'приложение 8'!I134</f>
        <v>50</v>
      </c>
      <c r="I114" s="182">
        <f>'приложение 8'!J134</f>
        <v>0</v>
      </c>
      <c r="J114" s="182">
        <f>'приложение 8'!K134</f>
        <v>0</v>
      </c>
      <c r="K114" s="182">
        <f>'приложение 8'!L134</f>
        <v>0</v>
      </c>
    </row>
    <row r="115" spans="1:11" ht="51">
      <c r="A115" s="187"/>
      <c r="B115" s="183" t="s">
        <v>287</v>
      </c>
      <c r="C115" s="173" t="s">
        <v>14</v>
      </c>
      <c r="D115" s="198">
        <v>13</v>
      </c>
      <c r="E115" s="173" t="s">
        <v>288</v>
      </c>
      <c r="F115" s="173"/>
      <c r="G115" s="178">
        <f t="shared" si="48"/>
        <v>4275.7</v>
      </c>
      <c r="H115" s="182">
        <f>H116</f>
        <v>4275.7</v>
      </c>
      <c r="I115" s="182">
        <f t="shared" ref="I115:K115" si="53">I116</f>
        <v>0</v>
      </c>
      <c r="J115" s="182">
        <f t="shared" si="53"/>
        <v>0</v>
      </c>
      <c r="K115" s="182">
        <f t="shared" si="53"/>
        <v>0</v>
      </c>
    </row>
    <row r="116" spans="1:11" ht="25.5">
      <c r="A116" s="187"/>
      <c r="B116" s="183" t="s">
        <v>232</v>
      </c>
      <c r="C116" s="173" t="s">
        <v>14</v>
      </c>
      <c r="D116" s="198">
        <v>13</v>
      </c>
      <c r="E116" s="173" t="s">
        <v>583</v>
      </c>
      <c r="F116" s="173"/>
      <c r="G116" s="178">
        <f t="shared" si="48"/>
        <v>4275.7</v>
      </c>
      <c r="H116" s="182">
        <f>H117</f>
        <v>4275.7</v>
      </c>
      <c r="I116" s="182">
        <f t="shared" ref="I116:K116" si="54">I117</f>
        <v>0</v>
      </c>
      <c r="J116" s="182">
        <f t="shared" si="54"/>
        <v>0</v>
      </c>
      <c r="K116" s="182">
        <f t="shared" si="54"/>
        <v>0</v>
      </c>
    </row>
    <row r="117" spans="1:11" ht="38.25">
      <c r="A117" s="187"/>
      <c r="B117" s="183" t="s">
        <v>275</v>
      </c>
      <c r="C117" s="173" t="s">
        <v>14</v>
      </c>
      <c r="D117" s="198">
        <v>13</v>
      </c>
      <c r="E117" s="173" t="s">
        <v>583</v>
      </c>
      <c r="F117" s="173" t="s">
        <v>58</v>
      </c>
      <c r="G117" s="178">
        <f t="shared" si="48"/>
        <v>4275.7</v>
      </c>
      <c r="H117" s="182">
        <f>H118</f>
        <v>4275.7</v>
      </c>
      <c r="I117" s="182">
        <f t="shared" ref="I117:K117" si="55">I118</f>
        <v>0</v>
      </c>
      <c r="J117" s="182">
        <f t="shared" si="55"/>
        <v>0</v>
      </c>
      <c r="K117" s="182">
        <f t="shared" si="55"/>
        <v>0</v>
      </c>
    </row>
    <row r="118" spans="1:11" ht="38.25">
      <c r="A118" s="187"/>
      <c r="B118" s="183" t="s">
        <v>113</v>
      </c>
      <c r="C118" s="173" t="s">
        <v>14</v>
      </c>
      <c r="D118" s="198">
        <v>13</v>
      </c>
      <c r="E118" s="173" t="s">
        <v>583</v>
      </c>
      <c r="F118" s="173" t="s">
        <v>60</v>
      </c>
      <c r="G118" s="178">
        <f t="shared" si="48"/>
        <v>4275.7</v>
      </c>
      <c r="H118" s="182">
        <f>'приложение 8'!I139</f>
        <v>4275.7</v>
      </c>
      <c r="I118" s="182">
        <v>0</v>
      </c>
      <c r="J118" s="182">
        <v>0</v>
      </c>
      <c r="K118" s="182">
        <v>0</v>
      </c>
    </row>
    <row r="119" spans="1:11" ht="25.5">
      <c r="A119" s="199"/>
      <c r="B119" s="200" t="s">
        <v>2</v>
      </c>
      <c r="C119" s="201" t="s">
        <v>17</v>
      </c>
      <c r="D119" s="201" t="s">
        <v>15</v>
      </c>
      <c r="E119" s="201"/>
      <c r="F119" s="201"/>
      <c r="G119" s="178">
        <f t="shared" si="48"/>
        <v>36867.100000000006</v>
      </c>
      <c r="H119" s="202">
        <f>H120+H131+H144</f>
        <v>30506.800000000003</v>
      </c>
      <c r="I119" s="202">
        <f>I120+I131+I144</f>
        <v>5920.5</v>
      </c>
      <c r="J119" s="202">
        <f>J120+J131+J144</f>
        <v>439.8</v>
      </c>
      <c r="K119" s="202">
        <f>K120+K131+K144</f>
        <v>0</v>
      </c>
    </row>
    <row r="120" spans="1:11">
      <c r="A120" s="175"/>
      <c r="B120" s="180" t="s">
        <v>130</v>
      </c>
      <c r="C120" s="177" t="s">
        <v>17</v>
      </c>
      <c r="D120" s="177" t="s">
        <v>18</v>
      </c>
      <c r="E120" s="177"/>
      <c r="F120" s="177"/>
      <c r="G120" s="178">
        <f t="shared" si="48"/>
        <v>5920.5</v>
      </c>
      <c r="H120" s="178">
        <f>H121</f>
        <v>0</v>
      </c>
      <c r="I120" s="178">
        <f t="shared" ref="I120:K120" si="56">I121</f>
        <v>5920.5</v>
      </c>
      <c r="J120" s="178">
        <f t="shared" si="56"/>
        <v>0</v>
      </c>
      <c r="K120" s="178">
        <f t="shared" si="56"/>
        <v>0</v>
      </c>
    </row>
    <row r="121" spans="1:11" ht="51">
      <c r="A121" s="175"/>
      <c r="B121" s="183" t="s">
        <v>143</v>
      </c>
      <c r="C121" s="173" t="s">
        <v>17</v>
      </c>
      <c r="D121" s="173" t="s">
        <v>18</v>
      </c>
      <c r="E121" s="184" t="s">
        <v>265</v>
      </c>
      <c r="F121" s="177"/>
      <c r="G121" s="178">
        <f t="shared" si="48"/>
        <v>5920.5</v>
      </c>
      <c r="H121" s="182">
        <f>H122</f>
        <v>0</v>
      </c>
      <c r="I121" s="182">
        <f t="shared" ref="I121:K121" si="57">I122</f>
        <v>5920.5</v>
      </c>
      <c r="J121" s="182">
        <f t="shared" si="57"/>
        <v>0</v>
      </c>
      <c r="K121" s="182">
        <f t="shared" si="57"/>
        <v>0</v>
      </c>
    </row>
    <row r="122" spans="1:11" ht="38.25">
      <c r="A122" s="175"/>
      <c r="B122" s="183" t="s">
        <v>266</v>
      </c>
      <c r="C122" s="173" t="s">
        <v>17</v>
      </c>
      <c r="D122" s="173" t="s">
        <v>18</v>
      </c>
      <c r="E122" s="184" t="s">
        <v>267</v>
      </c>
      <c r="F122" s="177"/>
      <c r="G122" s="178">
        <f t="shared" si="48"/>
        <v>5920.5</v>
      </c>
      <c r="H122" s="182">
        <f>H123+H126</f>
        <v>0</v>
      </c>
      <c r="I122" s="182">
        <f t="shared" ref="I122:K122" si="58">I123+I126</f>
        <v>5920.5</v>
      </c>
      <c r="J122" s="182">
        <f t="shared" si="58"/>
        <v>0</v>
      </c>
      <c r="K122" s="182">
        <f t="shared" si="58"/>
        <v>0</v>
      </c>
    </row>
    <row r="123" spans="1:11" s="32" customFormat="1" ht="336.75" customHeight="1">
      <c r="A123" s="11"/>
      <c r="B123" s="15" t="s">
        <v>493</v>
      </c>
      <c r="C123" s="3" t="s">
        <v>17</v>
      </c>
      <c r="D123" s="3" t="s">
        <v>18</v>
      </c>
      <c r="E123" s="7" t="s">
        <v>488</v>
      </c>
      <c r="F123" s="4"/>
      <c r="G123" s="6">
        <f>SUM(H123:K123)</f>
        <v>4664</v>
      </c>
      <c r="H123" s="10">
        <f>H124</f>
        <v>0</v>
      </c>
      <c r="I123" s="10">
        <f t="shared" ref="I123:K123" si="59">I124</f>
        <v>4664</v>
      </c>
      <c r="J123" s="10">
        <f t="shared" si="59"/>
        <v>0</v>
      </c>
      <c r="K123" s="10">
        <f t="shared" si="59"/>
        <v>0</v>
      </c>
    </row>
    <row r="124" spans="1:11" s="33" customFormat="1" ht="86.25" customHeight="1">
      <c r="A124" s="9"/>
      <c r="B124" s="1" t="s">
        <v>55</v>
      </c>
      <c r="C124" s="3" t="s">
        <v>17</v>
      </c>
      <c r="D124" s="3" t="s">
        <v>18</v>
      </c>
      <c r="E124" s="7" t="s">
        <v>488</v>
      </c>
      <c r="F124" s="3" t="s">
        <v>56</v>
      </c>
      <c r="G124" s="6">
        <f t="shared" ref="G124:G125" si="60">SUM(H124:K124)</f>
        <v>4664</v>
      </c>
      <c r="H124" s="10">
        <f t="shared" ref="H124:K124" si="61">H125</f>
        <v>0</v>
      </c>
      <c r="I124" s="10">
        <f>I125</f>
        <v>4664</v>
      </c>
      <c r="J124" s="10">
        <f t="shared" si="61"/>
        <v>0</v>
      </c>
      <c r="K124" s="10">
        <f t="shared" si="61"/>
        <v>0</v>
      </c>
    </row>
    <row r="125" spans="1:11" s="33" customFormat="1" ht="38.25">
      <c r="A125" s="9"/>
      <c r="B125" s="1" t="s">
        <v>106</v>
      </c>
      <c r="C125" s="3" t="s">
        <v>17</v>
      </c>
      <c r="D125" s="3" t="s">
        <v>18</v>
      </c>
      <c r="E125" s="7" t="s">
        <v>488</v>
      </c>
      <c r="F125" s="3" t="s">
        <v>107</v>
      </c>
      <c r="G125" s="6">
        <f t="shared" si="60"/>
        <v>4664</v>
      </c>
      <c r="H125" s="10">
        <f>'приложение 8'!I147</f>
        <v>0</v>
      </c>
      <c r="I125" s="10">
        <f>'приложение 8'!J147</f>
        <v>4664</v>
      </c>
      <c r="J125" s="10">
        <f>'приложение 8'!K147</f>
        <v>0</v>
      </c>
      <c r="K125" s="10">
        <f>'приложение 8'!L147</f>
        <v>0</v>
      </c>
    </row>
    <row r="126" spans="1:11" ht="337.5" customHeight="1">
      <c r="A126" s="175"/>
      <c r="B126" s="197" t="s">
        <v>494</v>
      </c>
      <c r="C126" s="173" t="s">
        <v>17</v>
      </c>
      <c r="D126" s="173" t="s">
        <v>18</v>
      </c>
      <c r="E126" s="184" t="s">
        <v>291</v>
      </c>
      <c r="F126" s="177"/>
      <c r="G126" s="178">
        <f t="shared" si="48"/>
        <v>1256.5</v>
      </c>
      <c r="H126" s="182">
        <f>H127+H129</f>
        <v>0</v>
      </c>
      <c r="I126" s="182">
        <f t="shared" ref="I126:K126" si="62">I127+I129</f>
        <v>1256.5</v>
      </c>
      <c r="J126" s="182">
        <f t="shared" si="62"/>
        <v>0</v>
      </c>
      <c r="K126" s="182">
        <f t="shared" si="62"/>
        <v>0</v>
      </c>
    </row>
    <row r="127" spans="1:11" ht="87" customHeight="1">
      <c r="A127" s="187"/>
      <c r="B127" s="183" t="s">
        <v>55</v>
      </c>
      <c r="C127" s="173" t="s">
        <v>17</v>
      </c>
      <c r="D127" s="173" t="s">
        <v>18</v>
      </c>
      <c r="E127" s="184" t="s">
        <v>291</v>
      </c>
      <c r="F127" s="173" t="s">
        <v>56</v>
      </c>
      <c r="G127" s="178">
        <f t="shared" si="48"/>
        <v>651</v>
      </c>
      <c r="H127" s="182">
        <f>H128</f>
        <v>0</v>
      </c>
      <c r="I127" s="182">
        <f t="shared" ref="I127:K127" si="63">I128</f>
        <v>651</v>
      </c>
      <c r="J127" s="182">
        <f t="shared" si="63"/>
        <v>0</v>
      </c>
      <c r="K127" s="182">
        <f t="shared" si="63"/>
        <v>0</v>
      </c>
    </row>
    <row r="128" spans="1:11" ht="38.25">
      <c r="A128" s="187"/>
      <c r="B128" s="183" t="s">
        <v>106</v>
      </c>
      <c r="C128" s="173" t="s">
        <v>17</v>
      </c>
      <c r="D128" s="173" t="s">
        <v>18</v>
      </c>
      <c r="E128" s="184" t="s">
        <v>291</v>
      </c>
      <c r="F128" s="173" t="s">
        <v>107</v>
      </c>
      <c r="G128" s="178">
        <f t="shared" si="48"/>
        <v>651</v>
      </c>
      <c r="H128" s="182">
        <f>'приложение 8'!I151</f>
        <v>0</v>
      </c>
      <c r="I128" s="182">
        <f>'приложение 8'!J151</f>
        <v>651</v>
      </c>
      <c r="J128" s="182">
        <f>'приложение 8'!K151</f>
        <v>0</v>
      </c>
      <c r="K128" s="182">
        <f>'приложение 8'!L151</f>
        <v>0</v>
      </c>
    </row>
    <row r="129" spans="1:11" ht="38.25">
      <c r="A129" s="187"/>
      <c r="B129" s="183" t="s">
        <v>275</v>
      </c>
      <c r="C129" s="173" t="s">
        <v>17</v>
      </c>
      <c r="D129" s="173" t="s">
        <v>18</v>
      </c>
      <c r="E129" s="184" t="s">
        <v>291</v>
      </c>
      <c r="F129" s="173" t="s">
        <v>58</v>
      </c>
      <c r="G129" s="178">
        <f t="shared" si="48"/>
        <v>605.5</v>
      </c>
      <c r="H129" s="182">
        <f>H130</f>
        <v>0</v>
      </c>
      <c r="I129" s="182">
        <f t="shared" ref="I129:K129" si="64">I130</f>
        <v>605.5</v>
      </c>
      <c r="J129" s="182">
        <f t="shared" si="64"/>
        <v>0</v>
      </c>
      <c r="K129" s="182">
        <f t="shared" si="64"/>
        <v>0</v>
      </c>
    </row>
    <row r="130" spans="1:11" ht="38.25">
      <c r="A130" s="187"/>
      <c r="B130" s="183" t="s">
        <v>113</v>
      </c>
      <c r="C130" s="173" t="s">
        <v>17</v>
      </c>
      <c r="D130" s="173" t="s">
        <v>18</v>
      </c>
      <c r="E130" s="184" t="s">
        <v>291</v>
      </c>
      <c r="F130" s="173" t="s">
        <v>60</v>
      </c>
      <c r="G130" s="178">
        <f t="shared" si="48"/>
        <v>605.5</v>
      </c>
      <c r="H130" s="182">
        <f>'приложение 8'!I154</f>
        <v>0</v>
      </c>
      <c r="I130" s="182">
        <f>'приложение 8'!J154</f>
        <v>605.5</v>
      </c>
      <c r="J130" s="182">
        <f>'приложение 8'!K154</f>
        <v>0</v>
      </c>
      <c r="K130" s="182">
        <f>'приложение 8'!L154</f>
        <v>0</v>
      </c>
    </row>
    <row r="131" spans="1:11" ht="51">
      <c r="A131" s="185"/>
      <c r="B131" s="180" t="s">
        <v>292</v>
      </c>
      <c r="C131" s="177" t="s">
        <v>17</v>
      </c>
      <c r="D131" s="177" t="s">
        <v>21</v>
      </c>
      <c r="E131" s="177"/>
      <c r="F131" s="177"/>
      <c r="G131" s="178">
        <f t="shared" si="48"/>
        <v>23043.200000000001</v>
      </c>
      <c r="H131" s="178">
        <v>23043.200000000001</v>
      </c>
      <c r="I131" s="178">
        <v>0</v>
      </c>
      <c r="J131" s="178">
        <v>0</v>
      </c>
      <c r="K131" s="178">
        <v>0</v>
      </c>
    </row>
    <row r="132" spans="1:11" ht="76.5">
      <c r="A132" s="187"/>
      <c r="B132" s="183" t="s">
        <v>95</v>
      </c>
      <c r="C132" s="173" t="s">
        <v>17</v>
      </c>
      <c r="D132" s="173" t="s">
        <v>21</v>
      </c>
      <c r="E132" s="173" t="s">
        <v>293</v>
      </c>
      <c r="F132" s="173"/>
      <c r="G132" s="178">
        <f t="shared" si="48"/>
        <v>23043.200000000001</v>
      </c>
      <c r="H132" s="182">
        <f>H133</f>
        <v>23043.200000000001</v>
      </c>
      <c r="I132" s="182">
        <f t="shared" ref="I132:K132" si="65">I133</f>
        <v>0</v>
      </c>
      <c r="J132" s="182">
        <f t="shared" si="65"/>
        <v>0</v>
      </c>
      <c r="K132" s="182">
        <f t="shared" si="65"/>
        <v>0</v>
      </c>
    </row>
    <row r="133" spans="1:11" ht="63.75">
      <c r="A133" s="187"/>
      <c r="B133" s="183" t="s">
        <v>294</v>
      </c>
      <c r="C133" s="173" t="s">
        <v>17</v>
      </c>
      <c r="D133" s="173" t="s">
        <v>21</v>
      </c>
      <c r="E133" s="173" t="s">
        <v>295</v>
      </c>
      <c r="F133" s="173"/>
      <c r="G133" s="178">
        <f t="shared" si="48"/>
        <v>23043.200000000001</v>
      </c>
      <c r="H133" s="182">
        <f>H134+H141</f>
        <v>23043.200000000001</v>
      </c>
      <c r="I133" s="182">
        <f t="shared" ref="I133:K133" si="66">I134</f>
        <v>0</v>
      </c>
      <c r="J133" s="182">
        <f t="shared" si="66"/>
        <v>0</v>
      </c>
      <c r="K133" s="182">
        <f t="shared" si="66"/>
        <v>0</v>
      </c>
    </row>
    <row r="134" spans="1:11" ht="38.25">
      <c r="A134" s="187"/>
      <c r="B134" s="183" t="s">
        <v>205</v>
      </c>
      <c r="C134" s="173" t="s">
        <v>17</v>
      </c>
      <c r="D134" s="173" t="s">
        <v>21</v>
      </c>
      <c r="E134" s="173" t="s">
        <v>296</v>
      </c>
      <c r="F134" s="173"/>
      <c r="G134" s="178">
        <f t="shared" si="48"/>
        <v>22987.7</v>
      </c>
      <c r="H134" s="182">
        <f>H135+H137+H139</f>
        <v>22987.7</v>
      </c>
      <c r="I134" s="182">
        <f t="shared" ref="I134:K134" si="67">I135+I137+I139</f>
        <v>0</v>
      </c>
      <c r="J134" s="182">
        <f t="shared" si="67"/>
        <v>0</v>
      </c>
      <c r="K134" s="182">
        <f t="shared" si="67"/>
        <v>0</v>
      </c>
    </row>
    <row r="135" spans="1:11" ht="89.25">
      <c r="A135" s="187"/>
      <c r="B135" s="183" t="s">
        <v>55</v>
      </c>
      <c r="C135" s="173" t="s">
        <v>17</v>
      </c>
      <c r="D135" s="173" t="s">
        <v>21</v>
      </c>
      <c r="E135" s="173" t="s">
        <v>296</v>
      </c>
      <c r="F135" s="173" t="s">
        <v>56</v>
      </c>
      <c r="G135" s="178">
        <f t="shared" si="48"/>
        <v>19898.5</v>
      </c>
      <c r="H135" s="182">
        <f>H136</f>
        <v>19898.5</v>
      </c>
      <c r="I135" s="182">
        <f t="shared" ref="I135:K135" si="68">I136</f>
        <v>0</v>
      </c>
      <c r="J135" s="182">
        <f t="shared" si="68"/>
        <v>0</v>
      </c>
      <c r="K135" s="182">
        <f t="shared" si="68"/>
        <v>0</v>
      </c>
    </row>
    <row r="136" spans="1:11" ht="25.5">
      <c r="A136" s="187"/>
      <c r="B136" s="183" t="s">
        <v>68</v>
      </c>
      <c r="C136" s="173" t="s">
        <v>17</v>
      </c>
      <c r="D136" s="173" t="s">
        <v>21</v>
      </c>
      <c r="E136" s="173" t="s">
        <v>296</v>
      </c>
      <c r="F136" s="173" t="s">
        <v>69</v>
      </c>
      <c r="G136" s="178">
        <f t="shared" si="48"/>
        <v>19898.5</v>
      </c>
      <c r="H136" s="182">
        <f>'приложение 8'!I162</f>
        <v>19898.5</v>
      </c>
      <c r="I136" s="182">
        <f>'приложение 8'!J162</f>
        <v>0</v>
      </c>
      <c r="J136" s="182">
        <f>'приложение 8'!K162</f>
        <v>0</v>
      </c>
      <c r="K136" s="182">
        <f>'приложение 8'!L162</f>
        <v>0</v>
      </c>
    </row>
    <row r="137" spans="1:11" ht="38.25">
      <c r="A137" s="187"/>
      <c r="B137" s="183" t="s">
        <v>275</v>
      </c>
      <c r="C137" s="173" t="s">
        <v>17</v>
      </c>
      <c r="D137" s="173" t="s">
        <v>21</v>
      </c>
      <c r="E137" s="173" t="s">
        <v>296</v>
      </c>
      <c r="F137" s="173" t="s">
        <v>58</v>
      </c>
      <c r="G137" s="178">
        <f t="shared" si="48"/>
        <v>3010.2</v>
      </c>
      <c r="H137" s="182">
        <f>H138</f>
        <v>3010.2</v>
      </c>
      <c r="I137" s="182">
        <f t="shared" ref="I137:K137" si="69">I138</f>
        <v>0</v>
      </c>
      <c r="J137" s="182">
        <f t="shared" si="69"/>
        <v>0</v>
      </c>
      <c r="K137" s="182">
        <f t="shared" si="69"/>
        <v>0</v>
      </c>
    </row>
    <row r="138" spans="1:11" ht="38.25">
      <c r="A138" s="187"/>
      <c r="B138" s="183" t="s">
        <v>113</v>
      </c>
      <c r="C138" s="173" t="s">
        <v>17</v>
      </c>
      <c r="D138" s="173" t="s">
        <v>21</v>
      </c>
      <c r="E138" s="173" t="s">
        <v>296</v>
      </c>
      <c r="F138" s="173" t="s">
        <v>60</v>
      </c>
      <c r="G138" s="178">
        <f t="shared" si="48"/>
        <v>3010.2</v>
      </c>
      <c r="H138" s="182">
        <f>'приложение 8'!I166</f>
        <v>3010.2</v>
      </c>
      <c r="I138" s="182">
        <f>'приложение 8'!J166</f>
        <v>0</v>
      </c>
      <c r="J138" s="182">
        <f>'приложение 8'!K166</f>
        <v>0</v>
      </c>
      <c r="K138" s="182">
        <f>'приложение 8'!L166</f>
        <v>0</v>
      </c>
    </row>
    <row r="139" spans="1:11">
      <c r="A139" s="187"/>
      <c r="B139" s="192" t="s">
        <v>72</v>
      </c>
      <c r="C139" s="173" t="s">
        <v>17</v>
      </c>
      <c r="D139" s="173" t="s">
        <v>21</v>
      </c>
      <c r="E139" s="173" t="s">
        <v>296</v>
      </c>
      <c r="F139" s="173" t="s">
        <v>73</v>
      </c>
      <c r="G139" s="178">
        <f t="shared" si="48"/>
        <v>79</v>
      </c>
      <c r="H139" s="182">
        <f>H140</f>
        <v>79</v>
      </c>
      <c r="I139" s="182">
        <f t="shared" ref="I139:K139" si="70">I140</f>
        <v>0</v>
      </c>
      <c r="J139" s="182">
        <f t="shared" si="70"/>
        <v>0</v>
      </c>
      <c r="K139" s="182">
        <f t="shared" si="70"/>
        <v>0</v>
      </c>
    </row>
    <row r="140" spans="1:11" ht="25.5">
      <c r="A140" s="187"/>
      <c r="B140" s="192" t="s">
        <v>74</v>
      </c>
      <c r="C140" s="173" t="s">
        <v>17</v>
      </c>
      <c r="D140" s="173" t="s">
        <v>21</v>
      </c>
      <c r="E140" s="173" t="s">
        <v>296</v>
      </c>
      <c r="F140" s="173" t="s">
        <v>75</v>
      </c>
      <c r="G140" s="178">
        <f t="shared" si="48"/>
        <v>79</v>
      </c>
      <c r="H140" s="182">
        <f>'приложение 8'!I170</f>
        <v>79</v>
      </c>
      <c r="I140" s="182">
        <f>'приложение 8'!J170</f>
        <v>0</v>
      </c>
      <c r="J140" s="182">
        <f>'приложение 8'!K170</f>
        <v>0</v>
      </c>
      <c r="K140" s="182">
        <f>'приложение 8'!L170</f>
        <v>0</v>
      </c>
    </row>
    <row r="141" spans="1:11" ht="25.5">
      <c r="A141" s="187"/>
      <c r="B141" s="183" t="s">
        <v>232</v>
      </c>
      <c r="C141" s="173" t="s">
        <v>17</v>
      </c>
      <c r="D141" s="173" t="s">
        <v>21</v>
      </c>
      <c r="E141" s="173" t="s">
        <v>584</v>
      </c>
      <c r="F141" s="173"/>
      <c r="G141" s="178">
        <f t="shared" si="48"/>
        <v>55.5</v>
      </c>
      <c r="H141" s="182">
        <f>H142</f>
        <v>55.5</v>
      </c>
      <c r="I141" s="182">
        <f t="shared" ref="I141:K141" si="71">I142</f>
        <v>0</v>
      </c>
      <c r="J141" s="182">
        <f t="shared" si="71"/>
        <v>0</v>
      </c>
      <c r="K141" s="182">
        <f t="shared" si="71"/>
        <v>0</v>
      </c>
    </row>
    <row r="142" spans="1:11" ht="38.25">
      <c r="A142" s="187"/>
      <c r="B142" s="183" t="s">
        <v>275</v>
      </c>
      <c r="C142" s="173" t="s">
        <v>17</v>
      </c>
      <c r="D142" s="173" t="s">
        <v>21</v>
      </c>
      <c r="E142" s="173" t="s">
        <v>584</v>
      </c>
      <c r="F142" s="173" t="s">
        <v>58</v>
      </c>
      <c r="G142" s="178">
        <f t="shared" si="48"/>
        <v>55.5</v>
      </c>
      <c r="H142" s="182">
        <f>H143</f>
        <v>55.5</v>
      </c>
      <c r="I142" s="182">
        <f t="shared" ref="I142:K142" si="72">I143</f>
        <v>0</v>
      </c>
      <c r="J142" s="182">
        <f t="shared" si="72"/>
        <v>0</v>
      </c>
      <c r="K142" s="182">
        <f t="shared" si="72"/>
        <v>0</v>
      </c>
    </row>
    <row r="143" spans="1:11" ht="38.25">
      <c r="A143" s="187"/>
      <c r="B143" s="183" t="s">
        <v>113</v>
      </c>
      <c r="C143" s="173" t="s">
        <v>17</v>
      </c>
      <c r="D143" s="173" t="s">
        <v>21</v>
      </c>
      <c r="E143" s="173" t="s">
        <v>584</v>
      </c>
      <c r="F143" s="173" t="s">
        <v>60</v>
      </c>
      <c r="G143" s="178">
        <f t="shared" si="48"/>
        <v>55.5</v>
      </c>
      <c r="H143" s="182">
        <f>'приложение 8'!I175</f>
        <v>55.5</v>
      </c>
      <c r="I143" s="182">
        <f>'приложение 8'!J175</f>
        <v>0</v>
      </c>
      <c r="J143" s="182">
        <f>'приложение 8'!K175</f>
        <v>0</v>
      </c>
      <c r="K143" s="182">
        <f>'приложение 8'!L175</f>
        <v>0</v>
      </c>
    </row>
    <row r="144" spans="1:11" ht="38.25">
      <c r="A144" s="185"/>
      <c r="B144" s="180" t="s">
        <v>45</v>
      </c>
      <c r="C144" s="177" t="s">
        <v>17</v>
      </c>
      <c r="D144" s="177" t="s">
        <v>39</v>
      </c>
      <c r="E144" s="177"/>
      <c r="F144" s="177"/>
      <c r="G144" s="178">
        <f t="shared" si="48"/>
        <v>7903.4000000000005</v>
      </c>
      <c r="H144" s="178">
        <f>H145+H174</f>
        <v>7463.6</v>
      </c>
      <c r="I144" s="178">
        <f>I145+I174</f>
        <v>0</v>
      </c>
      <c r="J144" s="178">
        <f>J145+J174</f>
        <v>439.8</v>
      </c>
      <c r="K144" s="178">
        <f>K145+K174</f>
        <v>0</v>
      </c>
    </row>
    <row r="145" spans="1:11" ht="51">
      <c r="A145" s="187"/>
      <c r="B145" s="183" t="s">
        <v>129</v>
      </c>
      <c r="C145" s="173" t="s">
        <v>17</v>
      </c>
      <c r="D145" s="173" t="s">
        <v>39</v>
      </c>
      <c r="E145" s="173" t="s">
        <v>280</v>
      </c>
      <c r="F145" s="173"/>
      <c r="G145" s="178">
        <f t="shared" si="48"/>
        <v>2000.8</v>
      </c>
      <c r="H145" s="182">
        <f>H146+H164+H169</f>
        <v>1561</v>
      </c>
      <c r="I145" s="182">
        <f>I146+I164</f>
        <v>0</v>
      </c>
      <c r="J145" s="182">
        <f>J146+J164</f>
        <v>439.8</v>
      </c>
      <c r="K145" s="182">
        <f>K146+K164</f>
        <v>0</v>
      </c>
    </row>
    <row r="146" spans="1:11" ht="25.5">
      <c r="A146" s="196"/>
      <c r="B146" s="183" t="s">
        <v>281</v>
      </c>
      <c r="C146" s="173" t="s">
        <v>17</v>
      </c>
      <c r="D146" s="173" t="s">
        <v>39</v>
      </c>
      <c r="E146" s="173" t="s">
        <v>282</v>
      </c>
      <c r="F146" s="173"/>
      <c r="G146" s="178">
        <f t="shared" si="48"/>
        <v>1890.8</v>
      </c>
      <c r="H146" s="182">
        <f>H147+H150+H153+H156+H159</f>
        <v>1451</v>
      </c>
      <c r="I146" s="182">
        <f t="shared" ref="I146:K146" si="73">I147+I150+I153+I159</f>
        <v>0</v>
      </c>
      <c r="J146" s="182">
        <f t="shared" si="73"/>
        <v>439.8</v>
      </c>
      <c r="K146" s="182">
        <f t="shared" si="73"/>
        <v>0</v>
      </c>
    </row>
    <row r="147" spans="1:11" ht="198.75" customHeight="1">
      <c r="A147" s="196"/>
      <c r="B147" s="197" t="s">
        <v>495</v>
      </c>
      <c r="C147" s="173" t="s">
        <v>17</v>
      </c>
      <c r="D147" s="173" t="s">
        <v>39</v>
      </c>
      <c r="E147" s="173" t="s">
        <v>297</v>
      </c>
      <c r="F147" s="173"/>
      <c r="G147" s="178">
        <f t="shared" si="48"/>
        <v>89.8</v>
      </c>
      <c r="H147" s="182">
        <f>H148</f>
        <v>0</v>
      </c>
      <c r="I147" s="182">
        <f t="shared" ref="I147:K147" si="74">I148</f>
        <v>0</v>
      </c>
      <c r="J147" s="182">
        <f t="shared" si="74"/>
        <v>89.8</v>
      </c>
      <c r="K147" s="182">
        <f t="shared" si="74"/>
        <v>0</v>
      </c>
    </row>
    <row r="148" spans="1:11" ht="89.25">
      <c r="A148" s="187"/>
      <c r="B148" s="183" t="s">
        <v>55</v>
      </c>
      <c r="C148" s="173" t="s">
        <v>17</v>
      </c>
      <c r="D148" s="173" t="s">
        <v>39</v>
      </c>
      <c r="E148" s="173" t="s">
        <v>297</v>
      </c>
      <c r="F148" s="173" t="s">
        <v>56</v>
      </c>
      <c r="G148" s="178">
        <f t="shared" si="48"/>
        <v>89.8</v>
      </c>
      <c r="H148" s="182">
        <f>H149</f>
        <v>0</v>
      </c>
      <c r="I148" s="182">
        <f t="shared" ref="I148:K148" si="75">I149</f>
        <v>0</v>
      </c>
      <c r="J148" s="182">
        <f t="shared" si="75"/>
        <v>89.8</v>
      </c>
      <c r="K148" s="182">
        <f t="shared" si="75"/>
        <v>0</v>
      </c>
    </row>
    <row r="149" spans="1:11" ht="38.25">
      <c r="A149" s="187"/>
      <c r="B149" s="183" t="s">
        <v>106</v>
      </c>
      <c r="C149" s="173" t="s">
        <v>17</v>
      </c>
      <c r="D149" s="173" t="s">
        <v>39</v>
      </c>
      <c r="E149" s="173" t="s">
        <v>297</v>
      </c>
      <c r="F149" s="173" t="s">
        <v>107</v>
      </c>
      <c r="G149" s="178">
        <f t="shared" si="48"/>
        <v>89.8</v>
      </c>
      <c r="H149" s="182">
        <f>'приложение 8'!I182</f>
        <v>0</v>
      </c>
      <c r="I149" s="182">
        <f>'приложение 8'!J182</f>
        <v>0</v>
      </c>
      <c r="J149" s="182">
        <f>'приложение 8'!K182</f>
        <v>89.8</v>
      </c>
      <c r="K149" s="182">
        <f>'приложение 8'!L182</f>
        <v>0</v>
      </c>
    </row>
    <row r="150" spans="1:11" ht="225" customHeight="1">
      <c r="A150" s="187"/>
      <c r="B150" s="197" t="s">
        <v>496</v>
      </c>
      <c r="C150" s="173" t="s">
        <v>17</v>
      </c>
      <c r="D150" s="173" t="s">
        <v>39</v>
      </c>
      <c r="E150" s="173" t="s">
        <v>298</v>
      </c>
      <c r="F150" s="173"/>
      <c r="G150" s="178">
        <f t="shared" si="48"/>
        <v>38.5</v>
      </c>
      <c r="H150" s="182">
        <f>H151</f>
        <v>38.5</v>
      </c>
      <c r="I150" s="182">
        <f t="shared" ref="I150:K150" si="76">I151</f>
        <v>0</v>
      </c>
      <c r="J150" s="182">
        <f t="shared" si="76"/>
        <v>0</v>
      </c>
      <c r="K150" s="182">
        <f t="shared" si="76"/>
        <v>0</v>
      </c>
    </row>
    <row r="151" spans="1:11" ht="89.25">
      <c r="A151" s="187"/>
      <c r="B151" s="183" t="s">
        <v>55</v>
      </c>
      <c r="C151" s="173" t="s">
        <v>17</v>
      </c>
      <c r="D151" s="173" t="s">
        <v>39</v>
      </c>
      <c r="E151" s="173" t="s">
        <v>298</v>
      </c>
      <c r="F151" s="173" t="s">
        <v>56</v>
      </c>
      <c r="G151" s="178">
        <f t="shared" si="48"/>
        <v>38.5</v>
      </c>
      <c r="H151" s="182">
        <f>H152</f>
        <v>38.5</v>
      </c>
      <c r="I151" s="182">
        <f t="shared" ref="I151:K151" si="77">I152</f>
        <v>0</v>
      </c>
      <c r="J151" s="182">
        <f t="shared" si="77"/>
        <v>0</v>
      </c>
      <c r="K151" s="182">
        <f t="shared" si="77"/>
        <v>0</v>
      </c>
    </row>
    <row r="152" spans="1:11" ht="38.25">
      <c r="A152" s="187"/>
      <c r="B152" s="183" t="s">
        <v>106</v>
      </c>
      <c r="C152" s="173" t="s">
        <v>17</v>
      </c>
      <c r="D152" s="173" t="s">
        <v>39</v>
      </c>
      <c r="E152" s="173" t="s">
        <v>298</v>
      </c>
      <c r="F152" s="173" t="s">
        <v>107</v>
      </c>
      <c r="G152" s="178">
        <f t="shared" si="48"/>
        <v>38.5</v>
      </c>
      <c r="H152" s="182">
        <f>'приложение 8'!I186</f>
        <v>38.5</v>
      </c>
      <c r="I152" s="182">
        <f>'приложение 8'!J186</f>
        <v>0</v>
      </c>
      <c r="J152" s="182">
        <f>'приложение 8'!K186</f>
        <v>0</v>
      </c>
      <c r="K152" s="182">
        <f>'приложение 8'!L186</f>
        <v>0</v>
      </c>
    </row>
    <row r="153" spans="1:11" ht="276" customHeight="1">
      <c r="A153" s="187"/>
      <c r="B153" s="183" t="s">
        <v>497</v>
      </c>
      <c r="C153" s="173" t="s">
        <v>17</v>
      </c>
      <c r="D153" s="173" t="s">
        <v>39</v>
      </c>
      <c r="E153" s="173" t="s">
        <v>299</v>
      </c>
      <c r="F153" s="173"/>
      <c r="G153" s="178">
        <f t="shared" si="48"/>
        <v>350</v>
      </c>
      <c r="H153" s="182">
        <f>H154</f>
        <v>0</v>
      </c>
      <c r="I153" s="182">
        <f t="shared" ref="I153:K153" si="78">I154</f>
        <v>0</v>
      </c>
      <c r="J153" s="182">
        <f t="shared" si="78"/>
        <v>350</v>
      </c>
      <c r="K153" s="182">
        <f t="shared" si="78"/>
        <v>0</v>
      </c>
    </row>
    <row r="154" spans="1:11" ht="38.25">
      <c r="A154" s="187"/>
      <c r="B154" s="183" t="s">
        <v>275</v>
      </c>
      <c r="C154" s="173" t="s">
        <v>17</v>
      </c>
      <c r="D154" s="173" t="s">
        <v>39</v>
      </c>
      <c r="E154" s="173" t="s">
        <v>299</v>
      </c>
      <c r="F154" s="173" t="s">
        <v>58</v>
      </c>
      <c r="G154" s="178">
        <f t="shared" si="48"/>
        <v>350</v>
      </c>
      <c r="H154" s="182">
        <f>H155</f>
        <v>0</v>
      </c>
      <c r="I154" s="182">
        <f t="shared" ref="I154:K154" si="79">I155</f>
        <v>0</v>
      </c>
      <c r="J154" s="182">
        <f t="shared" si="79"/>
        <v>350</v>
      </c>
      <c r="K154" s="182">
        <f t="shared" si="79"/>
        <v>0</v>
      </c>
    </row>
    <row r="155" spans="1:11" ht="38.25">
      <c r="A155" s="187"/>
      <c r="B155" s="183" t="s">
        <v>113</v>
      </c>
      <c r="C155" s="173" t="s">
        <v>17</v>
      </c>
      <c r="D155" s="173" t="s">
        <v>39</v>
      </c>
      <c r="E155" s="173" t="s">
        <v>299</v>
      </c>
      <c r="F155" s="173" t="s">
        <v>60</v>
      </c>
      <c r="G155" s="178">
        <f t="shared" si="48"/>
        <v>350</v>
      </c>
      <c r="H155" s="182">
        <f>'приложение 8'!I190</f>
        <v>0</v>
      </c>
      <c r="I155" s="182">
        <f>'приложение 8'!J190</f>
        <v>0</v>
      </c>
      <c r="J155" s="182">
        <f>'приложение 8'!K190</f>
        <v>350</v>
      </c>
      <c r="K155" s="182">
        <f>'приложение 8'!L190</f>
        <v>0</v>
      </c>
    </row>
    <row r="156" spans="1:11" ht="300.75" customHeight="1">
      <c r="A156" s="196"/>
      <c r="B156" s="183" t="s">
        <v>498</v>
      </c>
      <c r="C156" s="173" t="s">
        <v>17</v>
      </c>
      <c r="D156" s="173" t="s">
        <v>39</v>
      </c>
      <c r="E156" s="173" t="s">
        <v>300</v>
      </c>
      <c r="F156" s="173"/>
      <c r="G156" s="178">
        <f t="shared" si="48"/>
        <v>87.5</v>
      </c>
      <c r="H156" s="182">
        <f>H157</f>
        <v>87.5</v>
      </c>
      <c r="I156" s="182">
        <f t="shared" ref="I156:K156" si="80">I157</f>
        <v>0</v>
      </c>
      <c r="J156" s="182">
        <f t="shared" si="80"/>
        <v>0</v>
      </c>
      <c r="K156" s="182">
        <f t="shared" si="80"/>
        <v>0</v>
      </c>
    </row>
    <row r="157" spans="1:11" ht="38.25">
      <c r="A157" s="187"/>
      <c r="B157" s="183" t="s">
        <v>275</v>
      </c>
      <c r="C157" s="173" t="s">
        <v>17</v>
      </c>
      <c r="D157" s="173" t="s">
        <v>39</v>
      </c>
      <c r="E157" s="173" t="s">
        <v>300</v>
      </c>
      <c r="F157" s="173" t="s">
        <v>58</v>
      </c>
      <c r="G157" s="178">
        <f t="shared" si="48"/>
        <v>87.5</v>
      </c>
      <c r="H157" s="182">
        <f>H158</f>
        <v>87.5</v>
      </c>
      <c r="I157" s="182">
        <f t="shared" ref="I157:K157" si="81">I158</f>
        <v>0</v>
      </c>
      <c r="J157" s="182">
        <f t="shared" si="81"/>
        <v>0</v>
      </c>
      <c r="K157" s="182">
        <f t="shared" si="81"/>
        <v>0</v>
      </c>
    </row>
    <row r="158" spans="1:11" ht="38.25">
      <c r="A158" s="187"/>
      <c r="B158" s="183" t="s">
        <v>113</v>
      </c>
      <c r="C158" s="173" t="s">
        <v>17</v>
      </c>
      <c r="D158" s="173" t="s">
        <v>39</v>
      </c>
      <c r="E158" s="173" t="s">
        <v>300</v>
      </c>
      <c r="F158" s="173" t="s">
        <v>60</v>
      </c>
      <c r="G158" s="178">
        <f t="shared" si="48"/>
        <v>87.5</v>
      </c>
      <c r="H158" s="182">
        <f>'приложение 8'!I194</f>
        <v>87.5</v>
      </c>
      <c r="I158" s="182">
        <f>'приложение 8'!J194</f>
        <v>0</v>
      </c>
      <c r="J158" s="182">
        <f>'приложение 8'!K194</f>
        <v>0</v>
      </c>
      <c r="K158" s="182">
        <f>'приложение 8'!L194</f>
        <v>0</v>
      </c>
    </row>
    <row r="159" spans="1:11" ht="25.5">
      <c r="A159" s="196"/>
      <c r="B159" s="183" t="s">
        <v>232</v>
      </c>
      <c r="C159" s="173" t="s">
        <v>17</v>
      </c>
      <c r="D159" s="173" t="s">
        <v>39</v>
      </c>
      <c r="E159" s="173" t="s">
        <v>578</v>
      </c>
      <c r="F159" s="173"/>
      <c r="G159" s="178">
        <f t="shared" si="48"/>
        <v>1325</v>
      </c>
      <c r="H159" s="182">
        <f>H162+H161</f>
        <v>1325</v>
      </c>
      <c r="I159" s="182">
        <f t="shared" ref="I159:K159" si="82">I162</f>
        <v>0</v>
      </c>
      <c r="J159" s="182">
        <f t="shared" si="82"/>
        <v>0</v>
      </c>
      <c r="K159" s="182">
        <f t="shared" si="82"/>
        <v>0</v>
      </c>
    </row>
    <row r="160" spans="1:11" ht="38.25">
      <c r="A160" s="187"/>
      <c r="B160" s="183" t="s">
        <v>275</v>
      </c>
      <c r="C160" s="173" t="s">
        <v>17</v>
      </c>
      <c r="D160" s="173" t="s">
        <v>39</v>
      </c>
      <c r="E160" s="173" t="s">
        <v>300</v>
      </c>
      <c r="F160" s="173" t="s">
        <v>58</v>
      </c>
      <c r="G160" s="178">
        <f t="shared" ref="G160:G161" si="83">SUM(H160:K160)</f>
        <v>1225</v>
      </c>
      <c r="H160" s="182">
        <f>H161</f>
        <v>1225</v>
      </c>
      <c r="I160" s="182">
        <f t="shared" ref="I160:K160" si="84">I161</f>
        <v>0</v>
      </c>
      <c r="J160" s="182">
        <f t="shared" si="84"/>
        <v>0</v>
      </c>
      <c r="K160" s="182">
        <f t="shared" si="84"/>
        <v>0</v>
      </c>
    </row>
    <row r="161" spans="1:11" ht="38.25">
      <c r="A161" s="187"/>
      <c r="B161" s="183" t="s">
        <v>113</v>
      </c>
      <c r="C161" s="173" t="s">
        <v>17</v>
      </c>
      <c r="D161" s="173" t="s">
        <v>39</v>
      </c>
      <c r="E161" s="173" t="s">
        <v>300</v>
      </c>
      <c r="F161" s="173" t="s">
        <v>60</v>
      </c>
      <c r="G161" s="178">
        <f t="shared" si="83"/>
        <v>1225</v>
      </c>
      <c r="H161" s="182">
        <f>'приложение 8'!I197</f>
        <v>1225</v>
      </c>
      <c r="I161" s="182">
        <f>'приложение 8'!J197</f>
        <v>0</v>
      </c>
      <c r="J161" s="182">
        <f>'приложение 8'!K197</f>
        <v>0</v>
      </c>
      <c r="K161" s="182">
        <f>'приложение 8'!L197</f>
        <v>0</v>
      </c>
    </row>
    <row r="162" spans="1:11" ht="51">
      <c r="A162" s="203"/>
      <c r="B162" s="204" t="s">
        <v>239</v>
      </c>
      <c r="C162" s="173" t="s">
        <v>17</v>
      </c>
      <c r="D162" s="173" t="s">
        <v>39</v>
      </c>
      <c r="E162" s="173" t="s">
        <v>578</v>
      </c>
      <c r="F162" s="205" t="s">
        <v>49</v>
      </c>
      <c r="G162" s="178">
        <f t="shared" si="48"/>
        <v>100</v>
      </c>
      <c r="H162" s="206">
        <f>H163</f>
        <v>100</v>
      </c>
      <c r="I162" s="206">
        <f t="shared" ref="I162:K162" si="85">I163</f>
        <v>0</v>
      </c>
      <c r="J162" s="206">
        <f t="shared" si="85"/>
        <v>0</v>
      </c>
      <c r="K162" s="206">
        <f t="shared" si="85"/>
        <v>0</v>
      </c>
    </row>
    <row r="163" spans="1:11">
      <c r="A163" s="203"/>
      <c r="B163" s="204" t="s">
        <v>51</v>
      </c>
      <c r="C163" s="173" t="s">
        <v>17</v>
      </c>
      <c r="D163" s="173" t="s">
        <v>39</v>
      </c>
      <c r="E163" s="173" t="s">
        <v>578</v>
      </c>
      <c r="F163" s="205" t="s">
        <v>50</v>
      </c>
      <c r="G163" s="178">
        <f t="shared" si="48"/>
        <v>100</v>
      </c>
      <c r="H163" s="206">
        <f>'приложение 8'!I201+'приложение 8'!I791</f>
        <v>100</v>
      </c>
      <c r="I163" s="206">
        <f>'приложение 8'!J201</f>
        <v>0</v>
      </c>
      <c r="J163" s="206">
        <f>'приложение 8'!K201</f>
        <v>0</v>
      </c>
      <c r="K163" s="206">
        <f>'приложение 8'!L201</f>
        <v>0</v>
      </c>
    </row>
    <row r="164" spans="1:11" ht="51">
      <c r="A164" s="207"/>
      <c r="B164" s="204" t="s">
        <v>301</v>
      </c>
      <c r="C164" s="173" t="s">
        <v>17</v>
      </c>
      <c r="D164" s="173" t="s">
        <v>39</v>
      </c>
      <c r="E164" s="173" t="s">
        <v>302</v>
      </c>
      <c r="F164" s="205"/>
      <c r="G164" s="178">
        <f t="shared" si="48"/>
        <v>60</v>
      </c>
      <c r="H164" s="208">
        <f>H165</f>
        <v>60</v>
      </c>
      <c r="I164" s="208">
        <f t="shared" ref="I164:K164" si="86">I165</f>
        <v>0</v>
      </c>
      <c r="J164" s="208">
        <f t="shared" si="86"/>
        <v>0</v>
      </c>
      <c r="K164" s="208">
        <f t="shared" si="86"/>
        <v>0</v>
      </c>
    </row>
    <row r="165" spans="1:11" ht="25.5">
      <c r="A165" s="207"/>
      <c r="B165" s="183" t="s">
        <v>232</v>
      </c>
      <c r="C165" s="173" t="s">
        <v>17</v>
      </c>
      <c r="D165" s="173" t="s">
        <v>39</v>
      </c>
      <c r="E165" s="173" t="s">
        <v>577</v>
      </c>
      <c r="F165" s="205"/>
      <c r="G165" s="178">
        <f t="shared" si="48"/>
        <v>60</v>
      </c>
      <c r="H165" s="208">
        <f>H166</f>
        <v>60</v>
      </c>
      <c r="I165" s="208">
        <f t="shared" ref="I165:K165" si="87">I166</f>
        <v>0</v>
      </c>
      <c r="J165" s="208">
        <f t="shared" si="87"/>
        <v>0</v>
      </c>
      <c r="K165" s="208">
        <f t="shared" si="87"/>
        <v>0</v>
      </c>
    </row>
    <row r="166" spans="1:11" ht="51">
      <c r="A166" s="203"/>
      <c r="B166" s="204" t="s">
        <v>239</v>
      </c>
      <c r="C166" s="173" t="s">
        <v>17</v>
      </c>
      <c r="D166" s="173" t="s">
        <v>39</v>
      </c>
      <c r="E166" s="173" t="s">
        <v>577</v>
      </c>
      <c r="F166" s="205" t="s">
        <v>49</v>
      </c>
      <c r="G166" s="178">
        <f t="shared" si="48"/>
        <v>60</v>
      </c>
      <c r="H166" s="206">
        <f>H167+H168</f>
        <v>60</v>
      </c>
      <c r="I166" s="206">
        <f t="shared" ref="I166:K166" si="88">I167+I168</f>
        <v>0</v>
      </c>
      <c r="J166" s="206">
        <f t="shared" si="88"/>
        <v>0</v>
      </c>
      <c r="K166" s="206">
        <f t="shared" si="88"/>
        <v>0</v>
      </c>
    </row>
    <row r="167" spans="1:11">
      <c r="A167" s="203"/>
      <c r="B167" s="204" t="s">
        <v>51</v>
      </c>
      <c r="C167" s="173" t="s">
        <v>17</v>
      </c>
      <c r="D167" s="173" t="s">
        <v>39</v>
      </c>
      <c r="E167" s="173" t="s">
        <v>577</v>
      </c>
      <c r="F167" s="205" t="s">
        <v>50</v>
      </c>
      <c r="G167" s="178">
        <f t="shared" si="48"/>
        <v>47</v>
      </c>
      <c r="H167" s="206">
        <f>'приложение 8'!I206+'приложение 8'!I796</f>
        <v>47</v>
      </c>
      <c r="I167" s="206">
        <f>'приложение 8'!J206+'приложение 8'!J796</f>
        <v>0</v>
      </c>
      <c r="J167" s="206">
        <f>'приложение 8'!K206+'приложение 8'!K796</f>
        <v>0</v>
      </c>
      <c r="K167" s="206">
        <f>'приложение 8'!L206+'приложение 8'!L796</f>
        <v>0</v>
      </c>
    </row>
    <row r="168" spans="1:11">
      <c r="A168" s="207"/>
      <c r="B168" s="204" t="s">
        <v>67</v>
      </c>
      <c r="C168" s="173" t="s">
        <v>17</v>
      </c>
      <c r="D168" s="173" t="s">
        <v>39</v>
      </c>
      <c r="E168" s="173" t="s">
        <v>577</v>
      </c>
      <c r="F168" s="205" t="s">
        <v>65</v>
      </c>
      <c r="G168" s="178">
        <f t="shared" si="48"/>
        <v>13</v>
      </c>
      <c r="H168" s="208">
        <f>'приложение 8'!I208</f>
        <v>13</v>
      </c>
      <c r="I168" s="208">
        <f>'приложение 8'!J208</f>
        <v>0</v>
      </c>
      <c r="J168" s="208">
        <f>'приложение 8'!K208</f>
        <v>0</v>
      </c>
      <c r="K168" s="208">
        <f>'приложение 8'!L208</f>
        <v>0</v>
      </c>
    </row>
    <row r="169" spans="1:11" ht="25.5">
      <c r="A169" s="207"/>
      <c r="B169" s="204" t="s">
        <v>303</v>
      </c>
      <c r="C169" s="173" t="s">
        <v>17</v>
      </c>
      <c r="D169" s="173" t="s">
        <v>39</v>
      </c>
      <c r="E169" s="173" t="s">
        <v>304</v>
      </c>
      <c r="F169" s="205"/>
      <c r="G169" s="178">
        <f t="shared" si="48"/>
        <v>50</v>
      </c>
      <c r="H169" s="208">
        <f>H170</f>
        <v>50</v>
      </c>
      <c r="I169" s="208">
        <f t="shared" ref="I169:K169" si="89">I170</f>
        <v>0</v>
      </c>
      <c r="J169" s="208">
        <f t="shared" si="89"/>
        <v>0</v>
      </c>
      <c r="K169" s="208">
        <f t="shared" si="89"/>
        <v>0</v>
      </c>
    </row>
    <row r="170" spans="1:11" ht="25.5">
      <c r="A170" s="207"/>
      <c r="B170" s="183" t="s">
        <v>232</v>
      </c>
      <c r="C170" s="173" t="s">
        <v>17</v>
      </c>
      <c r="D170" s="173" t="s">
        <v>39</v>
      </c>
      <c r="E170" s="173" t="s">
        <v>576</v>
      </c>
      <c r="F170" s="205"/>
      <c r="G170" s="178">
        <f t="shared" si="48"/>
        <v>50</v>
      </c>
      <c r="H170" s="208">
        <f>H171</f>
        <v>50</v>
      </c>
      <c r="I170" s="208">
        <f t="shared" ref="I170:K170" si="90">I171</f>
        <v>0</v>
      </c>
      <c r="J170" s="208">
        <f t="shared" si="90"/>
        <v>0</v>
      </c>
      <c r="K170" s="208">
        <f t="shared" si="90"/>
        <v>0</v>
      </c>
    </row>
    <row r="171" spans="1:11" ht="51">
      <c r="A171" s="203"/>
      <c r="B171" s="204" t="s">
        <v>239</v>
      </c>
      <c r="C171" s="173" t="s">
        <v>17</v>
      </c>
      <c r="D171" s="173" t="s">
        <v>39</v>
      </c>
      <c r="E171" s="173" t="s">
        <v>576</v>
      </c>
      <c r="F171" s="205" t="s">
        <v>49</v>
      </c>
      <c r="G171" s="178">
        <f t="shared" si="48"/>
        <v>50</v>
      </c>
      <c r="H171" s="206">
        <f>H172+H173</f>
        <v>50</v>
      </c>
      <c r="I171" s="206">
        <f t="shared" ref="I171:K171" si="91">I172+I173</f>
        <v>0</v>
      </c>
      <c r="J171" s="206">
        <f t="shared" si="91"/>
        <v>0</v>
      </c>
      <c r="K171" s="206">
        <f t="shared" si="91"/>
        <v>0</v>
      </c>
    </row>
    <row r="172" spans="1:11">
      <c r="A172" s="203"/>
      <c r="B172" s="204" t="s">
        <v>51</v>
      </c>
      <c r="C172" s="173" t="s">
        <v>17</v>
      </c>
      <c r="D172" s="173" t="s">
        <v>39</v>
      </c>
      <c r="E172" s="173" t="s">
        <v>576</v>
      </c>
      <c r="F172" s="205" t="s">
        <v>50</v>
      </c>
      <c r="G172" s="178">
        <f t="shared" si="48"/>
        <v>25</v>
      </c>
      <c r="H172" s="206">
        <f>'приложение 8'!I213+'приложение 8'!I801</f>
        <v>25</v>
      </c>
      <c r="I172" s="206">
        <v>0</v>
      </c>
      <c r="J172" s="206">
        <v>0</v>
      </c>
      <c r="K172" s="206">
        <v>0</v>
      </c>
    </row>
    <row r="173" spans="1:11">
      <c r="A173" s="207"/>
      <c r="B173" s="204" t="s">
        <v>67</v>
      </c>
      <c r="C173" s="173" t="s">
        <v>17</v>
      </c>
      <c r="D173" s="173" t="s">
        <v>39</v>
      </c>
      <c r="E173" s="173" t="s">
        <v>576</v>
      </c>
      <c r="F173" s="205" t="s">
        <v>65</v>
      </c>
      <c r="G173" s="178">
        <f t="shared" si="48"/>
        <v>25</v>
      </c>
      <c r="H173" s="208">
        <f>'приложение 8'!I215</f>
        <v>25</v>
      </c>
      <c r="I173" s="208">
        <v>0</v>
      </c>
      <c r="J173" s="208">
        <v>0</v>
      </c>
      <c r="K173" s="208">
        <v>0</v>
      </c>
    </row>
    <row r="174" spans="1:11" ht="76.5">
      <c r="A174" s="207"/>
      <c r="B174" s="204" t="s">
        <v>95</v>
      </c>
      <c r="C174" s="173" t="s">
        <v>17</v>
      </c>
      <c r="D174" s="173" t="s">
        <v>39</v>
      </c>
      <c r="E174" s="173" t="s">
        <v>293</v>
      </c>
      <c r="F174" s="205"/>
      <c r="G174" s="178">
        <f t="shared" si="48"/>
        <v>5902.6</v>
      </c>
      <c r="H174" s="208">
        <f>H179+H175</f>
        <v>5902.6</v>
      </c>
      <c r="I174" s="208">
        <f t="shared" ref="I174:K174" si="92">I179</f>
        <v>0</v>
      </c>
      <c r="J174" s="208">
        <f t="shared" si="92"/>
        <v>0</v>
      </c>
      <c r="K174" s="208">
        <f t="shared" si="92"/>
        <v>0</v>
      </c>
    </row>
    <row r="175" spans="1:11" ht="63.75">
      <c r="A175" s="207"/>
      <c r="B175" s="204" t="s">
        <v>567</v>
      </c>
      <c r="C175" s="173" t="s">
        <v>17</v>
      </c>
      <c r="D175" s="173" t="s">
        <v>39</v>
      </c>
      <c r="E175" s="173" t="s">
        <v>295</v>
      </c>
      <c r="F175" s="205"/>
      <c r="G175" s="178">
        <f t="shared" ref="G175:G178" si="93">SUM(H175:K175)</f>
        <v>5320</v>
      </c>
      <c r="H175" s="208">
        <f>H176</f>
        <v>5320</v>
      </c>
      <c r="I175" s="208">
        <f t="shared" ref="I175:K177" si="94">I176</f>
        <v>0</v>
      </c>
      <c r="J175" s="208">
        <f t="shared" si="94"/>
        <v>0</v>
      </c>
      <c r="K175" s="208">
        <f t="shared" si="94"/>
        <v>0</v>
      </c>
    </row>
    <row r="176" spans="1:11" ht="25.5">
      <c r="A176" s="207"/>
      <c r="B176" s="183" t="s">
        <v>232</v>
      </c>
      <c r="C176" s="173" t="s">
        <v>17</v>
      </c>
      <c r="D176" s="173" t="s">
        <v>39</v>
      </c>
      <c r="E176" s="173" t="s">
        <v>584</v>
      </c>
      <c r="F176" s="205"/>
      <c r="G176" s="178">
        <f t="shared" si="93"/>
        <v>5320</v>
      </c>
      <c r="H176" s="208">
        <f>H177</f>
        <v>5320</v>
      </c>
      <c r="I176" s="208">
        <f t="shared" si="94"/>
        <v>0</v>
      </c>
      <c r="J176" s="208">
        <f t="shared" si="94"/>
        <v>0</v>
      </c>
      <c r="K176" s="208">
        <f t="shared" si="94"/>
        <v>0</v>
      </c>
    </row>
    <row r="177" spans="1:11" ht="38.25">
      <c r="A177" s="187"/>
      <c r="B177" s="183" t="s">
        <v>275</v>
      </c>
      <c r="C177" s="173" t="s">
        <v>17</v>
      </c>
      <c r="D177" s="173" t="s">
        <v>39</v>
      </c>
      <c r="E177" s="173" t="s">
        <v>584</v>
      </c>
      <c r="F177" s="173" t="s">
        <v>58</v>
      </c>
      <c r="G177" s="178">
        <f t="shared" si="93"/>
        <v>5320</v>
      </c>
      <c r="H177" s="182">
        <f>H178</f>
        <v>5320</v>
      </c>
      <c r="I177" s="182">
        <f t="shared" si="94"/>
        <v>0</v>
      </c>
      <c r="J177" s="182">
        <f t="shared" si="94"/>
        <v>0</v>
      </c>
      <c r="K177" s="182">
        <f t="shared" si="94"/>
        <v>0</v>
      </c>
    </row>
    <row r="178" spans="1:11" ht="38.25">
      <c r="A178" s="187"/>
      <c r="B178" s="183" t="s">
        <v>113</v>
      </c>
      <c r="C178" s="173" t="s">
        <v>17</v>
      </c>
      <c r="D178" s="173" t="s">
        <v>39</v>
      </c>
      <c r="E178" s="173" t="s">
        <v>584</v>
      </c>
      <c r="F178" s="173" t="s">
        <v>60</v>
      </c>
      <c r="G178" s="178">
        <f t="shared" si="93"/>
        <v>5320</v>
      </c>
      <c r="H178" s="182">
        <f>'приложение 8'!I222</f>
        <v>5320</v>
      </c>
      <c r="I178" s="182">
        <f>'приложение 8'!J222</f>
        <v>0</v>
      </c>
      <c r="J178" s="182">
        <f>'приложение 8'!K222</f>
        <v>0</v>
      </c>
      <c r="K178" s="182">
        <f>'приложение 8'!L222</f>
        <v>0</v>
      </c>
    </row>
    <row r="179" spans="1:11" ht="38.25">
      <c r="A179" s="207"/>
      <c r="B179" s="204" t="s">
        <v>348</v>
      </c>
      <c r="C179" s="173" t="s">
        <v>17</v>
      </c>
      <c r="D179" s="173" t="s">
        <v>39</v>
      </c>
      <c r="E179" s="173" t="s">
        <v>349</v>
      </c>
      <c r="F179" s="205"/>
      <c r="G179" s="178">
        <f t="shared" ref="G179:G182" si="95">SUM(H179:K179)</f>
        <v>582.6</v>
      </c>
      <c r="H179" s="208">
        <f>H180</f>
        <v>582.6</v>
      </c>
      <c r="I179" s="208">
        <f t="shared" ref="I179:K179" si="96">I180</f>
        <v>0</v>
      </c>
      <c r="J179" s="208">
        <f t="shared" si="96"/>
        <v>0</v>
      </c>
      <c r="K179" s="208">
        <f t="shared" si="96"/>
        <v>0</v>
      </c>
    </row>
    <row r="180" spans="1:11" ht="25.5">
      <c r="A180" s="207"/>
      <c r="B180" s="183" t="s">
        <v>232</v>
      </c>
      <c r="C180" s="173" t="s">
        <v>17</v>
      </c>
      <c r="D180" s="173" t="s">
        <v>39</v>
      </c>
      <c r="E180" s="173" t="s">
        <v>588</v>
      </c>
      <c r="F180" s="205"/>
      <c r="G180" s="178">
        <f t="shared" si="95"/>
        <v>582.6</v>
      </c>
      <c r="H180" s="208">
        <f>H181</f>
        <v>582.6</v>
      </c>
      <c r="I180" s="208">
        <f t="shared" ref="I180:K180" si="97">I181</f>
        <v>0</v>
      </c>
      <c r="J180" s="208">
        <f t="shared" si="97"/>
        <v>0</v>
      </c>
      <c r="K180" s="208">
        <f t="shared" si="97"/>
        <v>0</v>
      </c>
    </row>
    <row r="181" spans="1:11" ht="38.25">
      <c r="A181" s="187"/>
      <c r="B181" s="183" t="s">
        <v>275</v>
      </c>
      <c r="C181" s="173" t="s">
        <v>17</v>
      </c>
      <c r="D181" s="173" t="s">
        <v>39</v>
      </c>
      <c r="E181" s="173" t="s">
        <v>588</v>
      </c>
      <c r="F181" s="173" t="s">
        <v>58</v>
      </c>
      <c r="G181" s="178">
        <f t="shared" si="95"/>
        <v>582.6</v>
      </c>
      <c r="H181" s="182">
        <f>H182</f>
        <v>582.6</v>
      </c>
      <c r="I181" s="182">
        <f t="shared" ref="I181:K181" si="98">I182</f>
        <v>0</v>
      </c>
      <c r="J181" s="182">
        <f t="shared" si="98"/>
        <v>0</v>
      </c>
      <c r="K181" s="182">
        <f t="shared" si="98"/>
        <v>0</v>
      </c>
    </row>
    <row r="182" spans="1:11" ht="38.25">
      <c r="A182" s="187"/>
      <c r="B182" s="183" t="s">
        <v>113</v>
      </c>
      <c r="C182" s="173" t="s">
        <v>17</v>
      </c>
      <c r="D182" s="173" t="s">
        <v>39</v>
      </c>
      <c r="E182" s="173" t="s">
        <v>588</v>
      </c>
      <c r="F182" s="173" t="s">
        <v>60</v>
      </c>
      <c r="G182" s="178">
        <f t="shared" si="95"/>
        <v>582.6</v>
      </c>
      <c r="H182" s="182">
        <f>'приложение 8'!I226</f>
        <v>582.6</v>
      </c>
      <c r="I182" s="182">
        <f>'приложение 8'!J226</f>
        <v>0</v>
      </c>
      <c r="J182" s="182">
        <f>'приложение 8'!K226</f>
        <v>0</v>
      </c>
      <c r="K182" s="182">
        <f>'приложение 8'!L226</f>
        <v>0</v>
      </c>
    </row>
    <row r="183" spans="1:11">
      <c r="A183" s="185"/>
      <c r="B183" s="176" t="s">
        <v>40</v>
      </c>
      <c r="C183" s="177" t="s">
        <v>18</v>
      </c>
      <c r="D183" s="177" t="s">
        <v>15</v>
      </c>
      <c r="E183" s="177"/>
      <c r="F183" s="177"/>
      <c r="G183" s="178">
        <f>H183+I183+J183+K183</f>
        <v>236787.4</v>
      </c>
      <c r="H183" s="178">
        <f>H184+H200+H206+H212+H250+H258</f>
        <v>168988</v>
      </c>
      <c r="I183" s="178">
        <f>I184+I200+I206+I212+I250+I258</f>
        <v>32216.9</v>
      </c>
      <c r="J183" s="178">
        <f>J184+J200+J206+J212+J250+J258</f>
        <v>31598.7</v>
      </c>
      <c r="K183" s="178">
        <f>K184+K200+K206+K212+K250+K258</f>
        <v>3983.7999999999997</v>
      </c>
    </row>
    <row r="184" spans="1:11">
      <c r="A184" s="185"/>
      <c r="B184" s="176" t="s">
        <v>47</v>
      </c>
      <c r="C184" s="177" t="s">
        <v>18</v>
      </c>
      <c r="D184" s="177" t="s">
        <v>14</v>
      </c>
      <c r="E184" s="177"/>
      <c r="F184" s="177"/>
      <c r="G184" s="178">
        <f>SUM(H184:K184)</f>
        <v>7298.1</v>
      </c>
      <c r="H184" s="178">
        <f>H185</f>
        <v>3314.3</v>
      </c>
      <c r="I184" s="178">
        <f t="shared" ref="I184:K185" si="99">I185</f>
        <v>0</v>
      </c>
      <c r="J184" s="178">
        <f t="shared" si="99"/>
        <v>0</v>
      </c>
      <c r="K184" s="178">
        <f t="shared" si="99"/>
        <v>3983.7999999999997</v>
      </c>
    </row>
    <row r="185" spans="1:11" ht="51">
      <c r="A185" s="185"/>
      <c r="B185" s="183" t="s">
        <v>100</v>
      </c>
      <c r="C185" s="173" t="s">
        <v>18</v>
      </c>
      <c r="D185" s="173" t="s">
        <v>14</v>
      </c>
      <c r="E185" s="173" t="s">
        <v>265</v>
      </c>
      <c r="F185" s="177"/>
      <c r="G185" s="202">
        <f t="shared" ref="G185:G190" si="100">SUM(H185:K185)</f>
        <v>7298.1</v>
      </c>
      <c r="H185" s="182">
        <f>H186</f>
        <v>3314.3</v>
      </c>
      <c r="I185" s="182">
        <f t="shared" si="99"/>
        <v>0</v>
      </c>
      <c r="J185" s="182">
        <f t="shared" si="99"/>
        <v>0</v>
      </c>
      <c r="K185" s="182">
        <f t="shared" si="99"/>
        <v>3983.7999999999997</v>
      </c>
    </row>
    <row r="186" spans="1:11" ht="38.25">
      <c r="A186" s="185"/>
      <c r="B186" s="183" t="s">
        <v>266</v>
      </c>
      <c r="C186" s="173" t="s">
        <v>18</v>
      </c>
      <c r="D186" s="173" t="s">
        <v>14</v>
      </c>
      <c r="E186" s="173" t="s">
        <v>267</v>
      </c>
      <c r="F186" s="177"/>
      <c r="G186" s="202">
        <f t="shared" si="100"/>
        <v>7298.1</v>
      </c>
      <c r="H186" s="182">
        <f>H187+H194+H197</f>
        <v>3314.3</v>
      </c>
      <c r="I186" s="182">
        <f>I187+I194+I197</f>
        <v>0</v>
      </c>
      <c r="J186" s="182">
        <f>J187+J194+J197</f>
        <v>0</v>
      </c>
      <c r="K186" s="182">
        <f>K187+K194+K197</f>
        <v>3983.7999999999997</v>
      </c>
    </row>
    <row r="187" spans="1:11" ht="114.75">
      <c r="A187" s="185"/>
      <c r="B187" s="183" t="s">
        <v>499</v>
      </c>
      <c r="C187" s="173" t="s">
        <v>18</v>
      </c>
      <c r="D187" s="173" t="s">
        <v>14</v>
      </c>
      <c r="E187" s="173" t="s">
        <v>268</v>
      </c>
      <c r="F187" s="177"/>
      <c r="G187" s="202">
        <f t="shared" si="100"/>
        <v>3983.7999999999997</v>
      </c>
      <c r="H187" s="182">
        <f>H188+H192</f>
        <v>0</v>
      </c>
      <c r="I187" s="182">
        <f>I188+I192</f>
        <v>0</v>
      </c>
      <c r="J187" s="182">
        <f>J188+J192</f>
        <v>0</v>
      </c>
      <c r="K187" s="182">
        <f>K188+K192+K190</f>
        <v>3983.7999999999997</v>
      </c>
    </row>
    <row r="188" spans="1:11" ht="89.25">
      <c r="A188" s="209"/>
      <c r="B188" s="183" t="s">
        <v>55</v>
      </c>
      <c r="C188" s="173" t="s">
        <v>18</v>
      </c>
      <c r="D188" s="173" t="s">
        <v>14</v>
      </c>
      <c r="E188" s="173" t="s">
        <v>268</v>
      </c>
      <c r="F188" s="173" t="s">
        <v>56</v>
      </c>
      <c r="G188" s="202">
        <f t="shared" si="100"/>
        <v>3277.2</v>
      </c>
      <c r="H188" s="182">
        <f>H189</f>
        <v>0</v>
      </c>
      <c r="I188" s="182">
        <f>I189</f>
        <v>0</v>
      </c>
      <c r="J188" s="182">
        <v>0</v>
      </c>
      <c r="K188" s="182">
        <f>K189</f>
        <v>3277.2</v>
      </c>
    </row>
    <row r="189" spans="1:11" ht="25.5">
      <c r="A189" s="209"/>
      <c r="B189" s="183" t="s">
        <v>68</v>
      </c>
      <c r="C189" s="173" t="s">
        <v>18</v>
      </c>
      <c r="D189" s="173" t="s">
        <v>14</v>
      </c>
      <c r="E189" s="173" t="s">
        <v>268</v>
      </c>
      <c r="F189" s="173" t="s">
        <v>69</v>
      </c>
      <c r="G189" s="202">
        <f t="shared" si="100"/>
        <v>3277.2</v>
      </c>
      <c r="H189" s="182">
        <f>'приложение 8'!I234</f>
        <v>0</v>
      </c>
      <c r="I189" s="182">
        <f>'приложение 8'!J234</f>
        <v>0</v>
      </c>
      <c r="J189" s="182">
        <f>'приложение 8'!K234</f>
        <v>0</v>
      </c>
      <c r="K189" s="182">
        <f>'приложение 8'!L234</f>
        <v>3277.2</v>
      </c>
    </row>
    <row r="190" spans="1:11" ht="38.25">
      <c r="A190" s="209"/>
      <c r="B190" s="204" t="s">
        <v>93</v>
      </c>
      <c r="C190" s="173" t="s">
        <v>18</v>
      </c>
      <c r="D190" s="173" t="s">
        <v>14</v>
      </c>
      <c r="E190" s="173" t="s">
        <v>268</v>
      </c>
      <c r="F190" s="205" t="s">
        <v>58</v>
      </c>
      <c r="G190" s="202">
        <f t="shared" si="100"/>
        <v>50</v>
      </c>
      <c r="H190" s="206">
        <f t="shared" ref="H190:K190" si="101">H191</f>
        <v>0</v>
      </c>
      <c r="I190" s="206">
        <f t="shared" si="101"/>
        <v>0</v>
      </c>
      <c r="J190" s="206">
        <f t="shared" si="101"/>
        <v>0</v>
      </c>
      <c r="K190" s="206">
        <f t="shared" si="101"/>
        <v>50</v>
      </c>
    </row>
    <row r="191" spans="1:11" ht="38.25">
      <c r="A191" s="209"/>
      <c r="B191" s="183" t="s">
        <v>113</v>
      </c>
      <c r="C191" s="173" t="s">
        <v>18</v>
      </c>
      <c r="D191" s="173" t="s">
        <v>14</v>
      </c>
      <c r="E191" s="173" t="s">
        <v>268</v>
      </c>
      <c r="F191" s="205" t="s">
        <v>60</v>
      </c>
      <c r="G191" s="202">
        <f t="shared" ref="G191" si="102">SUM(H191:K191)</f>
        <v>50</v>
      </c>
      <c r="H191" s="206">
        <f>'приложение 8'!I237</f>
        <v>0</v>
      </c>
      <c r="I191" s="206">
        <f>'приложение 8'!J237</f>
        <v>0</v>
      </c>
      <c r="J191" s="206">
        <f>'приложение 8'!K237</f>
        <v>0</v>
      </c>
      <c r="K191" s="206">
        <f>'приложение 8'!L237</f>
        <v>50</v>
      </c>
    </row>
    <row r="192" spans="1:11" ht="51">
      <c r="A192" s="209"/>
      <c r="B192" s="183" t="s">
        <v>262</v>
      </c>
      <c r="C192" s="173" t="s">
        <v>18</v>
      </c>
      <c r="D192" s="173" t="s">
        <v>14</v>
      </c>
      <c r="E192" s="173" t="s">
        <v>268</v>
      </c>
      <c r="F192" s="173" t="s">
        <v>49</v>
      </c>
      <c r="G192" s="178">
        <f t="shared" ref="G192:G199" si="103">H192+I192+J192+K192</f>
        <v>656.6</v>
      </c>
      <c r="H192" s="182">
        <f t="shared" ref="H192:K192" si="104">H193</f>
        <v>0</v>
      </c>
      <c r="I192" s="182">
        <f t="shared" si="104"/>
        <v>0</v>
      </c>
      <c r="J192" s="182">
        <f t="shared" si="104"/>
        <v>0</v>
      </c>
      <c r="K192" s="182">
        <f t="shared" si="104"/>
        <v>656.6</v>
      </c>
    </row>
    <row r="193" spans="1:11">
      <c r="A193" s="209"/>
      <c r="B193" s="183" t="s">
        <v>51</v>
      </c>
      <c r="C193" s="173" t="s">
        <v>18</v>
      </c>
      <c r="D193" s="173" t="s">
        <v>14</v>
      </c>
      <c r="E193" s="173" t="s">
        <v>268</v>
      </c>
      <c r="F193" s="173" t="s">
        <v>50</v>
      </c>
      <c r="G193" s="178">
        <f t="shared" si="103"/>
        <v>656.6</v>
      </c>
      <c r="H193" s="182">
        <f>'приложение 8'!I240</f>
        <v>0</v>
      </c>
      <c r="I193" s="182">
        <f>'приложение 8'!J240</f>
        <v>0</v>
      </c>
      <c r="J193" s="182">
        <f>'приложение 8'!K240</f>
        <v>0</v>
      </c>
      <c r="K193" s="182">
        <f>'приложение 8'!L240</f>
        <v>656.6</v>
      </c>
    </row>
    <row r="194" spans="1:11" ht="113.25" customHeight="1">
      <c r="A194" s="210"/>
      <c r="B194" s="183" t="s">
        <v>500</v>
      </c>
      <c r="C194" s="173" t="s">
        <v>18</v>
      </c>
      <c r="D194" s="173" t="s">
        <v>14</v>
      </c>
      <c r="E194" s="173" t="s">
        <v>269</v>
      </c>
      <c r="F194" s="177"/>
      <c r="G194" s="178">
        <f t="shared" si="103"/>
        <v>1735.7</v>
      </c>
      <c r="H194" s="182">
        <f>H195</f>
        <v>1735.7</v>
      </c>
      <c r="I194" s="182">
        <f t="shared" ref="I194:K194" si="105">I195</f>
        <v>0</v>
      </c>
      <c r="J194" s="182">
        <f t="shared" si="105"/>
        <v>0</v>
      </c>
      <c r="K194" s="182">
        <f t="shared" si="105"/>
        <v>0</v>
      </c>
    </row>
    <row r="195" spans="1:11" ht="87.75" customHeight="1">
      <c r="A195" s="209"/>
      <c r="B195" s="183" t="s">
        <v>55</v>
      </c>
      <c r="C195" s="173" t="s">
        <v>18</v>
      </c>
      <c r="D195" s="173" t="s">
        <v>14</v>
      </c>
      <c r="E195" s="173" t="s">
        <v>269</v>
      </c>
      <c r="F195" s="173" t="s">
        <v>56</v>
      </c>
      <c r="G195" s="178">
        <f t="shared" si="103"/>
        <v>1735.7</v>
      </c>
      <c r="H195" s="182">
        <f>H196</f>
        <v>1735.7</v>
      </c>
      <c r="I195" s="182">
        <f>I196</f>
        <v>0</v>
      </c>
      <c r="J195" s="182">
        <v>0</v>
      </c>
      <c r="K195" s="182">
        <f>K196</f>
        <v>0</v>
      </c>
    </row>
    <row r="196" spans="1:11" ht="25.5">
      <c r="A196" s="209"/>
      <c r="B196" s="183" t="s">
        <v>68</v>
      </c>
      <c r="C196" s="173" t="s">
        <v>18</v>
      </c>
      <c r="D196" s="173" t="s">
        <v>14</v>
      </c>
      <c r="E196" s="173" t="s">
        <v>269</v>
      </c>
      <c r="F196" s="173" t="s">
        <v>69</v>
      </c>
      <c r="G196" s="178">
        <f t="shared" si="103"/>
        <v>1735.7</v>
      </c>
      <c r="H196" s="182">
        <f>'приложение 8'!I244</f>
        <v>1735.7</v>
      </c>
      <c r="I196" s="182">
        <f>'приложение 8'!J244</f>
        <v>0</v>
      </c>
      <c r="J196" s="182">
        <f>'приложение 8'!K244</f>
        <v>0</v>
      </c>
      <c r="K196" s="182">
        <f>'приложение 8'!L244</f>
        <v>0</v>
      </c>
    </row>
    <row r="197" spans="1:11" ht="25.5">
      <c r="A197" s="187"/>
      <c r="B197" s="183" t="s">
        <v>232</v>
      </c>
      <c r="C197" s="173" t="s">
        <v>18</v>
      </c>
      <c r="D197" s="173" t="s">
        <v>14</v>
      </c>
      <c r="E197" s="173" t="s">
        <v>589</v>
      </c>
      <c r="F197" s="173"/>
      <c r="G197" s="178">
        <f t="shared" si="103"/>
        <v>1578.6</v>
      </c>
      <c r="H197" s="191">
        <f>H198</f>
        <v>1578.6</v>
      </c>
      <c r="I197" s="191">
        <f t="shared" ref="I197:K197" si="106">I198</f>
        <v>0</v>
      </c>
      <c r="J197" s="191">
        <f t="shared" si="106"/>
        <v>0</v>
      </c>
      <c r="K197" s="191">
        <f t="shared" si="106"/>
        <v>0</v>
      </c>
    </row>
    <row r="198" spans="1:11" ht="89.25">
      <c r="A198" s="209"/>
      <c r="B198" s="183" t="s">
        <v>55</v>
      </c>
      <c r="C198" s="173" t="s">
        <v>18</v>
      </c>
      <c r="D198" s="173" t="s">
        <v>14</v>
      </c>
      <c r="E198" s="173" t="s">
        <v>589</v>
      </c>
      <c r="F198" s="173" t="s">
        <v>56</v>
      </c>
      <c r="G198" s="178">
        <f t="shared" si="103"/>
        <v>1578.6</v>
      </c>
      <c r="H198" s="182">
        <f>H199</f>
        <v>1578.6</v>
      </c>
      <c r="I198" s="182">
        <f>I199</f>
        <v>0</v>
      </c>
      <c r="J198" s="182">
        <v>0</v>
      </c>
      <c r="K198" s="182">
        <f>K199</f>
        <v>0</v>
      </c>
    </row>
    <row r="199" spans="1:11" ht="24" customHeight="1">
      <c r="A199" s="209"/>
      <c r="B199" s="183" t="s">
        <v>68</v>
      </c>
      <c r="C199" s="173" t="s">
        <v>18</v>
      </c>
      <c r="D199" s="173" t="s">
        <v>14</v>
      </c>
      <c r="E199" s="173" t="s">
        <v>589</v>
      </c>
      <c r="F199" s="173" t="s">
        <v>69</v>
      </c>
      <c r="G199" s="178">
        <f t="shared" si="103"/>
        <v>1578.6</v>
      </c>
      <c r="H199" s="182">
        <f>'приложение 8'!I248</f>
        <v>1578.6</v>
      </c>
      <c r="I199" s="182">
        <f>'приложение 8'!J248</f>
        <v>0</v>
      </c>
      <c r="J199" s="182">
        <f>'приложение 8'!K248</f>
        <v>0</v>
      </c>
      <c r="K199" s="182">
        <f>'приложение 8'!L248</f>
        <v>0</v>
      </c>
    </row>
    <row r="200" spans="1:11">
      <c r="A200" s="199"/>
      <c r="B200" s="200" t="s">
        <v>22</v>
      </c>
      <c r="C200" s="201" t="s">
        <v>18</v>
      </c>
      <c r="D200" s="201" t="s">
        <v>19</v>
      </c>
      <c r="E200" s="201"/>
      <c r="F200" s="201"/>
      <c r="G200" s="202">
        <f>H200+I200+J200+K200</f>
        <v>30627</v>
      </c>
      <c r="H200" s="202">
        <f>H201</f>
        <v>0</v>
      </c>
      <c r="I200" s="202">
        <f t="shared" ref="I200:K201" si="107">I201</f>
        <v>30627</v>
      </c>
      <c r="J200" s="202">
        <f t="shared" si="107"/>
        <v>0</v>
      </c>
      <c r="K200" s="202">
        <f t="shared" si="107"/>
        <v>0</v>
      </c>
    </row>
    <row r="201" spans="1:11" ht="87.75" customHeight="1">
      <c r="A201" s="211"/>
      <c r="B201" s="16" t="s">
        <v>372</v>
      </c>
      <c r="C201" s="205" t="s">
        <v>18</v>
      </c>
      <c r="D201" s="205" t="s">
        <v>19</v>
      </c>
      <c r="E201" s="18" t="s">
        <v>373</v>
      </c>
      <c r="F201" s="205"/>
      <c r="G201" s="202">
        <f t="shared" ref="G201:G206" si="108">H201+I201+J201+K201</f>
        <v>30627</v>
      </c>
      <c r="H201" s="206">
        <f>H202</f>
        <v>0</v>
      </c>
      <c r="I201" s="206">
        <f t="shared" si="107"/>
        <v>30627</v>
      </c>
      <c r="J201" s="206">
        <f t="shared" si="107"/>
        <v>0</v>
      </c>
      <c r="K201" s="206">
        <f t="shared" si="107"/>
        <v>0</v>
      </c>
    </row>
    <row r="202" spans="1:11" ht="38.25">
      <c r="A202" s="211"/>
      <c r="B202" s="16" t="s">
        <v>378</v>
      </c>
      <c r="C202" s="205" t="s">
        <v>18</v>
      </c>
      <c r="D202" s="205" t="s">
        <v>19</v>
      </c>
      <c r="E202" s="18" t="s">
        <v>379</v>
      </c>
      <c r="F202" s="205"/>
      <c r="G202" s="202">
        <f>SUM(H202:K202)</f>
        <v>30627</v>
      </c>
      <c r="H202" s="206">
        <f>H203</f>
        <v>0</v>
      </c>
      <c r="I202" s="206">
        <f t="shared" ref="I202:K202" si="109">I203</f>
        <v>30627</v>
      </c>
      <c r="J202" s="206">
        <f t="shared" si="109"/>
        <v>0</v>
      </c>
      <c r="K202" s="206">
        <f t="shared" si="109"/>
        <v>0</v>
      </c>
    </row>
    <row r="203" spans="1:11" ht="140.25">
      <c r="A203" s="211"/>
      <c r="B203" s="204" t="s">
        <v>541</v>
      </c>
      <c r="C203" s="205" t="s">
        <v>18</v>
      </c>
      <c r="D203" s="205" t="s">
        <v>19</v>
      </c>
      <c r="E203" s="18" t="s">
        <v>553</v>
      </c>
      <c r="F203" s="205"/>
      <c r="G203" s="202">
        <f t="shared" si="108"/>
        <v>30627</v>
      </c>
      <c r="H203" s="206">
        <f>H204</f>
        <v>0</v>
      </c>
      <c r="I203" s="206">
        <f t="shared" ref="I203:K204" si="110">I204</f>
        <v>30627</v>
      </c>
      <c r="J203" s="206">
        <f t="shared" si="110"/>
        <v>0</v>
      </c>
      <c r="K203" s="206">
        <f t="shared" si="110"/>
        <v>0</v>
      </c>
    </row>
    <row r="204" spans="1:11">
      <c r="A204" s="203"/>
      <c r="B204" s="204" t="s">
        <v>72</v>
      </c>
      <c r="C204" s="205" t="s">
        <v>18</v>
      </c>
      <c r="D204" s="205" t="s">
        <v>19</v>
      </c>
      <c r="E204" s="18" t="s">
        <v>553</v>
      </c>
      <c r="F204" s="205" t="s">
        <v>73</v>
      </c>
      <c r="G204" s="202">
        <f t="shared" si="108"/>
        <v>30627</v>
      </c>
      <c r="H204" s="206">
        <f>H205</f>
        <v>0</v>
      </c>
      <c r="I204" s="206">
        <f t="shared" si="110"/>
        <v>30627</v>
      </c>
      <c r="J204" s="206">
        <f t="shared" si="110"/>
        <v>0</v>
      </c>
      <c r="K204" s="206">
        <f t="shared" si="110"/>
        <v>0</v>
      </c>
    </row>
    <row r="205" spans="1:11" ht="63.75" customHeight="1">
      <c r="A205" s="203"/>
      <c r="B205" s="204" t="s">
        <v>350</v>
      </c>
      <c r="C205" s="205" t="s">
        <v>18</v>
      </c>
      <c r="D205" s="205" t="s">
        <v>19</v>
      </c>
      <c r="E205" s="18" t="s">
        <v>553</v>
      </c>
      <c r="F205" s="205" t="s">
        <v>81</v>
      </c>
      <c r="G205" s="202">
        <f t="shared" si="108"/>
        <v>30627</v>
      </c>
      <c r="H205" s="206">
        <f>'приложение 8'!I256</f>
        <v>0</v>
      </c>
      <c r="I205" s="206">
        <f>'приложение 8'!J256</f>
        <v>30627</v>
      </c>
      <c r="J205" s="206">
        <f>'приложение 8'!K256</f>
        <v>0</v>
      </c>
      <c r="K205" s="206">
        <f>'приложение 8'!L256</f>
        <v>0</v>
      </c>
    </row>
    <row r="206" spans="1:11">
      <c r="A206" s="199"/>
      <c r="B206" s="212" t="s">
        <v>131</v>
      </c>
      <c r="C206" s="201" t="s">
        <v>18</v>
      </c>
      <c r="D206" s="201" t="s">
        <v>23</v>
      </c>
      <c r="E206" s="201"/>
      <c r="F206" s="201"/>
      <c r="G206" s="202">
        <f t="shared" si="108"/>
        <v>10915</v>
      </c>
      <c r="H206" s="202">
        <f>H207</f>
        <v>10915</v>
      </c>
      <c r="I206" s="202">
        <f t="shared" ref="I206:K209" si="111">I207</f>
        <v>0</v>
      </c>
      <c r="J206" s="202">
        <f t="shared" si="111"/>
        <v>0</v>
      </c>
      <c r="K206" s="202">
        <f t="shared" si="111"/>
        <v>0</v>
      </c>
    </row>
    <row r="207" spans="1:11" ht="38.25">
      <c r="A207" s="203"/>
      <c r="B207" s="204" t="s">
        <v>351</v>
      </c>
      <c r="C207" s="205" t="s">
        <v>18</v>
      </c>
      <c r="D207" s="205" t="s">
        <v>23</v>
      </c>
      <c r="E207" s="205" t="s">
        <v>352</v>
      </c>
      <c r="F207" s="205"/>
      <c r="G207" s="202">
        <f t="shared" ref="G207:G208" si="112">SUM(H207:K207)</f>
        <v>10915</v>
      </c>
      <c r="H207" s="206">
        <f>H208</f>
        <v>10915</v>
      </c>
      <c r="I207" s="206">
        <f t="shared" si="111"/>
        <v>0</v>
      </c>
      <c r="J207" s="206">
        <f t="shared" si="111"/>
        <v>0</v>
      </c>
      <c r="K207" s="206">
        <f t="shared" si="111"/>
        <v>0</v>
      </c>
    </row>
    <row r="208" spans="1:11">
      <c r="A208" s="203"/>
      <c r="B208" s="204" t="s">
        <v>353</v>
      </c>
      <c r="C208" s="205" t="s">
        <v>18</v>
      </c>
      <c r="D208" s="205" t="s">
        <v>23</v>
      </c>
      <c r="E208" s="205" t="s">
        <v>354</v>
      </c>
      <c r="F208" s="205"/>
      <c r="G208" s="202">
        <f t="shared" si="112"/>
        <v>10915</v>
      </c>
      <c r="H208" s="206">
        <f>H209</f>
        <v>10915</v>
      </c>
      <c r="I208" s="206">
        <f t="shared" si="111"/>
        <v>0</v>
      </c>
      <c r="J208" s="206">
        <f t="shared" si="111"/>
        <v>0</v>
      </c>
      <c r="K208" s="206">
        <f t="shared" si="111"/>
        <v>0</v>
      </c>
    </row>
    <row r="209" spans="1:11" ht="25.5">
      <c r="A209" s="203"/>
      <c r="B209" s="183" t="s">
        <v>232</v>
      </c>
      <c r="C209" s="205" t="s">
        <v>18</v>
      </c>
      <c r="D209" s="205" t="s">
        <v>23</v>
      </c>
      <c r="E209" s="205" t="s">
        <v>590</v>
      </c>
      <c r="F209" s="205"/>
      <c r="G209" s="202">
        <f>SUM(H209:K209)</f>
        <v>10915</v>
      </c>
      <c r="H209" s="206">
        <f>H210</f>
        <v>10915</v>
      </c>
      <c r="I209" s="206">
        <f t="shared" si="111"/>
        <v>0</v>
      </c>
      <c r="J209" s="206">
        <f t="shared" si="111"/>
        <v>0</v>
      </c>
      <c r="K209" s="206">
        <f t="shared" si="111"/>
        <v>0</v>
      </c>
    </row>
    <row r="210" spans="1:11">
      <c r="A210" s="203"/>
      <c r="B210" s="204" t="s">
        <v>72</v>
      </c>
      <c r="C210" s="205" t="s">
        <v>18</v>
      </c>
      <c r="D210" s="205" t="s">
        <v>23</v>
      </c>
      <c r="E210" s="205" t="s">
        <v>590</v>
      </c>
      <c r="F210" s="205" t="s">
        <v>73</v>
      </c>
      <c r="G210" s="202">
        <f t="shared" ref="G210:G211" si="113">H210+I210+J210+K210</f>
        <v>10915</v>
      </c>
      <c r="H210" s="206">
        <f>H211</f>
        <v>10915</v>
      </c>
      <c r="I210" s="206">
        <f>I211</f>
        <v>0</v>
      </c>
      <c r="J210" s="206">
        <f>J211</f>
        <v>0</v>
      </c>
      <c r="K210" s="206">
        <f>K211</f>
        <v>0</v>
      </c>
    </row>
    <row r="211" spans="1:11" ht="63.75">
      <c r="A211" s="203"/>
      <c r="B211" s="204" t="s">
        <v>80</v>
      </c>
      <c r="C211" s="205" t="s">
        <v>18</v>
      </c>
      <c r="D211" s="205" t="s">
        <v>23</v>
      </c>
      <c r="E211" s="205" t="s">
        <v>590</v>
      </c>
      <c r="F211" s="205" t="s">
        <v>81</v>
      </c>
      <c r="G211" s="202">
        <f t="shared" si="113"/>
        <v>10915</v>
      </c>
      <c r="H211" s="206">
        <f>'приложение 8'!I262</f>
        <v>10915</v>
      </c>
      <c r="I211" s="206">
        <f>'приложение 8'!J262</f>
        <v>0</v>
      </c>
      <c r="J211" s="206">
        <f>'приложение 8'!K262</f>
        <v>0</v>
      </c>
      <c r="K211" s="206">
        <f>'приложение 8'!L262</f>
        <v>0</v>
      </c>
    </row>
    <row r="212" spans="1:11">
      <c r="A212" s="199"/>
      <c r="B212" s="200" t="s">
        <v>43</v>
      </c>
      <c r="C212" s="201" t="s">
        <v>18</v>
      </c>
      <c r="D212" s="201" t="s">
        <v>21</v>
      </c>
      <c r="E212" s="201"/>
      <c r="F212" s="201"/>
      <c r="G212" s="202">
        <f>SUM(H212:K212)</f>
        <v>103791</v>
      </c>
      <c r="H212" s="202">
        <f>H214+H244</f>
        <v>72192.3</v>
      </c>
      <c r="I212" s="202">
        <f>I214+I244</f>
        <v>0</v>
      </c>
      <c r="J212" s="202">
        <f>J214+J244</f>
        <v>31598.7</v>
      </c>
      <c r="K212" s="202">
        <f>K214+K244</f>
        <v>0</v>
      </c>
    </row>
    <row r="213" spans="1:11" ht="25.5">
      <c r="A213" s="175"/>
      <c r="B213" s="183" t="s">
        <v>94</v>
      </c>
      <c r="C213" s="173" t="s">
        <v>18</v>
      </c>
      <c r="D213" s="173" t="s">
        <v>21</v>
      </c>
      <c r="E213" s="173"/>
      <c r="F213" s="173"/>
      <c r="G213" s="178">
        <f>H213+I213+J213+K213</f>
        <v>90198.399999999994</v>
      </c>
      <c r="H213" s="182">
        <f>H220+H237+H249</f>
        <v>60164.6</v>
      </c>
      <c r="I213" s="182">
        <f>I220+I237+I249</f>
        <v>0</v>
      </c>
      <c r="J213" s="182">
        <f>J220+J237+J249</f>
        <v>30033.8</v>
      </c>
      <c r="K213" s="182">
        <f>K220+K237+K249</f>
        <v>0</v>
      </c>
    </row>
    <row r="214" spans="1:11" ht="38.25">
      <c r="A214" s="209"/>
      <c r="B214" s="204" t="s">
        <v>351</v>
      </c>
      <c r="C214" s="205" t="s">
        <v>18</v>
      </c>
      <c r="D214" s="205" t="s">
        <v>21</v>
      </c>
      <c r="E214" s="205" t="s">
        <v>352</v>
      </c>
      <c r="F214" s="205"/>
      <c r="G214" s="202">
        <f>H214+I214+J214+K214</f>
        <v>33109.5</v>
      </c>
      <c r="H214" s="206">
        <f>H215</f>
        <v>1510.8000000000002</v>
      </c>
      <c r="I214" s="206">
        <f t="shared" ref="I214:K214" si="114">I215</f>
        <v>0</v>
      </c>
      <c r="J214" s="206">
        <f t="shared" si="114"/>
        <v>31598.7</v>
      </c>
      <c r="K214" s="206">
        <f t="shared" si="114"/>
        <v>0</v>
      </c>
    </row>
    <row r="215" spans="1:11" ht="25.5">
      <c r="A215" s="213"/>
      <c r="B215" s="204" t="s">
        <v>355</v>
      </c>
      <c r="C215" s="205" t="s">
        <v>18</v>
      </c>
      <c r="D215" s="205" t="s">
        <v>21</v>
      </c>
      <c r="E215" s="205" t="s">
        <v>356</v>
      </c>
      <c r="F215" s="205"/>
      <c r="G215" s="202">
        <f t="shared" ref="G215:G217" si="115">SUM(H215:K215)</f>
        <v>33109.5</v>
      </c>
      <c r="H215" s="206">
        <f>H216+H227</f>
        <v>1510.8000000000002</v>
      </c>
      <c r="I215" s="206">
        <f>I216+I227</f>
        <v>0</v>
      </c>
      <c r="J215" s="206">
        <f>J216+J227</f>
        <v>31598.7</v>
      </c>
      <c r="K215" s="206">
        <f>K216+K227</f>
        <v>0</v>
      </c>
    </row>
    <row r="216" spans="1:11" ht="38.25">
      <c r="A216" s="213"/>
      <c r="B216" s="204" t="s">
        <v>357</v>
      </c>
      <c r="C216" s="205" t="s">
        <v>18</v>
      </c>
      <c r="D216" s="205" t="s">
        <v>21</v>
      </c>
      <c r="E216" s="205" t="s">
        <v>358</v>
      </c>
      <c r="F216" s="205"/>
      <c r="G216" s="202">
        <f t="shared" si="115"/>
        <v>4777.7</v>
      </c>
      <c r="H216" s="206">
        <f>H217+H221+H224</f>
        <v>2.4</v>
      </c>
      <c r="I216" s="206">
        <f>I217+I221+I224</f>
        <v>0</v>
      </c>
      <c r="J216" s="206">
        <f>J217+J221+J224</f>
        <v>4775.3</v>
      </c>
      <c r="K216" s="206">
        <f>K217+K221+K224</f>
        <v>0</v>
      </c>
    </row>
    <row r="217" spans="1:11" ht="114.75">
      <c r="A217" s="213"/>
      <c r="B217" s="204" t="s">
        <v>501</v>
      </c>
      <c r="C217" s="205" t="s">
        <v>18</v>
      </c>
      <c r="D217" s="205" t="s">
        <v>21</v>
      </c>
      <c r="E217" s="205" t="s">
        <v>359</v>
      </c>
      <c r="F217" s="205"/>
      <c r="G217" s="202">
        <f t="shared" si="115"/>
        <v>4538.8</v>
      </c>
      <c r="H217" s="206">
        <f>H218</f>
        <v>0</v>
      </c>
      <c r="I217" s="206">
        <f t="shared" ref="I217:K218" si="116">I218</f>
        <v>0</v>
      </c>
      <c r="J217" s="206">
        <f t="shared" si="116"/>
        <v>4538.8</v>
      </c>
      <c r="K217" s="206">
        <f t="shared" si="116"/>
        <v>0</v>
      </c>
    </row>
    <row r="218" spans="1:11" ht="38.25">
      <c r="A218" s="209"/>
      <c r="B218" s="204" t="s">
        <v>360</v>
      </c>
      <c r="C218" s="205" t="s">
        <v>18</v>
      </c>
      <c r="D218" s="205" t="s">
        <v>21</v>
      </c>
      <c r="E218" s="205" t="s">
        <v>359</v>
      </c>
      <c r="F218" s="205" t="s">
        <v>78</v>
      </c>
      <c r="G218" s="202">
        <f>SUM(H218:K218)</f>
        <v>4538.8</v>
      </c>
      <c r="H218" s="206">
        <f>H219</f>
        <v>0</v>
      </c>
      <c r="I218" s="206">
        <f t="shared" si="116"/>
        <v>0</v>
      </c>
      <c r="J218" s="206">
        <f t="shared" si="116"/>
        <v>4538.8</v>
      </c>
      <c r="K218" s="206">
        <f t="shared" si="116"/>
        <v>0</v>
      </c>
    </row>
    <row r="219" spans="1:11">
      <c r="A219" s="209"/>
      <c r="B219" s="204" t="s">
        <v>35</v>
      </c>
      <c r="C219" s="205" t="s">
        <v>18</v>
      </c>
      <c r="D219" s="205" t="s">
        <v>21</v>
      </c>
      <c r="E219" s="205" t="s">
        <v>359</v>
      </c>
      <c r="F219" s="205" t="s">
        <v>79</v>
      </c>
      <c r="G219" s="202">
        <f>SUM(H219:K219)</f>
        <v>4538.8</v>
      </c>
      <c r="H219" s="206">
        <f>'приложение 8'!I270</f>
        <v>0</v>
      </c>
      <c r="I219" s="206">
        <f>'приложение 8'!J270</f>
        <v>0</v>
      </c>
      <c r="J219" s="206">
        <f>'приложение 8'!K270</f>
        <v>4538.8</v>
      </c>
      <c r="K219" s="206">
        <f>'приложение 8'!L270</f>
        <v>0</v>
      </c>
    </row>
    <row r="220" spans="1:11">
      <c r="A220" s="213"/>
      <c r="B220" s="204" t="s">
        <v>469</v>
      </c>
      <c r="C220" s="205" t="s">
        <v>18</v>
      </c>
      <c r="D220" s="205" t="s">
        <v>21</v>
      </c>
      <c r="E220" s="205" t="s">
        <v>359</v>
      </c>
      <c r="F220" s="205" t="s">
        <v>79</v>
      </c>
      <c r="G220" s="202">
        <f>SUM(H220:K220)</f>
        <v>4538.8</v>
      </c>
      <c r="H220" s="206">
        <v>0</v>
      </c>
      <c r="I220" s="206">
        <v>0</v>
      </c>
      <c r="J220" s="206">
        <v>4538.8</v>
      </c>
      <c r="K220" s="206">
        <v>0</v>
      </c>
    </row>
    <row r="221" spans="1:11" ht="225.75" customHeight="1">
      <c r="A221" s="213"/>
      <c r="B221" s="204" t="s">
        <v>502</v>
      </c>
      <c r="C221" s="205" t="s">
        <v>18</v>
      </c>
      <c r="D221" s="205" t="s">
        <v>21</v>
      </c>
      <c r="E221" s="205" t="s">
        <v>361</v>
      </c>
      <c r="F221" s="205"/>
      <c r="G221" s="202">
        <f t="shared" ref="G221:G234" si="117">SUM(H221:K221)</f>
        <v>236.5</v>
      </c>
      <c r="H221" s="206">
        <f>H222</f>
        <v>0</v>
      </c>
      <c r="I221" s="206">
        <f t="shared" ref="I221:K222" si="118">I222</f>
        <v>0</v>
      </c>
      <c r="J221" s="206">
        <f t="shared" si="118"/>
        <v>236.5</v>
      </c>
      <c r="K221" s="206">
        <f t="shared" si="118"/>
        <v>0</v>
      </c>
    </row>
    <row r="222" spans="1:11" ht="38.25">
      <c r="A222" s="209"/>
      <c r="B222" s="204" t="s">
        <v>360</v>
      </c>
      <c r="C222" s="205" t="s">
        <v>18</v>
      </c>
      <c r="D222" s="205" t="s">
        <v>21</v>
      </c>
      <c r="E222" s="205" t="s">
        <v>361</v>
      </c>
      <c r="F222" s="205" t="s">
        <v>78</v>
      </c>
      <c r="G222" s="202">
        <f t="shared" si="117"/>
        <v>236.5</v>
      </c>
      <c r="H222" s="206">
        <f>H223</f>
        <v>0</v>
      </c>
      <c r="I222" s="206">
        <f t="shared" si="118"/>
        <v>0</v>
      </c>
      <c r="J222" s="206">
        <f t="shared" si="118"/>
        <v>236.5</v>
      </c>
      <c r="K222" s="206">
        <f t="shared" si="118"/>
        <v>0</v>
      </c>
    </row>
    <row r="223" spans="1:11">
      <c r="A223" s="209"/>
      <c r="B223" s="204" t="s">
        <v>35</v>
      </c>
      <c r="C223" s="205" t="s">
        <v>18</v>
      </c>
      <c r="D223" s="205" t="s">
        <v>21</v>
      </c>
      <c r="E223" s="205" t="s">
        <v>361</v>
      </c>
      <c r="F223" s="205" t="s">
        <v>79</v>
      </c>
      <c r="G223" s="202">
        <f t="shared" si="117"/>
        <v>236.5</v>
      </c>
      <c r="H223" s="206">
        <f>'приложение 8'!I275</f>
        <v>0</v>
      </c>
      <c r="I223" s="206">
        <f>'приложение 8'!J275</f>
        <v>0</v>
      </c>
      <c r="J223" s="206">
        <f>'приложение 8'!K275</f>
        <v>236.5</v>
      </c>
      <c r="K223" s="206">
        <f>'приложение 8'!L275</f>
        <v>0</v>
      </c>
    </row>
    <row r="224" spans="1:11" ht="249.75" customHeight="1">
      <c r="A224" s="213"/>
      <c r="B224" s="204" t="s">
        <v>503</v>
      </c>
      <c r="C224" s="205" t="s">
        <v>18</v>
      </c>
      <c r="D224" s="205" t="s">
        <v>21</v>
      </c>
      <c r="E224" s="205" t="s">
        <v>362</v>
      </c>
      <c r="F224" s="205"/>
      <c r="G224" s="202">
        <f t="shared" si="117"/>
        <v>2.4</v>
      </c>
      <c r="H224" s="206">
        <f>H225</f>
        <v>2.4</v>
      </c>
      <c r="I224" s="206">
        <f t="shared" ref="I224:K225" si="119">I225</f>
        <v>0</v>
      </c>
      <c r="J224" s="206">
        <f t="shared" si="119"/>
        <v>0</v>
      </c>
      <c r="K224" s="206">
        <f t="shared" si="119"/>
        <v>0</v>
      </c>
    </row>
    <row r="225" spans="1:11" ht="38.25">
      <c r="A225" s="209"/>
      <c r="B225" s="204" t="s">
        <v>360</v>
      </c>
      <c r="C225" s="205" t="s">
        <v>18</v>
      </c>
      <c r="D225" s="205" t="s">
        <v>21</v>
      </c>
      <c r="E225" s="205" t="s">
        <v>362</v>
      </c>
      <c r="F225" s="205" t="s">
        <v>78</v>
      </c>
      <c r="G225" s="202">
        <f t="shared" si="117"/>
        <v>2.4</v>
      </c>
      <c r="H225" s="206">
        <f>H226</f>
        <v>2.4</v>
      </c>
      <c r="I225" s="206">
        <f t="shared" si="119"/>
        <v>0</v>
      </c>
      <c r="J225" s="206">
        <f t="shared" si="119"/>
        <v>0</v>
      </c>
      <c r="K225" s="206">
        <f t="shared" si="119"/>
        <v>0</v>
      </c>
    </row>
    <row r="226" spans="1:11">
      <c r="A226" s="209"/>
      <c r="B226" s="204" t="s">
        <v>35</v>
      </c>
      <c r="C226" s="205" t="s">
        <v>18</v>
      </c>
      <c r="D226" s="205" t="s">
        <v>21</v>
      </c>
      <c r="E226" s="205" t="s">
        <v>362</v>
      </c>
      <c r="F226" s="205" t="s">
        <v>79</v>
      </c>
      <c r="G226" s="202">
        <f t="shared" si="117"/>
        <v>2.4</v>
      </c>
      <c r="H226" s="206">
        <f>'приложение 8'!I279</f>
        <v>2.4</v>
      </c>
      <c r="I226" s="206">
        <f>'приложение 8'!J279</f>
        <v>0</v>
      </c>
      <c r="J226" s="206">
        <f>'приложение 8'!K279</f>
        <v>0</v>
      </c>
      <c r="K226" s="206">
        <f>'приложение 8'!L279</f>
        <v>0</v>
      </c>
    </row>
    <row r="227" spans="1:11" ht="38.25">
      <c r="A227" s="213"/>
      <c r="B227" s="204" t="s">
        <v>363</v>
      </c>
      <c r="C227" s="205" t="s">
        <v>18</v>
      </c>
      <c r="D227" s="205" t="s">
        <v>21</v>
      </c>
      <c r="E227" s="205" t="s">
        <v>364</v>
      </c>
      <c r="F227" s="205"/>
      <c r="G227" s="202">
        <f t="shared" si="117"/>
        <v>28331.800000000003</v>
      </c>
      <c r="H227" s="206">
        <f>H234+H238+H241+H228</f>
        <v>1508.4</v>
      </c>
      <c r="I227" s="206">
        <f t="shared" ref="I227:K227" si="120">I234+I238+I241+I228</f>
        <v>0</v>
      </c>
      <c r="J227" s="206">
        <f t="shared" si="120"/>
        <v>26823.4</v>
      </c>
      <c r="K227" s="206">
        <f t="shared" si="120"/>
        <v>0</v>
      </c>
    </row>
    <row r="228" spans="1:11" ht="25.5">
      <c r="A228" s="213"/>
      <c r="B228" s="183" t="s">
        <v>232</v>
      </c>
      <c r="C228" s="205" t="s">
        <v>18</v>
      </c>
      <c r="D228" s="205" t="s">
        <v>21</v>
      </c>
      <c r="E228" s="205" t="s">
        <v>591</v>
      </c>
      <c r="F228" s="205"/>
      <c r="G228" s="202">
        <f t="shared" ref="G228" si="121">SUM(H228:K228)</f>
        <v>1495</v>
      </c>
      <c r="H228" s="206">
        <f>H229</f>
        <v>1495</v>
      </c>
      <c r="I228" s="206">
        <f t="shared" ref="I228:K229" si="122">I229</f>
        <v>0</v>
      </c>
      <c r="J228" s="206">
        <f t="shared" si="122"/>
        <v>0</v>
      </c>
      <c r="K228" s="206">
        <f t="shared" si="122"/>
        <v>0</v>
      </c>
    </row>
    <row r="229" spans="1:11" ht="25.5">
      <c r="A229" s="209"/>
      <c r="B229" s="204" t="s">
        <v>57</v>
      </c>
      <c r="C229" s="205" t="s">
        <v>18</v>
      </c>
      <c r="D229" s="205" t="s">
        <v>21</v>
      </c>
      <c r="E229" s="205" t="s">
        <v>591</v>
      </c>
      <c r="F229" s="205" t="s">
        <v>58</v>
      </c>
      <c r="G229" s="202">
        <f>SUM(H229:K229)</f>
        <v>1495</v>
      </c>
      <c r="H229" s="206">
        <f>H230</f>
        <v>1495</v>
      </c>
      <c r="I229" s="206">
        <f t="shared" si="122"/>
        <v>0</v>
      </c>
      <c r="J229" s="206">
        <f t="shared" si="122"/>
        <v>0</v>
      </c>
      <c r="K229" s="206">
        <f t="shared" si="122"/>
        <v>0</v>
      </c>
    </row>
    <row r="230" spans="1:11" ht="38.25">
      <c r="A230" s="209"/>
      <c r="B230" s="183" t="s">
        <v>113</v>
      </c>
      <c r="C230" s="205" t="s">
        <v>18</v>
      </c>
      <c r="D230" s="205" t="s">
        <v>21</v>
      </c>
      <c r="E230" s="205" t="s">
        <v>591</v>
      </c>
      <c r="F230" s="205" t="s">
        <v>60</v>
      </c>
      <c r="G230" s="202">
        <f>SUM(H230:K230)</f>
        <v>1495</v>
      </c>
      <c r="H230" s="206">
        <f>'приложение 8'!I285</f>
        <v>1495</v>
      </c>
      <c r="I230" s="206">
        <f>'приложение 8'!J285</f>
        <v>0</v>
      </c>
      <c r="J230" s="206">
        <f>'приложение 8'!K285</f>
        <v>0</v>
      </c>
      <c r="K230" s="206">
        <f>'приложение 8'!L285</f>
        <v>0</v>
      </c>
    </row>
    <row r="231" spans="1:11" ht="114.75">
      <c r="A231" s="213"/>
      <c r="B231" s="204" t="s">
        <v>501</v>
      </c>
      <c r="C231" s="205" t="s">
        <v>18</v>
      </c>
      <c r="D231" s="205" t="s">
        <v>21</v>
      </c>
      <c r="E231" s="205" t="s">
        <v>365</v>
      </c>
      <c r="F231" s="205"/>
      <c r="G231" s="202">
        <f t="shared" ref="G231" si="123">SUM(H231:K231)</f>
        <v>2.4</v>
      </c>
      <c r="H231" s="206">
        <f>H232</f>
        <v>2.4</v>
      </c>
      <c r="I231" s="206">
        <f t="shared" ref="I231:K232" si="124">I232</f>
        <v>0</v>
      </c>
      <c r="J231" s="206">
        <f t="shared" si="124"/>
        <v>0</v>
      </c>
      <c r="K231" s="206">
        <f t="shared" si="124"/>
        <v>0</v>
      </c>
    </row>
    <row r="232" spans="1:11" ht="25.5">
      <c r="A232" s="209"/>
      <c r="B232" s="204" t="s">
        <v>57</v>
      </c>
      <c r="C232" s="205" t="s">
        <v>18</v>
      </c>
      <c r="D232" s="205" t="s">
        <v>21</v>
      </c>
      <c r="E232" s="205" t="s">
        <v>365</v>
      </c>
      <c r="F232" s="205" t="s">
        <v>58</v>
      </c>
      <c r="G232" s="202">
        <f>SUM(H232:K232)</f>
        <v>2.4</v>
      </c>
      <c r="H232" s="206">
        <f>H233</f>
        <v>2.4</v>
      </c>
      <c r="I232" s="206">
        <f t="shared" si="124"/>
        <v>0</v>
      </c>
      <c r="J232" s="206">
        <f t="shared" si="124"/>
        <v>0</v>
      </c>
      <c r="K232" s="206">
        <f t="shared" si="124"/>
        <v>0</v>
      </c>
    </row>
    <row r="233" spans="1:11" ht="38.25">
      <c r="A233" s="209"/>
      <c r="B233" s="183" t="s">
        <v>113</v>
      </c>
      <c r="C233" s="205" t="s">
        <v>18</v>
      </c>
      <c r="D233" s="205" t="s">
        <v>21</v>
      </c>
      <c r="E233" s="205" t="s">
        <v>365</v>
      </c>
      <c r="F233" s="205" t="s">
        <v>60</v>
      </c>
      <c r="G233" s="202">
        <f>SUM(H233:K233)</f>
        <v>2.4</v>
      </c>
      <c r="H233" s="206">
        <f>'приложение 8'!I278</f>
        <v>2.4</v>
      </c>
      <c r="I233" s="206">
        <f>'приложение 8'!J278</f>
        <v>0</v>
      </c>
      <c r="J233" s="206">
        <f>'приложение 8'!K278</f>
        <v>0</v>
      </c>
      <c r="K233" s="206">
        <f>'приложение 8'!L278</f>
        <v>0</v>
      </c>
    </row>
    <row r="234" spans="1:11" ht="114.75">
      <c r="A234" s="213"/>
      <c r="B234" s="204" t="s">
        <v>501</v>
      </c>
      <c r="C234" s="205" t="s">
        <v>18</v>
      </c>
      <c r="D234" s="205" t="s">
        <v>21</v>
      </c>
      <c r="E234" s="205" t="s">
        <v>365</v>
      </c>
      <c r="F234" s="205"/>
      <c r="G234" s="202">
        <f t="shared" si="117"/>
        <v>25495</v>
      </c>
      <c r="H234" s="206">
        <f>H235</f>
        <v>0</v>
      </c>
      <c r="I234" s="206">
        <f t="shared" ref="I234:K235" si="125">I235</f>
        <v>0</v>
      </c>
      <c r="J234" s="206">
        <f t="shared" si="125"/>
        <v>25495</v>
      </c>
      <c r="K234" s="206">
        <f t="shared" si="125"/>
        <v>0</v>
      </c>
    </row>
    <row r="235" spans="1:11" ht="25.5">
      <c r="A235" s="209"/>
      <c r="B235" s="204" t="s">
        <v>57</v>
      </c>
      <c r="C235" s="205" t="s">
        <v>18</v>
      </c>
      <c r="D235" s="205" t="s">
        <v>21</v>
      </c>
      <c r="E235" s="205" t="s">
        <v>365</v>
      </c>
      <c r="F235" s="205" t="s">
        <v>58</v>
      </c>
      <c r="G235" s="202">
        <f>SUM(H235:K235)</f>
        <v>25495</v>
      </c>
      <c r="H235" s="206">
        <f>H236</f>
        <v>0</v>
      </c>
      <c r="I235" s="206">
        <f t="shared" si="125"/>
        <v>0</v>
      </c>
      <c r="J235" s="206">
        <f t="shared" si="125"/>
        <v>25495</v>
      </c>
      <c r="K235" s="206">
        <f t="shared" si="125"/>
        <v>0</v>
      </c>
    </row>
    <row r="236" spans="1:11" ht="38.25">
      <c r="A236" s="209"/>
      <c r="B236" s="183" t="s">
        <v>113</v>
      </c>
      <c r="C236" s="205" t="s">
        <v>18</v>
      </c>
      <c r="D236" s="205" t="s">
        <v>21</v>
      </c>
      <c r="E236" s="205" t="s">
        <v>365</v>
      </c>
      <c r="F236" s="205" t="s">
        <v>60</v>
      </c>
      <c r="G236" s="202">
        <f>SUM(H236:K236)</f>
        <v>25495</v>
      </c>
      <c r="H236" s="206">
        <f>'приложение 8'!I289</f>
        <v>0</v>
      </c>
      <c r="I236" s="206">
        <f>'приложение 8'!J289</f>
        <v>0</v>
      </c>
      <c r="J236" s="206">
        <f>'приложение 8'!K289</f>
        <v>25495</v>
      </c>
      <c r="K236" s="206">
        <f>'приложение 8'!L289</f>
        <v>0</v>
      </c>
    </row>
    <row r="237" spans="1:11">
      <c r="A237" s="213"/>
      <c r="B237" s="183" t="s">
        <v>469</v>
      </c>
      <c r="C237" s="205" t="s">
        <v>18</v>
      </c>
      <c r="D237" s="205" t="s">
        <v>21</v>
      </c>
      <c r="E237" s="205" t="s">
        <v>365</v>
      </c>
      <c r="F237" s="205" t="s">
        <v>60</v>
      </c>
      <c r="G237" s="202">
        <f>SUM(H237:K237)</f>
        <v>25495</v>
      </c>
      <c r="H237" s="206">
        <v>0</v>
      </c>
      <c r="I237" s="206">
        <v>0</v>
      </c>
      <c r="J237" s="206">
        <v>25495</v>
      </c>
      <c r="K237" s="206">
        <v>0</v>
      </c>
    </row>
    <row r="238" spans="1:11" ht="225" customHeight="1">
      <c r="A238" s="213"/>
      <c r="B238" s="204" t="s">
        <v>502</v>
      </c>
      <c r="C238" s="205" t="s">
        <v>18</v>
      </c>
      <c r="D238" s="205" t="s">
        <v>21</v>
      </c>
      <c r="E238" s="205" t="s">
        <v>366</v>
      </c>
      <c r="F238" s="205"/>
      <c r="G238" s="202">
        <f t="shared" ref="G238:G243" si="126">SUM(H238:K238)</f>
        <v>1328.4</v>
      </c>
      <c r="H238" s="206">
        <f>H239</f>
        <v>0</v>
      </c>
      <c r="I238" s="206">
        <f t="shared" ref="I238:K239" si="127">I239</f>
        <v>0</v>
      </c>
      <c r="J238" s="206">
        <f t="shared" si="127"/>
        <v>1328.4</v>
      </c>
      <c r="K238" s="206">
        <f t="shared" si="127"/>
        <v>0</v>
      </c>
    </row>
    <row r="239" spans="1:11" ht="25.5">
      <c r="A239" s="209"/>
      <c r="B239" s="204" t="s">
        <v>57</v>
      </c>
      <c r="C239" s="205" t="s">
        <v>18</v>
      </c>
      <c r="D239" s="205" t="s">
        <v>21</v>
      </c>
      <c r="E239" s="205" t="s">
        <v>366</v>
      </c>
      <c r="F239" s="205" t="s">
        <v>58</v>
      </c>
      <c r="G239" s="202">
        <f t="shared" si="126"/>
        <v>1328.4</v>
      </c>
      <c r="H239" s="206">
        <f>H240</f>
        <v>0</v>
      </c>
      <c r="I239" s="206">
        <f t="shared" si="127"/>
        <v>0</v>
      </c>
      <c r="J239" s="206">
        <f t="shared" si="127"/>
        <v>1328.4</v>
      </c>
      <c r="K239" s="206">
        <f t="shared" si="127"/>
        <v>0</v>
      </c>
    </row>
    <row r="240" spans="1:11" ht="38.25">
      <c r="A240" s="209"/>
      <c r="B240" s="183" t="s">
        <v>113</v>
      </c>
      <c r="C240" s="205" t="s">
        <v>18</v>
      </c>
      <c r="D240" s="205" t="s">
        <v>21</v>
      </c>
      <c r="E240" s="205" t="s">
        <v>366</v>
      </c>
      <c r="F240" s="205" t="s">
        <v>60</v>
      </c>
      <c r="G240" s="202">
        <f t="shared" si="126"/>
        <v>1328.4</v>
      </c>
      <c r="H240" s="206">
        <f>'приложение 8'!I294</f>
        <v>0</v>
      </c>
      <c r="I240" s="206">
        <f>'приложение 8'!J294</f>
        <v>0</v>
      </c>
      <c r="J240" s="206">
        <f>'приложение 8'!K294</f>
        <v>1328.4</v>
      </c>
      <c r="K240" s="206">
        <f>'приложение 8'!L294</f>
        <v>0</v>
      </c>
    </row>
    <row r="241" spans="1:11" ht="249.75" customHeight="1">
      <c r="A241" s="213"/>
      <c r="B241" s="204" t="s">
        <v>503</v>
      </c>
      <c r="C241" s="205" t="s">
        <v>18</v>
      </c>
      <c r="D241" s="205" t="s">
        <v>21</v>
      </c>
      <c r="E241" s="205" t="s">
        <v>367</v>
      </c>
      <c r="F241" s="205"/>
      <c r="G241" s="202">
        <f t="shared" si="126"/>
        <v>13.4</v>
      </c>
      <c r="H241" s="206">
        <f>H242</f>
        <v>13.4</v>
      </c>
      <c r="I241" s="206">
        <f t="shared" ref="I241:K242" si="128">I242</f>
        <v>0</v>
      </c>
      <c r="J241" s="206">
        <f t="shared" si="128"/>
        <v>0</v>
      </c>
      <c r="K241" s="206">
        <f t="shared" si="128"/>
        <v>0</v>
      </c>
    </row>
    <row r="242" spans="1:11" ht="25.5">
      <c r="A242" s="209"/>
      <c r="B242" s="204" t="s">
        <v>57</v>
      </c>
      <c r="C242" s="205" t="s">
        <v>18</v>
      </c>
      <c r="D242" s="205" t="s">
        <v>21</v>
      </c>
      <c r="E242" s="205" t="s">
        <v>367</v>
      </c>
      <c r="F242" s="205" t="s">
        <v>58</v>
      </c>
      <c r="G242" s="202">
        <f t="shared" si="126"/>
        <v>13.4</v>
      </c>
      <c r="H242" s="206">
        <f>H243</f>
        <v>13.4</v>
      </c>
      <c r="I242" s="206">
        <f t="shared" si="128"/>
        <v>0</v>
      </c>
      <c r="J242" s="206">
        <f t="shared" si="128"/>
        <v>0</v>
      </c>
      <c r="K242" s="206">
        <f t="shared" si="128"/>
        <v>0</v>
      </c>
    </row>
    <row r="243" spans="1:11" ht="38.25">
      <c r="A243" s="209"/>
      <c r="B243" s="183" t="s">
        <v>113</v>
      </c>
      <c r="C243" s="205" t="s">
        <v>18</v>
      </c>
      <c r="D243" s="205" t="s">
        <v>21</v>
      </c>
      <c r="E243" s="205" t="s">
        <v>367</v>
      </c>
      <c r="F243" s="205" t="s">
        <v>60</v>
      </c>
      <c r="G243" s="202">
        <f t="shared" si="126"/>
        <v>13.4</v>
      </c>
      <c r="H243" s="206">
        <f>'приложение 8'!I298</f>
        <v>13.4</v>
      </c>
      <c r="I243" s="206">
        <f>'приложение 8'!J298</f>
        <v>0</v>
      </c>
      <c r="J243" s="206">
        <f>'приложение 8'!K298</f>
        <v>0</v>
      </c>
      <c r="K243" s="206">
        <f>'приложение 8'!L298</f>
        <v>0</v>
      </c>
    </row>
    <row r="244" spans="1:11" ht="63.75">
      <c r="A244" s="207"/>
      <c r="B244" s="204" t="s">
        <v>368</v>
      </c>
      <c r="C244" s="205" t="s">
        <v>18</v>
      </c>
      <c r="D244" s="205" t="s">
        <v>21</v>
      </c>
      <c r="E244" s="205" t="s">
        <v>369</v>
      </c>
      <c r="F244" s="205"/>
      <c r="G244" s="202">
        <f t="shared" ref="G244:G252" si="129">H244+I244+J244+K244</f>
        <v>70681.5</v>
      </c>
      <c r="H244" s="206">
        <f>H245</f>
        <v>70681.5</v>
      </c>
      <c r="I244" s="206">
        <f t="shared" ref="I244:K244" si="130">I245</f>
        <v>0</v>
      </c>
      <c r="J244" s="206">
        <f t="shared" si="130"/>
        <v>0</v>
      </c>
      <c r="K244" s="206">
        <f t="shared" si="130"/>
        <v>0</v>
      </c>
    </row>
    <row r="245" spans="1:11" ht="63.75">
      <c r="A245" s="203"/>
      <c r="B245" s="204" t="s">
        <v>370</v>
      </c>
      <c r="C245" s="205" t="s">
        <v>18</v>
      </c>
      <c r="D245" s="205" t="s">
        <v>21</v>
      </c>
      <c r="E245" s="205" t="s">
        <v>371</v>
      </c>
      <c r="F245" s="205"/>
      <c r="G245" s="202">
        <f t="shared" si="129"/>
        <v>70681.5</v>
      </c>
      <c r="H245" s="206">
        <f t="shared" ref="H245:K246" si="131">H247</f>
        <v>70681.5</v>
      </c>
      <c r="I245" s="206">
        <f t="shared" si="131"/>
        <v>0</v>
      </c>
      <c r="J245" s="206">
        <f t="shared" si="131"/>
        <v>0</v>
      </c>
      <c r="K245" s="206">
        <f t="shared" si="131"/>
        <v>0</v>
      </c>
    </row>
    <row r="246" spans="1:11" ht="25.5">
      <c r="A246" s="203"/>
      <c r="B246" s="183" t="s">
        <v>232</v>
      </c>
      <c r="C246" s="205" t="s">
        <v>18</v>
      </c>
      <c r="D246" s="205" t="s">
        <v>21</v>
      </c>
      <c r="E246" s="205" t="s">
        <v>592</v>
      </c>
      <c r="F246" s="205"/>
      <c r="G246" s="202">
        <f t="shared" si="129"/>
        <v>70681.5</v>
      </c>
      <c r="H246" s="206">
        <f t="shared" si="131"/>
        <v>70681.5</v>
      </c>
      <c r="I246" s="206">
        <f t="shared" si="131"/>
        <v>0</v>
      </c>
      <c r="J246" s="206">
        <f t="shared" si="131"/>
        <v>0</v>
      </c>
      <c r="K246" s="206">
        <f t="shared" si="131"/>
        <v>0</v>
      </c>
    </row>
    <row r="247" spans="1:11" ht="25.5">
      <c r="A247" s="203"/>
      <c r="B247" s="204" t="s">
        <v>57</v>
      </c>
      <c r="C247" s="205" t="s">
        <v>18</v>
      </c>
      <c r="D247" s="205" t="s">
        <v>21</v>
      </c>
      <c r="E247" s="205" t="s">
        <v>592</v>
      </c>
      <c r="F247" s="205" t="s">
        <v>58</v>
      </c>
      <c r="G247" s="202">
        <f t="shared" si="129"/>
        <v>70681.5</v>
      </c>
      <c r="H247" s="206">
        <f>H248</f>
        <v>70681.5</v>
      </c>
      <c r="I247" s="206">
        <f t="shared" ref="I247:K247" si="132">I248</f>
        <v>0</v>
      </c>
      <c r="J247" s="206">
        <f t="shared" si="132"/>
        <v>0</v>
      </c>
      <c r="K247" s="206">
        <f t="shared" si="132"/>
        <v>0</v>
      </c>
    </row>
    <row r="248" spans="1:11" ht="38.25">
      <c r="A248" s="203"/>
      <c r="B248" s="183" t="s">
        <v>113</v>
      </c>
      <c r="C248" s="205" t="s">
        <v>18</v>
      </c>
      <c r="D248" s="205" t="s">
        <v>21</v>
      </c>
      <c r="E248" s="205" t="s">
        <v>592</v>
      </c>
      <c r="F248" s="205" t="s">
        <v>60</v>
      </c>
      <c r="G248" s="202">
        <f t="shared" si="129"/>
        <v>70681.5</v>
      </c>
      <c r="H248" s="206">
        <f>'приложение 8'!I304</f>
        <v>70681.5</v>
      </c>
      <c r="I248" s="206">
        <f>'приложение 8'!J304</f>
        <v>0</v>
      </c>
      <c r="J248" s="206">
        <f>'приложение 8'!K304</f>
        <v>0</v>
      </c>
      <c r="K248" s="206">
        <f>'приложение 8'!L304</f>
        <v>0</v>
      </c>
    </row>
    <row r="249" spans="1:11">
      <c r="A249" s="203"/>
      <c r="B249" s="183" t="s">
        <v>469</v>
      </c>
      <c r="C249" s="205" t="s">
        <v>18</v>
      </c>
      <c r="D249" s="205" t="s">
        <v>21</v>
      </c>
      <c r="E249" s="205" t="s">
        <v>592</v>
      </c>
      <c r="F249" s="205" t="s">
        <v>60</v>
      </c>
      <c r="G249" s="202">
        <f t="shared" si="129"/>
        <v>60164.6</v>
      </c>
      <c r="H249" s="206">
        <v>60164.6</v>
      </c>
      <c r="I249" s="206">
        <v>0</v>
      </c>
      <c r="J249" s="206">
        <v>0</v>
      </c>
      <c r="K249" s="206">
        <v>0</v>
      </c>
    </row>
    <row r="250" spans="1:11">
      <c r="A250" s="185"/>
      <c r="B250" s="180" t="s">
        <v>42</v>
      </c>
      <c r="C250" s="177" t="s">
        <v>18</v>
      </c>
      <c r="D250" s="177" t="s">
        <v>33</v>
      </c>
      <c r="E250" s="177"/>
      <c r="F250" s="177"/>
      <c r="G250" s="178">
        <f t="shared" si="129"/>
        <v>1926</v>
      </c>
      <c r="H250" s="178">
        <f>H251</f>
        <v>1926</v>
      </c>
      <c r="I250" s="178">
        <f t="shared" ref="I250:K251" si="133">I251</f>
        <v>0</v>
      </c>
      <c r="J250" s="178">
        <f t="shared" si="133"/>
        <v>0</v>
      </c>
      <c r="K250" s="178">
        <f t="shared" si="133"/>
        <v>0</v>
      </c>
    </row>
    <row r="251" spans="1:11" ht="38.25">
      <c r="A251" s="187"/>
      <c r="B251" s="183" t="s">
        <v>259</v>
      </c>
      <c r="C251" s="173" t="s">
        <v>18</v>
      </c>
      <c r="D251" s="173" t="s">
        <v>33</v>
      </c>
      <c r="E251" s="173" t="s">
        <v>260</v>
      </c>
      <c r="F251" s="173"/>
      <c r="G251" s="214">
        <f t="shared" si="129"/>
        <v>1926</v>
      </c>
      <c r="H251" s="215">
        <f>H252</f>
        <v>1926</v>
      </c>
      <c r="I251" s="215">
        <f t="shared" si="133"/>
        <v>0</v>
      </c>
      <c r="J251" s="215">
        <f t="shared" si="133"/>
        <v>0</v>
      </c>
      <c r="K251" s="215">
        <f t="shared" si="133"/>
        <v>0</v>
      </c>
    </row>
    <row r="252" spans="1:11" ht="25.5">
      <c r="A252" s="185"/>
      <c r="B252" s="183" t="s">
        <v>232</v>
      </c>
      <c r="C252" s="173" t="s">
        <v>18</v>
      </c>
      <c r="D252" s="173" t="s">
        <v>33</v>
      </c>
      <c r="E252" s="184" t="s">
        <v>264</v>
      </c>
      <c r="F252" s="173"/>
      <c r="G252" s="178">
        <f t="shared" si="129"/>
        <v>1926</v>
      </c>
      <c r="H252" s="182">
        <f>H253+H255</f>
        <v>1926</v>
      </c>
      <c r="I252" s="182">
        <f>I253+I255</f>
        <v>0</v>
      </c>
      <c r="J252" s="182">
        <f>J253+J255</f>
        <v>0</v>
      </c>
      <c r="K252" s="182">
        <f>K253+K255</f>
        <v>0</v>
      </c>
    </row>
    <row r="253" spans="1:11" ht="38.25">
      <c r="A253" s="209"/>
      <c r="B253" s="204" t="s">
        <v>93</v>
      </c>
      <c r="C253" s="173" t="s">
        <v>18</v>
      </c>
      <c r="D253" s="173" t="s">
        <v>33</v>
      </c>
      <c r="E253" s="184" t="s">
        <v>264</v>
      </c>
      <c r="F253" s="205" t="s">
        <v>58</v>
      </c>
      <c r="G253" s="202">
        <f t="shared" ref="G253:G254" si="134">SUM(H253:K253)</f>
        <v>1176</v>
      </c>
      <c r="H253" s="206">
        <f t="shared" ref="H253:K253" si="135">H254</f>
        <v>1176</v>
      </c>
      <c r="I253" s="206">
        <f t="shared" si="135"/>
        <v>0</v>
      </c>
      <c r="J253" s="206">
        <f t="shared" si="135"/>
        <v>0</v>
      </c>
      <c r="K253" s="206">
        <f t="shared" si="135"/>
        <v>0</v>
      </c>
    </row>
    <row r="254" spans="1:11" ht="38.25">
      <c r="A254" s="209"/>
      <c r="B254" s="183" t="s">
        <v>113</v>
      </c>
      <c r="C254" s="173" t="s">
        <v>18</v>
      </c>
      <c r="D254" s="173" t="s">
        <v>33</v>
      </c>
      <c r="E254" s="184" t="s">
        <v>264</v>
      </c>
      <c r="F254" s="205" t="s">
        <v>60</v>
      </c>
      <c r="G254" s="202">
        <f t="shared" si="134"/>
        <v>1176</v>
      </c>
      <c r="H254" s="206">
        <f>'приложение 8'!I311</f>
        <v>1176</v>
      </c>
      <c r="I254" s="206">
        <f>'приложение 8'!J311</f>
        <v>0</v>
      </c>
      <c r="J254" s="206">
        <f>'приложение 8'!K311</f>
        <v>0</v>
      </c>
      <c r="K254" s="206">
        <f>'приложение 8'!L311</f>
        <v>0</v>
      </c>
    </row>
    <row r="255" spans="1:11" ht="51">
      <c r="A255" s="209"/>
      <c r="B255" s="204" t="s">
        <v>262</v>
      </c>
      <c r="C255" s="173" t="s">
        <v>18</v>
      </c>
      <c r="D255" s="173" t="s">
        <v>33</v>
      </c>
      <c r="E255" s="184" t="s">
        <v>264</v>
      </c>
      <c r="F255" s="205" t="s">
        <v>49</v>
      </c>
      <c r="G255" s="202">
        <f t="shared" ref="G255:G256" si="136">H255+I255+J255+K255</f>
        <v>750</v>
      </c>
      <c r="H255" s="206">
        <f>H256+H257</f>
        <v>750</v>
      </c>
      <c r="I255" s="206">
        <f>I256+I257</f>
        <v>0</v>
      </c>
      <c r="J255" s="206">
        <f>J256+J257</f>
        <v>0</v>
      </c>
      <c r="K255" s="206">
        <f>K256+K257</f>
        <v>0</v>
      </c>
    </row>
    <row r="256" spans="1:11">
      <c r="A256" s="209"/>
      <c r="B256" s="204" t="s">
        <v>51</v>
      </c>
      <c r="C256" s="173" t="s">
        <v>18</v>
      </c>
      <c r="D256" s="173" t="s">
        <v>33</v>
      </c>
      <c r="E256" s="184" t="s">
        <v>264</v>
      </c>
      <c r="F256" s="205" t="s">
        <v>50</v>
      </c>
      <c r="G256" s="202">
        <f t="shared" si="136"/>
        <v>150</v>
      </c>
      <c r="H256" s="206">
        <f>'приложение 8'!I314</f>
        <v>150</v>
      </c>
      <c r="I256" s="206">
        <f>'приложение 8'!J314</f>
        <v>0</v>
      </c>
      <c r="J256" s="206">
        <f>'приложение 8'!K314</f>
        <v>0</v>
      </c>
      <c r="K256" s="206">
        <f>'приложение 8'!L314</f>
        <v>0</v>
      </c>
    </row>
    <row r="257" spans="1:11">
      <c r="A257" s="203"/>
      <c r="B257" s="204" t="s">
        <v>67</v>
      </c>
      <c r="C257" s="173" t="s">
        <v>18</v>
      </c>
      <c r="D257" s="173" t="s">
        <v>33</v>
      </c>
      <c r="E257" s="184" t="s">
        <v>264</v>
      </c>
      <c r="F257" s="205" t="s">
        <v>65</v>
      </c>
      <c r="G257" s="216">
        <f>SUM(H257:K257)</f>
        <v>600</v>
      </c>
      <c r="H257" s="217">
        <f>'приложение 8'!I316+'приложение 8'!I808</f>
        <v>600</v>
      </c>
      <c r="I257" s="217">
        <f>'приложение 8'!J316</f>
        <v>0</v>
      </c>
      <c r="J257" s="217">
        <f>'приложение 8'!K316</f>
        <v>0</v>
      </c>
      <c r="K257" s="217">
        <f>'приложение 8'!L316</f>
        <v>0</v>
      </c>
    </row>
    <row r="258" spans="1:11" ht="25.5">
      <c r="A258" s="199"/>
      <c r="B258" s="200" t="s">
        <v>24</v>
      </c>
      <c r="C258" s="201" t="s">
        <v>18</v>
      </c>
      <c r="D258" s="201" t="s">
        <v>38</v>
      </c>
      <c r="E258" s="201"/>
      <c r="F258" s="201"/>
      <c r="G258" s="202">
        <f t="shared" ref="G258:G271" si="137">H258+I258+J258+K258</f>
        <v>82230.299999999988</v>
      </c>
      <c r="H258" s="202">
        <f>H259+H272+H282</f>
        <v>80640.399999999994</v>
      </c>
      <c r="I258" s="202">
        <f t="shared" ref="I258:K258" si="138">I259+I272+I282</f>
        <v>1589.9</v>
      </c>
      <c r="J258" s="202">
        <f t="shared" si="138"/>
        <v>0</v>
      </c>
      <c r="K258" s="202">
        <f t="shared" si="138"/>
        <v>0</v>
      </c>
    </row>
    <row r="259" spans="1:11" ht="89.25">
      <c r="A259" s="210"/>
      <c r="B259" s="204" t="s">
        <v>372</v>
      </c>
      <c r="C259" s="205" t="s">
        <v>18</v>
      </c>
      <c r="D259" s="205" t="s">
        <v>38</v>
      </c>
      <c r="E259" s="205" t="s">
        <v>373</v>
      </c>
      <c r="F259" s="205"/>
      <c r="G259" s="178">
        <f t="shared" si="137"/>
        <v>473.5</v>
      </c>
      <c r="H259" s="206">
        <f>H260+H264+H268</f>
        <v>473.5</v>
      </c>
      <c r="I259" s="206">
        <f>I260+I264+I268</f>
        <v>0</v>
      </c>
      <c r="J259" s="206">
        <f>J260+J264+J268</f>
        <v>0</v>
      </c>
      <c r="K259" s="206">
        <f>K260+K264+K268</f>
        <v>0</v>
      </c>
    </row>
    <row r="260" spans="1:11" ht="25.5">
      <c r="A260" s="210"/>
      <c r="B260" s="204" t="s">
        <v>374</v>
      </c>
      <c r="C260" s="205" t="s">
        <v>18</v>
      </c>
      <c r="D260" s="205" t="s">
        <v>38</v>
      </c>
      <c r="E260" s="205" t="s">
        <v>375</v>
      </c>
      <c r="F260" s="205"/>
      <c r="G260" s="178">
        <f t="shared" si="137"/>
        <v>233.5</v>
      </c>
      <c r="H260" s="206">
        <f>H261</f>
        <v>233.5</v>
      </c>
      <c r="I260" s="206">
        <f t="shared" ref="I260:K262" si="139">I261</f>
        <v>0</v>
      </c>
      <c r="J260" s="206">
        <f t="shared" si="139"/>
        <v>0</v>
      </c>
      <c r="K260" s="206">
        <f t="shared" si="139"/>
        <v>0</v>
      </c>
    </row>
    <row r="261" spans="1:11" ht="25.5">
      <c r="A261" s="210"/>
      <c r="B261" s="183" t="s">
        <v>232</v>
      </c>
      <c r="C261" s="205" t="s">
        <v>18</v>
      </c>
      <c r="D261" s="205" t="s">
        <v>38</v>
      </c>
      <c r="E261" s="205" t="s">
        <v>593</v>
      </c>
      <c r="F261" s="205"/>
      <c r="G261" s="178">
        <f t="shared" si="137"/>
        <v>233.5</v>
      </c>
      <c r="H261" s="206">
        <f>H262</f>
        <v>233.5</v>
      </c>
      <c r="I261" s="206">
        <f t="shared" si="139"/>
        <v>0</v>
      </c>
      <c r="J261" s="206">
        <f t="shared" si="139"/>
        <v>0</v>
      </c>
      <c r="K261" s="206">
        <f t="shared" si="139"/>
        <v>0</v>
      </c>
    </row>
    <row r="262" spans="1:11">
      <c r="A262" s="187"/>
      <c r="B262" s="183" t="s">
        <v>72</v>
      </c>
      <c r="C262" s="205" t="s">
        <v>18</v>
      </c>
      <c r="D262" s="205" t="s">
        <v>38</v>
      </c>
      <c r="E262" s="205" t="s">
        <v>593</v>
      </c>
      <c r="F262" s="173" t="s">
        <v>73</v>
      </c>
      <c r="G262" s="178">
        <f t="shared" si="137"/>
        <v>233.5</v>
      </c>
      <c r="H262" s="182">
        <f>H263</f>
        <v>233.5</v>
      </c>
      <c r="I262" s="182">
        <f t="shared" si="139"/>
        <v>0</v>
      </c>
      <c r="J262" s="182">
        <f t="shared" si="139"/>
        <v>0</v>
      </c>
      <c r="K262" s="182">
        <f t="shared" si="139"/>
        <v>0</v>
      </c>
    </row>
    <row r="263" spans="1:11" ht="65.25" customHeight="1">
      <c r="A263" s="187"/>
      <c r="B263" s="183" t="s">
        <v>350</v>
      </c>
      <c r="C263" s="205" t="s">
        <v>18</v>
      </c>
      <c r="D263" s="205" t="s">
        <v>38</v>
      </c>
      <c r="E263" s="205" t="s">
        <v>593</v>
      </c>
      <c r="F263" s="173" t="s">
        <v>81</v>
      </c>
      <c r="G263" s="178">
        <f t="shared" si="137"/>
        <v>233.5</v>
      </c>
      <c r="H263" s="182">
        <f>'приложение 8'!I323</f>
        <v>233.5</v>
      </c>
      <c r="I263" s="182">
        <f>'приложение 8'!J323</f>
        <v>0</v>
      </c>
      <c r="J263" s="182">
        <f>'приложение 8'!K323</f>
        <v>0</v>
      </c>
      <c r="K263" s="182">
        <f>'приложение 8'!L323</f>
        <v>0</v>
      </c>
    </row>
    <row r="264" spans="1:11" ht="25.5">
      <c r="A264" s="210"/>
      <c r="B264" s="204" t="s">
        <v>376</v>
      </c>
      <c r="C264" s="205" t="s">
        <v>18</v>
      </c>
      <c r="D264" s="205" t="s">
        <v>38</v>
      </c>
      <c r="E264" s="205" t="s">
        <v>377</v>
      </c>
      <c r="F264" s="205"/>
      <c r="G264" s="178">
        <f t="shared" si="137"/>
        <v>200</v>
      </c>
      <c r="H264" s="206">
        <f>H265</f>
        <v>200</v>
      </c>
      <c r="I264" s="206">
        <f t="shared" ref="I264:K266" si="140">I265</f>
        <v>0</v>
      </c>
      <c r="J264" s="206">
        <f t="shared" si="140"/>
        <v>0</v>
      </c>
      <c r="K264" s="206">
        <f t="shared" si="140"/>
        <v>0</v>
      </c>
    </row>
    <row r="265" spans="1:11" ht="25.5">
      <c r="A265" s="210"/>
      <c r="B265" s="183" t="s">
        <v>232</v>
      </c>
      <c r="C265" s="205" t="s">
        <v>18</v>
      </c>
      <c r="D265" s="205" t="s">
        <v>38</v>
      </c>
      <c r="E265" s="205" t="s">
        <v>594</v>
      </c>
      <c r="F265" s="205"/>
      <c r="G265" s="178">
        <f t="shared" si="137"/>
        <v>200</v>
      </c>
      <c r="H265" s="206">
        <f>H266</f>
        <v>200</v>
      </c>
      <c r="I265" s="206">
        <f t="shared" si="140"/>
        <v>0</v>
      </c>
      <c r="J265" s="206">
        <f t="shared" si="140"/>
        <v>0</v>
      </c>
      <c r="K265" s="206">
        <f t="shared" si="140"/>
        <v>0</v>
      </c>
    </row>
    <row r="266" spans="1:11" ht="38.25">
      <c r="A266" s="187"/>
      <c r="B266" s="183" t="s">
        <v>275</v>
      </c>
      <c r="C266" s="205" t="s">
        <v>18</v>
      </c>
      <c r="D266" s="205" t="s">
        <v>38</v>
      </c>
      <c r="E266" s="205" t="s">
        <v>594</v>
      </c>
      <c r="F266" s="173" t="s">
        <v>58</v>
      </c>
      <c r="G266" s="178">
        <f t="shared" si="137"/>
        <v>200</v>
      </c>
      <c r="H266" s="182">
        <f>H267</f>
        <v>200</v>
      </c>
      <c r="I266" s="182">
        <f t="shared" si="140"/>
        <v>0</v>
      </c>
      <c r="J266" s="182">
        <f t="shared" si="140"/>
        <v>0</v>
      </c>
      <c r="K266" s="182">
        <f t="shared" si="140"/>
        <v>0</v>
      </c>
    </row>
    <row r="267" spans="1:11" ht="38.25">
      <c r="A267" s="187"/>
      <c r="B267" s="183" t="s">
        <v>113</v>
      </c>
      <c r="C267" s="205" t="s">
        <v>18</v>
      </c>
      <c r="D267" s="205" t="s">
        <v>38</v>
      </c>
      <c r="E267" s="205" t="s">
        <v>594</v>
      </c>
      <c r="F267" s="173" t="s">
        <v>60</v>
      </c>
      <c r="G267" s="178">
        <f t="shared" si="137"/>
        <v>200</v>
      </c>
      <c r="H267" s="182">
        <f>'приложение 8'!H327</f>
        <v>200</v>
      </c>
      <c r="I267" s="182"/>
      <c r="J267" s="182">
        <f>'приложение 8'!J327</f>
        <v>0</v>
      </c>
      <c r="K267" s="182">
        <f>'приложение 8'!K327</f>
        <v>0</v>
      </c>
    </row>
    <row r="268" spans="1:11" ht="38.25">
      <c r="A268" s="210"/>
      <c r="B268" s="204" t="s">
        <v>378</v>
      </c>
      <c r="C268" s="205" t="s">
        <v>18</v>
      </c>
      <c r="D268" s="205" t="s">
        <v>38</v>
      </c>
      <c r="E268" s="205" t="s">
        <v>379</v>
      </c>
      <c r="F268" s="205"/>
      <c r="G268" s="178">
        <f t="shared" si="137"/>
        <v>40</v>
      </c>
      <c r="H268" s="206">
        <f>H269</f>
        <v>40</v>
      </c>
      <c r="I268" s="206">
        <f t="shared" ref="I268:K270" si="141">I269</f>
        <v>0</v>
      </c>
      <c r="J268" s="206">
        <f t="shared" si="141"/>
        <v>0</v>
      </c>
      <c r="K268" s="206">
        <f t="shared" si="141"/>
        <v>0</v>
      </c>
    </row>
    <row r="269" spans="1:11" ht="25.5">
      <c r="A269" s="210"/>
      <c r="B269" s="183" t="s">
        <v>232</v>
      </c>
      <c r="C269" s="205" t="s">
        <v>18</v>
      </c>
      <c r="D269" s="205" t="s">
        <v>38</v>
      </c>
      <c r="E269" s="205" t="s">
        <v>595</v>
      </c>
      <c r="F269" s="205"/>
      <c r="G269" s="178">
        <f t="shared" si="137"/>
        <v>40</v>
      </c>
      <c r="H269" s="206">
        <f>H270</f>
        <v>40</v>
      </c>
      <c r="I269" s="206">
        <f t="shared" si="141"/>
        <v>0</v>
      </c>
      <c r="J269" s="206">
        <f t="shared" si="141"/>
        <v>0</v>
      </c>
      <c r="K269" s="206">
        <f t="shared" si="141"/>
        <v>0</v>
      </c>
    </row>
    <row r="270" spans="1:11">
      <c r="A270" s="187"/>
      <c r="B270" s="183" t="s">
        <v>72</v>
      </c>
      <c r="C270" s="205" t="s">
        <v>18</v>
      </c>
      <c r="D270" s="205" t="s">
        <v>38</v>
      </c>
      <c r="E270" s="205" t="s">
        <v>595</v>
      </c>
      <c r="F270" s="173" t="s">
        <v>73</v>
      </c>
      <c r="G270" s="178">
        <f t="shared" si="137"/>
        <v>40</v>
      </c>
      <c r="H270" s="182">
        <f>H271</f>
        <v>40</v>
      </c>
      <c r="I270" s="182">
        <f t="shared" si="141"/>
        <v>0</v>
      </c>
      <c r="J270" s="182">
        <f t="shared" si="141"/>
        <v>0</v>
      </c>
      <c r="K270" s="182">
        <f t="shared" si="141"/>
        <v>0</v>
      </c>
    </row>
    <row r="271" spans="1:11" ht="61.5" customHeight="1">
      <c r="A271" s="187"/>
      <c r="B271" s="183" t="s">
        <v>350</v>
      </c>
      <c r="C271" s="205" t="s">
        <v>18</v>
      </c>
      <c r="D271" s="205" t="s">
        <v>38</v>
      </c>
      <c r="E271" s="205" t="s">
        <v>595</v>
      </c>
      <c r="F271" s="173" t="s">
        <v>81</v>
      </c>
      <c r="G271" s="178">
        <f t="shared" si="137"/>
        <v>40</v>
      </c>
      <c r="H271" s="182">
        <f>'приложение 8'!I332</f>
        <v>40</v>
      </c>
      <c r="I271" s="182">
        <f>'приложение 8'!J332</f>
        <v>0</v>
      </c>
      <c r="J271" s="182">
        <f>'приложение 8'!K332</f>
        <v>0</v>
      </c>
      <c r="K271" s="182">
        <f>'приложение 8'!L332</f>
        <v>0</v>
      </c>
    </row>
    <row r="272" spans="1:11" ht="51">
      <c r="A272" s="185"/>
      <c r="B272" s="183" t="s">
        <v>143</v>
      </c>
      <c r="C272" s="173" t="s">
        <v>18</v>
      </c>
      <c r="D272" s="173" t="s">
        <v>38</v>
      </c>
      <c r="E272" s="184" t="s">
        <v>265</v>
      </c>
      <c r="F272" s="177"/>
      <c r="G272" s="178">
        <f>SUM(H272:K272)</f>
        <v>22625.5</v>
      </c>
      <c r="H272" s="182">
        <f>H273</f>
        <v>21035.599999999999</v>
      </c>
      <c r="I272" s="182">
        <f t="shared" ref="I272:K272" si="142">I273</f>
        <v>1589.9</v>
      </c>
      <c r="J272" s="182">
        <f t="shared" si="142"/>
        <v>0</v>
      </c>
      <c r="K272" s="182">
        <f t="shared" si="142"/>
        <v>0</v>
      </c>
    </row>
    <row r="273" spans="1:11" ht="38.25">
      <c r="A273" s="185"/>
      <c r="B273" s="183" t="s">
        <v>227</v>
      </c>
      <c r="C273" s="173" t="s">
        <v>18</v>
      </c>
      <c r="D273" s="173" t="s">
        <v>38</v>
      </c>
      <c r="E273" s="184" t="s">
        <v>267</v>
      </c>
      <c r="F273" s="177"/>
      <c r="G273" s="178">
        <f>SUM(H273:K273)</f>
        <v>22625.5</v>
      </c>
      <c r="H273" s="182">
        <f>H277+H274</f>
        <v>21035.599999999999</v>
      </c>
      <c r="I273" s="182">
        <f>I277+I274</f>
        <v>1589.9</v>
      </c>
      <c r="J273" s="182">
        <f>J277+J274</f>
        <v>0</v>
      </c>
      <c r="K273" s="182">
        <f>K277+K274</f>
        <v>0</v>
      </c>
    </row>
    <row r="274" spans="1:11" ht="38.25">
      <c r="A274" s="187"/>
      <c r="B274" s="183" t="s">
        <v>205</v>
      </c>
      <c r="C274" s="173" t="s">
        <v>18</v>
      </c>
      <c r="D274" s="173" t="s">
        <v>38</v>
      </c>
      <c r="E274" s="184" t="s">
        <v>380</v>
      </c>
      <c r="F274" s="173"/>
      <c r="G274" s="202">
        <f t="shared" ref="G274:G275" si="143">H274+I274+J274+K274</f>
        <v>21035.599999999999</v>
      </c>
      <c r="H274" s="182">
        <f>H275</f>
        <v>21035.599999999999</v>
      </c>
      <c r="I274" s="182">
        <f t="shared" ref="I274:K275" si="144">I275</f>
        <v>0</v>
      </c>
      <c r="J274" s="182">
        <f t="shared" si="144"/>
        <v>0</v>
      </c>
      <c r="K274" s="182">
        <f t="shared" si="144"/>
        <v>0</v>
      </c>
    </row>
    <row r="275" spans="1:11" ht="51">
      <c r="A275" s="203"/>
      <c r="B275" s="204" t="s">
        <v>89</v>
      </c>
      <c r="C275" s="173" t="s">
        <v>18</v>
      </c>
      <c r="D275" s="173" t="s">
        <v>38</v>
      </c>
      <c r="E275" s="184" t="s">
        <v>380</v>
      </c>
      <c r="F275" s="205" t="s">
        <v>49</v>
      </c>
      <c r="G275" s="202">
        <f t="shared" si="143"/>
        <v>21035.599999999999</v>
      </c>
      <c r="H275" s="206">
        <f>H276</f>
        <v>21035.599999999999</v>
      </c>
      <c r="I275" s="206">
        <f t="shared" si="144"/>
        <v>0</v>
      </c>
      <c r="J275" s="206">
        <f t="shared" si="144"/>
        <v>0</v>
      </c>
      <c r="K275" s="206">
        <f t="shared" si="144"/>
        <v>0</v>
      </c>
    </row>
    <row r="276" spans="1:11">
      <c r="A276" s="203"/>
      <c r="B276" s="204" t="s">
        <v>67</v>
      </c>
      <c r="C276" s="173" t="s">
        <v>18</v>
      </c>
      <c r="D276" s="173" t="s">
        <v>38</v>
      </c>
      <c r="E276" s="184" t="s">
        <v>380</v>
      </c>
      <c r="F276" s="205" t="s">
        <v>65</v>
      </c>
      <c r="G276" s="216">
        <f>SUM(H276:K276)</f>
        <v>21035.599999999999</v>
      </c>
      <c r="H276" s="217">
        <f>'приложение 8'!I337</f>
        <v>21035.599999999999</v>
      </c>
      <c r="I276" s="217">
        <f>'приложение 8'!J337</f>
        <v>0</v>
      </c>
      <c r="J276" s="217">
        <f>'приложение 8'!K337</f>
        <v>0</v>
      </c>
      <c r="K276" s="217">
        <f>'приложение 8'!L337</f>
        <v>0</v>
      </c>
    </row>
    <row r="277" spans="1:11" ht="127.5">
      <c r="A277" s="185"/>
      <c r="B277" s="183" t="s">
        <v>504</v>
      </c>
      <c r="C277" s="173" t="s">
        <v>18</v>
      </c>
      <c r="D277" s="173" t="s">
        <v>38</v>
      </c>
      <c r="E277" s="184" t="s">
        <v>381</v>
      </c>
      <c r="F277" s="177"/>
      <c r="G277" s="178">
        <f>SUM(H277:K277)</f>
        <v>1589.9</v>
      </c>
      <c r="H277" s="182">
        <f>H278+H280</f>
        <v>0</v>
      </c>
      <c r="I277" s="182">
        <f>I278+I280</f>
        <v>1589.9</v>
      </c>
      <c r="J277" s="182">
        <f>J278+J280</f>
        <v>0</v>
      </c>
      <c r="K277" s="182">
        <f>K278+K280</f>
        <v>0</v>
      </c>
    </row>
    <row r="278" spans="1:11" ht="89.25">
      <c r="A278" s="187"/>
      <c r="B278" s="183" t="s">
        <v>55</v>
      </c>
      <c r="C278" s="173" t="s">
        <v>18</v>
      </c>
      <c r="D278" s="173" t="s">
        <v>38</v>
      </c>
      <c r="E278" s="184" t="s">
        <v>381</v>
      </c>
      <c r="F278" s="173" t="s">
        <v>56</v>
      </c>
      <c r="G278" s="178">
        <f t="shared" ref="G278:G281" si="145">H278+I278+J278+K278</f>
        <v>1181.3</v>
      </c>
      <c r="H278" s="182">
        <f>H279</f>
        <v>0</v>
      </c>
      <c r="I278" s="182">
        <f>I279</f>
        <v>1181.3</v>
      </c>
      <c r="J278" s="182">
        <f>J279</f>
        <v>0</v>
      </c>
      <c r="K278" s="182">
        <f>K279</f>
        <v>0</v>
      </c>
    </row>
    <row r="279" spans="1:11" ht="38.25">
      <c r="A279" s="187"/>
      <c r="B279" s="183" t="s">
        <v>106</v>
      </c>
      <c r="C279" s="173" t="s">
        <v>18</v>
      </c>
      <c r="D279" s="173" t="s">
        <v>38</v>
      </c>
      <c r="E279" s="184" t="s">
        <v>381</v>
      </c>
      <c r="F279" s="173" t="s">
        <v>107</v>
      </c>
      <c r="G279" s="178">
        <f t="shared" si="145"/>
        <v>1181.3</v>
      </c>
      <c r="H279" s="182">
        <f>'приложение 8'!I341</f>
        <v>0</v>
      </c>
      <c r="I279" s="182">
        <f>'приложение 8'!J341</f>
        <v>1181.3</v>
      </c>
      <c r="J279" s="182">
        <f>'приложение 8'!K341</f>
        <v>0</v>
      </c>
      <c r="K279" s="182">
        <f>'приложение 8'!L341</f>
        <v>0</v>
      </c>
    </row>
    <row r="280" spans="1:11" ht="38.25">
      <c r="A280" s="187"/>
      <c r="B280" s="183" t="s">
        <v>275</v>
      </c>
      <c r="C280" s="173" t="s">
        <v>18</v>
      </c>
      <c r="D280" s="173" t="s">
        <v>38</v>
      </c>
      <c r="E280" s="184" t="s">
        <v>381</v>
      </c>
      <c r="F280" s="173" t="s">
        <v>58</v>
      </c>
      <c r="G280" s="178">
        <f t="shared" si="145"/>
        <v>408.6</v>
      </c>
      <c r="H280" s="182">
        <f>H281</f>
        <v>0</v>
      </c>
      <c r="I280" s="182">
        <f>I281</f>
        <v>408.6</v>
      </c>
      <c r="J280" s="182">
        <f>J281</f>
        <v>0</v>
      </c>
      <c r="K280" s="182">
        <f>K281</f>
        <v>0</v>
      </c>
    </row>
    <row r="281" spans="1:11" ht="38.25">
      <c r="A281" s="187"/>
      <c r="B281" s="183" t="s">
        <v>113</v>
      </c>
      <c r="C281" s="173" t="s">
        <v>18</v>
      </c>
      <c r="D281" s="173" t="s">
        <v>38</v>
      </c>
      <c r="E281" s="184" t="s">
        <v>381</v>
      </c>
      <c r="F281" s="173" t="s">
        <v>60</v>
      </c>
      <c r="G281" s="178">
        <f t="shared" si="145"/>
        <v>408.6</v>
      </c>
      <c r="H281" s="182">
        <f>'приложение 8'!I345</f>
        <v>0</v>
      </c>
      <c r="I281" s="182">
        <f>'приложение 8'!J345</f>
        <v>408.6</v>
      </c>
      <c r="J281" s="182">
        <f>'приложение 8'!K345</f>
        <v>0</v>
      </c>
      <c r="K281" s="182">
        <f>'приложение 8'!L345</f>
        <v>0</v>
      </c>
    </row>
    <row r="282" spans="1:11" ht="51">
      <c r="A282" s="187"/>
      <c r="B282" s="183" t="s">
        <v>382</v>
      </c>
      <c r="C282" s="173" t="s">
        <v>18</v>
      </c>
      <c r="D282" s="173" t="s">
        <v>38</v>
      </c>
      <c r="E282" s="184" t="s">
        <v>383</v>
      </c>
      <c r="F282" s="173"/>
      <c r="G282" s="202">
        <f t="shared" ref="G282:G284" si="146">SUM(H282:K282)</f>
        <v>59131.299999999996</v>
      </c>
      <c r="H282" s="182">
        <f>H283+H294+H298</f>
        <v>59131.299999999996</v>
      </c>
      <c r="I282" s="182">
        <f>I283+I294+I298</f>
        <v>0</v>
      </c>
      <c r="J282" s="182">
        <f>J283+J294+J298</f>
        <v>0</v>
      </c>
      <c r="K282" s="182">
        <f>K283+K294+K298</f>
        <v>0</v>
      </c>
    </row>
    <row r="283" spans="1:11" ht="38.25">
      <c r="A283" s="187"/>
      <c r="B283" s="183" t="s">
        <v>384</v>
      </c>
      <c r="C283" s="173" t="s">
        <v>18</v>
      </c>
      <c r="D283" s="173" t="s">
        <v>38</v>
      </c>
      <c r="E283" s="184" t="s">
        <v>385</v>
      </c>
      <c r="F283" s="173"/>
      <c r="G283" s="202">
        <f t="shared" si="146"/>
        <v>57369.1</v>
      </c>
      <c r="H283" s="182">
        <f>H284+H291</f>
        <v>57369.1</v>
      </c>
      <c r="I283" s="182">
        <f>I284+I291</f>
        <v>0</v>
      </c>
      <c r="J283" s="182">
        <f>J284+J291</f>
        <v>0</v>
      </c>
      <c r="K283" s="182">
        <f>K284+K291</f>
        <v>0</v>
      </c>
    </row>
    <row r="284" spans="1:11" ht="38.25">
      <c r="A284" s="187"/>
      <c r="B284" s="183" t="s">
        <v>205</v>
      </c>
      <c r="C284" s="173" t="s">
        <v>18</v>
      </c>
      <c r="D284" s="173" t="s">
        <v>38</v>
      </c>
      <c r="E284" s="184" t="s">
        <v>347</v>
      </c>
      <c r="F284" s="173"/>
      <c r="G284" s="202">
        <f t="shared" si="146"/>
        <v>54331.1</v>
      </c>
      <c r="H284" s="182">
        <f>H285+H287+H289</f>
        <v>54331.1</v>
      </c>
      <c r="I284" s="182">
        <f>I285+I287+I289</f>
        <v>0</v>
      </c>
      <c r="J284" s="182">
        <f>J285+J287+J289</f>
        <v>0</v>
      </c>
      <c r="K284" s="182">
        <f>K285+K287+K289</f>
        <v>0</v>
      </c>
    </row>
    <row r="285" spans="1:11" ht="89.25">
      <c r="A285" s="187"/>
      <c r="B285" s="204" t="s">
        <v>55</v>
      </c>
      <c r="C285" s="173" t="s">
        <v>18</v>
      </c>
      <c r="D285" s="173" t="s">
        <v>38</v>
      </c>
      <c r="E285" s="184" t="s">
        <v>347</v>
      </c>
      <c r="F285" s="205" t="s">
        <v>56</v>
      </c>
      <c r="G285" s="202">
        <f>SUM(H285:K285)</f>
        <v>50126.9</v>
      </c>
      <c r="H285" s="206">
        <f>H286</f>
        <v>50126.9</v>
      </c>
      <c r="I285" s="206">
        <f t="shared" ref="I285:K285" si="147">I286</f>
        <v>0</v>
      </c>
      <c r="J285" s="206">
        <f t="shared" si="147"/>
        <v>0</v>
      </c>
      <c r="K285" s="206">
        <f t="shared" si="147"/>
        <v>0</v>
      </c>
    </row>
    <row r="286" spans="1:11" ht="25.5">
      <c r="A286" s="187"/>
      <c r="B286" s="204" t="s">
        <v>68</v>
      </c>
      <c r="C286" s="173" t="s">
        <v>18</v>
      </c>
      <c r="D286" s="173" t="s">
        <v>38</v>
      </c>
      <c r="E286" s="184" t="s">
        <v>347</v>
      </c>
      <c r="F286" s="205" t="s">
        <v>69</v>
      </c>
      <c r="G286" s="202">
        <f t="shared" ref="G286:G290" si="148">SUM(H286:K286)</f>
        <v>50126.9</v>
      </c>
      <c r="H286" s="206">
        <f>'приложение 8'!I351</f>
        <v>50126.9</v>
      </c>
      <c r="I286" s="206">
        <f>'приложение 8'!J351</f>
        <v>0</v>
      </c>
      <c r="J286" s="206">
        <f>'приложение 8'!K351</f>
        <v>0</v>
      </c>
      <c r="K286" s="206">
        <f>'приложение 8'!L351</f>
        <v>0</v>
      </c>
    </row>
    <row r="287" spans="1:11" ht="38.25">
      <c r="A287" s="187"/>
      <c r="B287" s="204" t="s">
        <v>275</v>
      </c>
      <c r="C287" s="173" t="s">
        <v>18</v>
      </c>
      <c r="D287" s="173" t="s">
        <v>38</v>
      </c>
      <c r="E287" s="184" t="s">
        <v>347</v>
      </c>
      <c r="F287" s="205" t="s">
        <v>58</v>
      </c>
      <c r="G287" s="202">
        <f t="shared" si="148"/>
        <v>3928.1000000000004</v>
      </c>
      <c r="H287" s="206">
        <f>H288</f>
        <v>3928.1000000000004</v>
      </c>
      <c r="I287" s="206">
        <f>I288</f>
        <v>0</v>
      </c>
      <c r="J287" s="206">
        <f>J288</f>
        <v>0</v>
      </c>
      <c r="K287" s="206">
        <f>K288</f>
        <v>0</v>
      </c>
    </row>
    <row r="288" spans="1:11" ht="38.25">
      <c r="A288" s="187"/>
      <c r="B288" s="183" t="s">
        <v>113</v>
      </c>
      <c r="C288" s="173" t="s">
        <v>18</v>
      </c>
      <c r="D288" s="173" t="s">
        <v>38</v>
      </c>
      <c r="E288" s="184" t="s">
        <v>347</v>
      </c>
      <c r="F288" s="205" t="s">
        <v>60</v>
      </c>
      <c r="G288" s="202">
        <f t="shared" si="148"/>
        <v>3928.1000000000004</v>
      </c>
      <c r="H288" s="206">
        <f>'приложение 8'!I356</f>
        <v>3928.1000000000004</v>
      </c>
      <c r="I288" s="206">
        <f>'приложение 8'!J356</f>
        <v>0</v>
      </c>
      <c r="J288" s="206">
        <f>'приложение 8'!K356</f>
        <v>0</v>
      </c>
      <c r="K288" s="206">
        <f>'приложение 8'!L356</f>
        <v>0</v>
      </c>
    </row>
    <row r="289" spans="1:11">
      <c r="A289" s="187"/>
      <c r="B289" s="218" t="s">
        <v>72</v>
      </c>
      <c r="C289" s="173" t="s">
        <v>18</v>
      </c>
      <c r="D289" s="173" t="s">
        <v>38</v>
      </c>
      <c r="E289" s="184" t="s">
        <v>347</v>
      </c>
      <c r="F289" s="205" t="s">
        <v>73</v>
      </c>
      <c r="G289" s="202">
        <f t="shared" si="148"/>
        <v>276.10000000000002</v>
      </c>
      <c r="H289" s="206">
        <f>'приложение 8'!I359</f>
        <v>276.10000000000002</v>
      </c>
      <c r="I289" s="206">
        <f>'приложение 8'!J359</f>
        <v>0</v>
      </c>
      <c r="J289" s="206">
        <f>'приложение 8'!K359</f>
        <v>0</v>
      </c>
      <c r="K289" s="206">
        <f>'приложение 8'!L359</f>
        <v>0</v>
      </c>
    </row>
    <row r="290" spans="1:11" ht="25.5">
      <c r="A290" s="187"/>
      <c r="B290" s="218" t="s">
        <v>74</v>
      </c>
      <c r="C290" s="173" t="s">
        <v>18</v>
      </c>
      <c r="D290" s="173" t="s">
        <v>38</v>
      </c>
      <c r="E290" s="184" t="s">
        <v>347</v>
      </c>
      <c r="F290" s="205" t="s">
        <v>75</v>
      </c>
      <c r="G290" s="202">
        <f t="shared" si="148"/>
        <v>276.10000000000002</v>
      </c>
      <c r="H290" s="206">
        <f>'приложение 8'!I360</f>
        <v>276.10000000000002</v>
      </c>
      <c r="I290" s="206">
        <f>'приложение 8'!J360</f>
        <v>0</v>
      </c>
      <c r="J290" s="206">
        <f>'приложение 8'!K360</f>
        <v>0</v>
      </c>
      <c r="K290" s="206">
        <f>'приложение 8'!L360</f>
        <v>0</v>
      </c>
    </row>
    <row r="291" spans="1:11" ht="25.5">
      <c r="A291" s="187"/>
      <c r="B291" s="183" t="s">
        <v>232</v>
      </c>
      <c r="C291" s="173" t="s">
        <v>18</v>
      </c>
      <c r="D291" s="173" t="s">
        <v>38</v>
      </c>
      <c r="E291" s="184" t="s">
        <v>602</v>
      </c>
      <c r="F291" s="173"/>
      <c r="G291" s="202">
        <f t="shared" ref="G291:G293" si="149">SUM(H291:K291)</f>
        <v>3038</v>
      </c>
      <c r="H291" s="182">
        <f>H292</f>
        <v>3038</v>
      </c>
      <c r="I291" s="182">
        <f t="shared" ref="I291:K292" si="150">I292</f>
        <v>0</v>
      </c>
      <c r="J291" s="182">
        <f t="shared" si="150"/>
        <v>0</v>
      </c>
      <c r="K291" s="182">
        <f t="shared" si="150"/>
        <v>0</v>
      </c>
    </row>
    <row r="292" spans="1:11" ht="38.25">
      <c r="A292" s="187"/>
      <c r="B292" s="204" t="s">
        <v>275</v>
      </c>
      <c r="C292" s="173" t="s">
        <v>18</v>
      </c>
      <c r="D292" s="173" t="s">
        <v>38</v>
      </c>
      <c r="E292" s="184" t="s">
        <v>602</v>
      </c>
      <c r="F292" s="205" t="s">
        <v>58</v>
      </c>
      <c r="G292" s="202">
        <f t="shared" si="149"/>
        <v>3038</v>
      </c>
      <c r="H292" s="206">
        <f>H293</f>
        <v>3038</v>
      </c>
      <c r="I292" s="206">
        <f t="shared" si="150"/>
        <v>0</v>
      </c>
      <c r="J292" s="206">
        <f t="shared" si="150"/>
        <v>0</v>
      </c>
      <c r="K292" s="206">
        <f t="shared" si="150"/>
        <v>0</v>
      </c>
    </row>
    <row r="293" spans="1:11" ht="38.25">
      <c r="A293" s="187"/>
      <c r="B293" s="183" t="s">
        <v>113</v>
      </c>
      <c r="C293" s="173" t="s">
        <v>18</v>
      </c>
      <c r="D293" s="173" t="s">
        <v>38</v>
      </c>
      <c r="E293" s="184" t="s">
        <v>602</v>
      </c>
      <c r="F293" s="205" t="s">
        <v>60</v>
      </c>
      <c r="G293" s="202">
        <f t="shared" si="149"/>
        <v>3038</v>
      </c>
      <c r="H293" s="206">
        <f>'приложение 8'!I365</f>
        <v>3038</v>
      </c>
      <c r="I293" s="206">
        <f>'приложение 8'!J365</f>
        <v>0</v>
      </c>
      <c r="J293" s="206">
        <f>'приложение 8'!K365</f>
        <v>0</v>
      </c>
      <c r="K293" s="206">
        <f>'приложение 8'!L365</f>
        <v>0</v>
      </c>
    </row>
    <row r="294" spans="1:11" ht="25.5">
      <c r="A294" s="187"/>
      <c r="B294" s="183" t="s">
        <v>386</v>
      </c>
      <c r="C294" s="173" t="s">
        <v>18</v>
      </c>
      <c r="D294" s="173" t="s">
        <v>38</v>
      </c>
      <c r="E294" s="184" t="s">
        <v>387</v>
      </c>
      <c r="F294" s="173"/>
      <c r="G294" s="202">
        <f t="shared" ref="G294:G301" si="151">SUM(H294:K294)</f>
        <v>1562.2</v>
      </c>
      <c r="H294" s="182">
        <f>H295</f>
        <v>1562.2</v>
      </c>
      <c r="I294" s="182">
        <f t="shared" ref="I294:K296" si="152">I295</f>
        <v>0</v>
      </c>
      <c r="J294" s="182">
        <f t="shared" si="152"/>
        <v>0</v>
      </c>
      <c r="K294" s="182">
        <f t="shared" si="152"/>
        <v>0</v>
      </c>
    </row>
    <row r="295" spans="1:11" ht="25.5">
      <c r="A295" s="187"/>
      <c r="B295" s="183" t="s">
        <v>232</v>
      </c>
      <c r="C295" s="173" t="s">
        <v>18</v>
      </c>
      <c r="D295" s="173" t="s">
        <v>38</v>
      </c>
      <c r="E295" s="184" t="s">
        <v>601</v>
      </c>
      <c r="F295" s="173"/>
      <c r="G295" s="202">
        <f t="shared" si="151"/>
        <v>1562.2</v>
      </c>
      <c r="H295" s="182">
        <f>H296</f>
        <v>1562.2</v>
      </c>
      <c r="I295" s="182">
        <f t="shared" si="152"/>
        <v>0</v>
      </c>
      <c r="J295" s="182">
        <f t="shared" si="152"/>
        <v>0</v>
      </c>
      <c r="K295" s="182">
        <f t="shared" si="152"/>
        <v>0</v>
      </c>
    </row>
    <row r="296" spans="1:11" ht="38.25">
      <c r="A296" s="187"/>
      <c r="B296" s="204" t="s">
        <v>275</v>
      </c>
      <c r="C296" s="173" t="s">
        <v>18</v>
      </c>
      <c r="D296" s="173" t="s">
        <v>38</v>
      </c>
      <c r="E296" s="184" t="s">
        <v>601</v>
      </c>
      <c r="F296" s="205" t="s">
        <v>58</v>
      </c>
      <c r="G296" s="202">
        <f t="shared" si="151"/>
        <v>1562.2</v>
      </c>
      <c r="H296" s="206">
        <f>H297</f>
        <v>1562.2</v>
      </c>
      <c r="I296" s="206">
        <f t="shared" si="152"/>
        <v>0</v>
      </c>
      <c r="J296" s="206">
        <f t="shared" si="152"/>
        <v>0</v>
      </c>
      <c r="K296" s="206">
        <f t="shared" si="152"/>
        <v>0</v>
      </c>
    </row>
    <row r="297" spans="1:11" s="179" customFormat="1" ht="38.25">
      <c r="A297" s="187"/>
      <c r="B297" s="183" t="s">
        <v>113</v>
      </c>
      <c r="C297" s="173" t="s">
        <v>18</v>
      </c>
      <c r="D297" s="173" t="s">
        <v>38</v>
      </c>
      <c r="E297" s="184" t="s">
        <v>601</v>
      </c>
      <c r="F297" s="205" t="s">
        <v>60</v>
      </c>
      <c r="G297" s="202">
        <f t="shared" si="151"/>
        <v>1562.2</v>
      </c>
      <c r="H297" s="202">
        <f>'приложение 8'!I370</f>
        <v>1562.2</v>
      </c>
      <c r="I297" s="202">
        <f>SUM(J297:L297)</f>
        <v>0</v>
      </c>
      <c r="J297" s="202">
        <f>SUM(K297:M297)</f>
        <v>0</v>
      </c>
      <c r="K297" s="202">
        <f>SUM(L297:N297)</f>
        <v>0</v>
      </c>
    </row>
    <row r="298" spans="1:11" s="179" customFormat="1" ht="40.5" customHeight="1">
      <c r="A298" s="187"/>
      <c r="B298" s="183" t="s">
        <v>388</v>
      </c>
      <c r="C298" s="173" t="s">
        <v>18</v>
      </c>
      <c r="D298" s="173" t="s">
        <v>38</v>
      </c>
      <c r="E298" s="184" t="s">
        <v>389</v>
      </c>
      <c r="F298" s="173"/>
      <c r="G298" s="202">
        <f t="shared" si="151"/>
        <v>200</v>
      </c>
      <c r="H298" s="182">
        <f>H299</f>
        <v>200</v>
      </c>
      <c r="I298" s="182">
        <f t="shared" ref="I298:K300" si="153">I299</f>
        <v>0</v>
      </c>
      <c r="J298" s="182">
        <f t="shared" si="153"/>
        <v>0</v>
      </c>
      <c r="K298" s="182">
        <f t="shared" si="153"/>
        <v>0</v>
      </c>
    </row>
    <row r="299" spans="1:11" s="179" customFormat="1" ht="25.5">
      <c r="A299" s="187"/>
      <c r="B299" s="183" t="s">
        <v>232</v>
      </c>
      <c r="C299" s="173" t="s">
        <v>18</v>
      </c>
      <c r="D299" s="173" t="s">
        <v>38</v>
      </c>
      <c r="E299" s="184" t="s">
        <v>600</v>
      </c>
      <c r="F299" s="173"/>
      <c r="G299" s="202">
        <f t="shared" si="151"/>
        <v>200</v>
      </c>
      <c r="H299" s="182">
        <f>H300</f>
        <v>200</v>
      </c>
      <c r="I299" s="182">
        <f t="shared" si="153"/>
        <v>0</v>
      </c>
      <c r="J299" s="182">
        <f t="shared" si="153"/>
        <v>0</v>
      </c>
      <c r="K299" s="182">
        <f t="shared" si="153"/>
        <v>0</v>
      </c>
    </row>
    <row r="300" spans="1:11" s="179" customFormat="1" ht="38.25">
      <c r="A300" s="187"/>
      <c r="B300" s="204" t="s">
        <v>275</v>
      </c>
      <c r="C300" s="173" t="s">
        <v>18</v>
      </c>
      <c r="D300" s="173" t="s">
        <v>38</v>
      </c>
      <c r="E300" s="184" t="s">
        <v>600</v>
      </c>
      <c r="F300" s="205" t="s">
        <v>58</v>
      </c>
      <c r="G300" s="202">
        <f t="shared" si="151"/>
        <v>200</v>
      </c>
      <c r="H300" s="206">
        <f>H301</f>
        <v>200</v>
      </c>
      <c r="I300" s="206">
        <f t="shared" si="153"/>
        <v>0</v>
      </c>
      <c r="J300" s="206">
        <f t="shared" si="153"/>
        <v>0</v>
      </c>
      <c r="K300" s="206">
        <f t="shared" si="153"/>
        <v>0</v>
      </c>
    </row>
    <row r="301" spans="1:11" ht="24.75" customHeight="1">
      <c r="A301" s="187"/>
      <c r="B301" s="183" t="s">
        <v>113</v>
      </c>
      <c r="C301" s="173" t="s">
        <v>18</v>
      </c>
      <c r="D301" s="173" t="s">
        <v>38</v>
      </c>
      <c r="E301" s="184" t="s">
        <v>600</v>
      </c>
      <c r="F301" s="205" t="s">
        <v>60</v>
      </c>
      <c r="G301" s="202">
        <f t="shared" si="151"/>
        <v>200</v>
      </c>
      <c r="H301" s="206">
        <f>'приложение 8'!I375</f>
        <v>200</v>
      </c>
      <c r="I301" s="206">
        <f>'приложение 8'!J375</f>
        <v>0</v>
      </c>
      <c r="J301" s="206">
        <f>'приложение 8'!K375</f>
        <v>0</v>
      </c>
      <c r="K301" s="206">
        <f>'приложение 8'!L375</f>
        <v>0</v>
      </c>
    </row>
    <row r="302" spans="1:11">
      <c r="A302" s="199"/>
      <c r="B302" s="200" t="s">
        <v>25</v>
      </c>
      <c r="C302" s="201" t="s">
        <v>19</v>
      </c>
      <c r="D302" s="201" t="s">
        <v>15</v>
      </c>
      <c r="E302" s="201"/>
      <c r="F302" s="201"/>
      <c r="G302" s="202">
        <f>H302+I302+J302+K302</f>
        <v>369319.40000000008</v>
      </c>
      <c r="H302" s="202">
        <f>H303+H337+H366+H391</f>
        <v>246649.20000000004</v>
      </c>
      <c r="I302" s="202">
        <f>I303+I337+I366+I391</f>
        <v>6683.2</v>
      </c>
      <c r="J302" s="202">
        <f>J303+J337+J366+J391</f>
        <v>115987.00000000001</v>
      </c>
      <c r="K302" s="202">
        <f>K303+K337+K366+K391</f>
        <v>0</v>
      </c>
    </row>
    <row r="303" spans="1:11">
      <c r="A303" s="199"/>
      <c r="B303" s="212" t="s">
        <v>26</v>
      </c>
      <c r="C303" s="201" t="s">
        <v>19</v>
      </c>
      <c r="D303" s="201" t="s">
        <v>14</v>
      </c>
      <c r="E303" s="201"/>
      <c r="F303" s="201"/>
      <c r="G303" s="202">
        <f t="shared" ref="G303:G318" si="154">H303+I303+J303+K303</f>
        <v>59512.4</v>
      </c>
      <c r="H303" s="202">
        <f>H304+H317+H322</f>
        <v>10493.599999999999</v>
      </c>
      <c r="I303" s="202">
        <f>I304+I317+I322</f>
        <v>0</v>
      </c>
      <c r="J303" s="202">
        <f>J304+J317+J322</f>
        <v>49018.8</v>
      </c>
      <c r="K303" s="202">
        <f>K304+K317+K322</f>
        <v>0</v>
      </c>
    </row>
    <row r="304" spans="1:11" ht="76.5">
      <c r="A304" s="199"/>
      <c r="B304" s="204" t="s">
        <v>390</v>
      </c>
      <c r="C304" s="205" t="s">
        <v>19</v>
      </c>
      <c r="D304" s="205" t="s">
        <v>14</v>
      </c>
      <c r="E304" s="205" t="s">
        <v>391</v>
      </c>
      <c r="F304" s="205"/>
      <c r="G304" s="202">
        <f t="shared" si="154"/>
        <v>40262.400000000001</v>
      </c>
      <c r="H304" s="206">
        <f>H305+H308+H311+H314</f>
        <v>44.3</v>
      </c>
      <c r="I304" s="206">
        <f>I305+I308+I311+I314</f>
        <v>0</v>
      </c>
      <c r="J304" s="206">
        <f>J305+J308+J311+J314</f>
        <v>40218.1</v>
      </c>
      <c r="K304" s="206">
        <f>K305+K308+K311+K314</f>
        <v>0</v>
      </c>
    </row>
    <row r="305" spans="1:11" ht="25.5">
      <c r="A305" s="199"/>
      <c r="B305" s="183" t="s">
        <v>232</v>
      </c>
      <c r="C305" s="205" t="s">
        <v>19</v>
      </c>
      <c r="D305" s="205" t="s">
        <v>14</v>
      </c>
      <c r="E305" s="205" t="s">
        <v>392</v>
      </c>
      <c r="F305" s="205"/>
      <c r="G305" s="202">
        <f t="shared" si="154"/>
        <v>0</v>
      </c>
      <c r="H305" s="206">
        <f>H306</f>
        <v>0</v>
      </c>
      <c r="I305" s="206">
        <f t="shared" ref="I305:K306" si="155">I306</f>
        <v>0</v>
      </c>
      <c r="J305" s="206">
        <f t="shared" si="155"/>
        <v>0</v>
      </c>
      <c r="K305" s="206">
        <f t="shared" si="155"/>
        <v>0</v>
      </c>
    </row>
    <row r="306" spans="1:11" ht="38.25">
      <c r="A306" s="203"/>
      <c r="B306" s="204" t="s">
        <v>275</v>
      </c>
      <c r="C306" s="205" t="s">
        <v>19</v>
      </c>
      <c r="D306" s="205" t="s">
        <v>14</v>
      </c>
      <c r="E306" s="205" t="s">
        <v>392</v>
      </c>
      <c r="F306" s="205" t="s">
        <v>58</v>
      </c>
      <c r="G306" s="202">
        <f t="shared" si="154"/>
        <v>0</v>
      </c>
      <c r="H306" s="206">
        <f>H307</f>
        <v>0</v>
      </c>
      <c r="I306" s="206">
        <f t="shared" si="155"/>
        <v>0</v>
      </c>
      <c r="J306" s="206">
        <f t="shared" si="155"/>
        <v>0</v>
      </c>
      <c r="K306" s="206">
        <f t="shared" si="155"/>
        <v>0</v>
      </c>
    </row>
    <row r="307" spans="1:11" ht="38.25">
      <c r="A307" s="203"/>
      <c r="B307" s="204" t="s">
        <v>113</v>
      </c>
      <c r="C307" s="205" t="s">
        <v>19</v>
      </c>
      <c r="D307" s="205" t="s">
        <v>14</v>
      </c>
      <c r="E307" s="205" t="s">
        <v>392</v>
      </c>
      <c r="F307" s="205" t="s">
        <v>60</v>
      </c>
      <c r="G307" s="202">
        <f t="shared" si="154"/>
        <v>0</v>
      </c>
      <c r="H307" s="206">
        <f>'приложение 8'!I382</f>
        <v>0</v>
      </c>
      <c r="I307" s="206">
        <f>'приложение 8'!J382</f>
        <v>0</v>
      </c>
      <c r="J307" s="206">
        <f>'приложение 8'!K382</f>
        <v>0</v>
      </c>
      <c r="K307" s="206">
        <f>'приложение 8'!L382</f>
        <v>0</v>
      </c>
    </row>
    <row r="308" spans="1:11" ht="126" customHeight="1">
      <c r="A308" s="203"/>
      <c r="B308" s="204" t="s">
        <v>505</v>
      </c>
      <c r="C308" s="205" t="s">
        <v>19</v>
      </c>
      <c r="D308" s="205" t="s">
        <v>14</v>
      </c>
      <c r="E308" s="205" t="s">
        <v>393</v>
      </c>
      <c r="F308" s="205"/>
      <c r="G308" s="202">
        <f t="shared" si="154"/>
        <v>35833.5</v>
      </c>
      <c r="H308" s="206">
        <f>H309</f>
        <v>0</v>
      </c>
      <c r="I308" s="206">
        <f t="shared" ref="I308:K309" si="156">I309</f>
        <v>0</v>
      </c>
      <c r="J308" s="206">
        <f t="shared" si="156"/>
        <v>35833.5</v>
      </c>
      <c r="K308" s="206">
        <f t="shared" si="156"/>
        <v>0</v>
      </c>
    </row>
    <row r="309" spans="1:11" ht="38.25">
      <c r="A309" s="203"/>
      <c r="B309" s="204" t="s">
        <v>360</v>
      </c>
      <c r="C309" s="205" t="s">
        <v>19</v>
      </c>
      <c r="D309" s="205" t="s">
        <v>14</v>
      </c>
      <c r="E309" s="205" t="s">
        <v>393</v>
      </c>
      <c r="F309" s="205" t="s">
        <v>78</v>
      </c>
      <c r="G309" s="202">
        <f t="shared" si="154"/>
        <v>35833.5</v>
      </c>
      <c r="H309" s="206">
        <f>H310</f>
        <v>0</v>
      </c>
      <c r="I309" s="206">
        <f t="shared" si="156"/>
        <v>0</v>
      </c>
      <c r="J309" s="206">
        <f t="shared" si="156"/>
        <v>35833.5</v>
      </c>
      <c r="K309" s="206">
        <f t="shared" si="156"/>
        <v>0</v>
      </c>
    </row>
    <row r="310" spans="1:11">
      <c r="A310" s="203"/>
      <c r="B310" s="204" t="s">
        <v>35</v>
      </c>
      <c r="C310" s="205" t="s">
        <v>19</v>
      </c>
      <c r="D310" s="205" t="s">
        <v>14</v>
      </c>
      <c r="E310" s="205" t="s">
        <v>393</v>
      </c>
      <c r="F310" s="205" t="s">
        <v>79</v>
      </c>
      <c r="G310" s="202">
        <f t="shared" si="154"/>
        <v>35833.5</v>
      </c>
      <c r="H310" s="206">
        <f>'приложение 8'!I386</f>
        <v>0</v>
      </c>
      <c r="I310" s="206">
        <f>'приложение 8'!J386</f>
        <v>0</v>
      </c>
      <c r="J310" s="206">
        <f>'приложение 8'!K386</f>
        <v>35833.5</v>
      </c>
      <c r="K310" s="206">
        <f>'приложение 8'!L386</f>
        <v>0</v>
      </c>
    </row>
    <row r="311" spans="1:11" ht="275.25" customHeight="1">
      <c r="A311" s="203"/>
      <c r="B311" s="204" t="s">
        <v>506</v>
      </c>
      <c r="C311" s="205" t="s">
        <v>19</v>
      </c>
      <c r="D311" s="205" t="s">
        <v>14</v>
      </c>
      <c r="E311" s="205" t="s">
        <v>394</v>
      </c>
      <c r="F311" s="205"/>
      <c r="G311" s="202">
        <f t="shared" si="154"/>
        <v>4384.6000000000004</v>
      </c>
      <c r="H311" s="206">
        <f>H312</f>
        <v>0</v>
      </c>
      <c r="I311" s="206">
        <f t="shared" ref="I311:K312" si="157">I312</f>
        <v>0</v>
      </c>
      <c r="J311" s="206">
        <f t="shared" si="157"/>
        <v>4384.6000000000004</v>
      </c>
      <c r="K311" s="206">
        <f t="shared" si="157"/>
        <v>0</v>
      </c>
    </row>
    <row r="312" spans="1:11" ht="38.25">
      <c r="A312" s="203"/>
      <c r="B312" s="204" t="s">
        <v>360</v>
      </c>
      <c r="C312" s="205" t="s">
        <v>19</v>
      </c>
      <c r="D312" s="205" t="s">
        <v>14</v>
      </c>
      <c r="E312" s="205" t="s">
        <v>394</v>
      </c>
      <c r="F312" s="205" t="s">
        <v>78</v>
      </c>
      <c r="G312" s="202">
        <f t="shared" si="154"/>
        <v>4384.6000000000004</v>
      </c>
      <c r="H312" s="206">
        <f>H313</f>
        <v>0</v>
      </c>
      <c r="I312" s="206">
        <f t="shared" si="157"/>
        <v>0</v>
      </c>
      <c r="J312" s="206">
        <f t="shared" si="157"/>
        <v>4384.6000000000004</v>
      </c>
      <c r="K312" s="206">
        <f t="shared" si="157"/>
        <v>0</v>
      </c>
    </row>
    <row r="313" spans="1:11">
      <c r="A313" s="203"/>
      <c r="B313" s="204" t="s">
        <v>35</v>
      </c>
      <c r="C313" s="205" t="s">
        <v>19</v>
      </c>
      <c r="D313" s="205" t="s">
        <v>14</v>
      </c>
      <c r="E313" s="205" t="s">
        <v>394</v>
      </c>
      <c r="F313" s="205" t="s">
        <v>79</v>
      </c>
      <c r="G313" s="202">
        <f t="shared" si="154"/>
        <v>4384.6000000000004</v>
      </c>
      <c r="H313" s="206">
        <f>'приложение 8'!I390</f>
        <v>0</v>
      </c>
      <c r="I313" s="206">
        <f>'приложение 8'!J390</f>
        <v>0</v>
      </c>
      <c r="J313" s="206">
        <f>'приложение 8'!K390</f>
        <v>4384.6000000000004</v>
      </c>
      <c r="K313" s="206">
        <f>'приложение 8'!L390</f>
        <v>0</v>
      </c>
    </row>
    <row r="314" spans="1:11" ht="301.5" customHeight="1">
      <c r="A314" s="203"/>
      <c r="B314" s="204" t="s">
        <v>507</v>
      </c>
      <c r="C314" s="205" t="s">
        <v>19</v>
      </c>
      <c r="D314" s="205" t="s">
        <v>14</v>
      </c>
      <c r="E314" s="205" t="s">
        <v>395</v>
      </c>
      <c r="F314" s="205"/>
      <c r="G314" s="202">
        <f t="shared" si="154"/>
        <v>44.3</v>
      </c>
      <c r="H314" s="206">
        <f>H315</f>
        <v>44.3</v>
      </c>
      <c r="I314" s="206">
        <f t="shared" ref="I314:K315" si="158">I315</f>
        <v>0</v>
      </c>
      <c r="J314" s="206">
        <f t="shared" si="158"/>
        <v>0</v>
      </c>
      <c r="K314" s="206">
        <f t="shared" si="158"/>
        <v>0</v>
      </c>
    </row>
    <row r="315" spans="1:11" ht="38.25">
      <c r="A315" s="203"/>
      <c r="B315" s="204" t="s">
        <v>360</v>
      </c>
      <c r="C315" s="205" t="s">
        <v>19</v>
      </c>
      <c r="D315" s="205" t="s">
        <v>14</v>
      </c>
      <c r="E315" s="205" t="s">
        <v>395</v>
      </c>
      <c r="F315" s="205" t="s">
        <v>78</v>
      </c>
      <c r="G315" s="202">
        <f t="shared" si="154"/>
        <v>44.3</v>
      </c>
      <c r="H315" s="206">
        <f>H316</f>
        <v>44.3</v>
      </c>
      <c r="I315" s="206">
        <f t="shared" si="158"/>
        <v>0</v>
      </c>
      <c r="J315" s="206">
        <f t="shared" si="158"/>
        <v>0</v>
      </c>
      <c r="K315" s="206">
        <f t="shared" si="158"/>
        <v>0</v>
      </c>
    </row>
    <row r="316" spans="1:11">
      <c r="A316" s="203"/>
      <c r="B316" s="204" t="s">
        <v>35</v>
      </c>
      <c r="C316" s="205" t="s">
        <v>19</v>
      </c>
      <c r="D316" s="205" t="s">
        <v>14</v>
      </c>
      <c r="E316" s="205" t="s">
        <v>395</v>
      </c>
      <c r="F316" s="205" t="s">
        <v>79</v>
      </c>
      <c r="G316" s="202">
        <f t="shared" si="154"/>
        <v>44.3</v>
      </c>
      <c r="H316" s="206">
        <f>'приложение 8'!I394</f>
        <v>44.3</v>
      </c>
      <c r="I316" s="206">
        <f>'приложение 8'!J394</f>
        <v>0</v>
      </c>
      <c r="J316" s="206">
        <f>'приложение 8'!K394</f>
        <v>0</v>
      </c>
      <c r="K316" s="206">
        <f>'приложение 8'!L394</f>
        <v>0</v>
      </c>
    </row>
    <row r="317" spans="1:11" ht="51">
      <c r="A317" s="203"/>
      <c r="B317" s="204" t="s">
        <v>143</v>
      </c>
      <c r="C317" s="205" t="s">
        <v>19</v>
      </c>
      <c r="D317" s="205" t="s">
        <v>14</v>
      </c>
      <c r="E317" s="205" t="s">
        <v>265</v>
      </c>
      <c r="F317" s="205"/>
      <c r="G317" s="178">
        <f t="shared" si="154"/>
        <v>8410.9</v>
      </c>
      <c r="H317" s="206">
        <f>H318</f>
        <v>8410.9</v>
      </c>
      <c r="I317" s="206">
        <f t="shared" ref="I317:K320" si="159">I318</f>
        <v>0</v>
      </c>
      <c r="J317" s="206">
        <f t="shared" si="159"/>
        <v>0</v>
      </c>
      <c r="K317" s="206">
        <f t="shared" si="159"/>
        <v>0</v>
      </c>
    </row>
    <row r="318" spans="1:11" ht="51">
      <c r="A318" s="187"/>
      <c r="B318" s="183" t="s">
        <v>287</v>
      </c>
      <c r="C318" s="205" t="s">
        <v>19</v>
      </c>
      <c r="D318" s="205" t="s">
        <v>14</v>
      </c>
      <c r="E318" s="173" t="s">
        <v>288</v>
      </c>
      <c r="F318" s="173"/>
      <c r="G318" s="178">
        <f t="shared" si="154"/>
        <v>8410.9</v>
      </c>
      <c r="H318" s="182">
        <f>H319</f>
        <v>8410.9</v>
      </c>
      <c r="I318" s="182">
        <f t="shared" si="159"/>
        <v>0</v>
      </c>
      <c r="J318" s="182">
        <f t="shared" si="159"/>
        <v>0</v>
      </c>
      <c r="K318" s="182">
        <f t="shared" si="159"/>
        <v>0</v>
      </c>
    </row>
    <row r="319" spans="1:11" ht="25.5">
      <c r="A319" s="187"/>
      <c r="B319" s="183" t="s">
        <v>232</v>
      </c>
      <c r="C319" s="205" t="s">
        <v>19</v>
      </c>
      <c r="D319" s="205" t="s">
        <v>14</v>
      </c>
      <c r="E319" s="173" t="s">
        <v>583</v>
      </c>
      <c r="F319" s="173"/>
      <c r="G319" s="178">
        <f>SUM(H319:K319)</f>
        <v>8410.9</v>
      </c>
      <c r="H319" s="182">
        <f>H320</f>
        <v>8410.9</v>
      </c>
      <c r="I319" s="182">
        <f t="shared" si="159"/>
        <v>0</v>
      </c>
      <c r="J319" s="182">
        <f t="shared" si="159"/>
        <v>0</v>
      </c>
      <c r="K319" s="182">
        <f t="shared" si="159"/>
        <v>0</v>
      </c>
    </row>
    <row r="320" spans="1:11" ht="38.25">
      <c r="A320" s="187"/>
      <c r="B320" s="183" t="s">
        <v>275</v>
      </c>
      <c r="C320" s="205" t="s">
        <v>19</v>
      </c>
      <c r="D320" s="205" t="s">
        <v>14</v>
      </c>
      <c r="E320" s="173" t="s">
        <v>583</v>
      </c>
      <c r="F320" s="173" t="s">
        <v>58</v>
      </c>
      <c r="G320" s="178">
        <f t="shared" ref="G320:G365" si="160">H320+I320+J320+K320</f>
        <v>8410.9</v>
      </c>
      <c r="H320" s="182">
        <f>H321</f>
        <v>8410.9</v>
      </c>
      <c r="I320" s="182">
        <f t="shared" si="159"/>
        <v>0</v>
      </c>
      <c r="J320" s="182">
        <f t="shared" si="159"/>
        <v>0</v>
      </c>
      <c r="K320" s="182">
        <f t="shared" si="159"/>
        <v>0</v>
      </c>
    </row>
    <row r="321" spans="1:11" ht="38.25">
      <c r="A321" s="187"/>
      <c r="B321" s="183" t="s">
        <v>113</v>
      </c>
      <c r="C321" s="205" t="s">
        <v>19</v>
      </c>
      <c r="D321" s="205" t="s">
        <v>14</v>
      </c>
      <c r="E321" s="173" t="s">
        <v>583</v>
      </c>
      <c r="F321" s="173" t="s">
        <v>60</v>
      </c>
      <c r="G321" s="178">
        <f t="shared" si="160"/>
        <v>8410.9</v>
      </c>
      <c r="H321" s="182">
        <f>'приложение 8'!I400</f>
        <v>8410.9</v>
      </c>
      <c r="I321" s="182">
        <f>'приложение 8'!J400</f>
        <v>0</v>
      </c>
      <c r="J321" s="182">
        <f>'приложение 8'!K400</f>
        <v>0</v>
      </c>
      <c r="K321" s="182">
        <f>'приложение 8'!L400</f>
        <v>0</v>
      </c>
    </row>
    <row r="322" spans="1:11" ht="63.75">
      <c r="A322" s="187"/>
      <c r="B322" s="183" t="s">
        <v>368</v>
      </c>
      <c r="C322" s="205" t="s">
        <v>19</v>
      </c>
      <c r="D322" s="205" t="s">
        <v>14</v>
      </c>
      <c r="E322" s="173" t="s">
        <v>369</v>
      </c>
      <c r="F322" s="173"/>
      <c r="G322" s="178">
        <f t="shared" si="160"/>
        <v>10839.1</v>
      </c>
      <c r="H322" s="182">
        <f>H323</f>
        <v>2038.4</v>
      </c>
      <c r="I322" s="182">
        <f t="shared" ref="I322:K328" si="161">I323</f>
        <v>0</v>
      </c>
      <c r="J322" s="182">
        <f t="shared" si="161"/>
        <v>8800.7000000000007</v>
      </c>
      <c r="K322" s="182">
        <f t="shared" si="161"/>
        <v>0</v>
      </c>
    </row>
    <row r="323" spans="1:11" ht="63.75">
      <c r="A323" s="187"/>
      <c r="B323" s="183" t="s">
        <v>370</v>
      </c>
      <c r="C323" s="205" t="s">
        <v>19</v>
      </c>
      <c r="D323" s="205" t="s">
        <v>14</v>
      </c>
      <c r="E323" s="173" t="s">
        <v>371</v>
      </c>
      <c r="F323" s="173"/>
      <c r="G323" s="178">
        <f t="shared" si="160"/>
        <v>10839.1</v>
      </c>
      <c r="H323" s="182">
        <f>H324+H327+H332</f>
        <v>2038.4</v>
      </c>
      <c r="I323" s="182">
        <f>I324+I327+I332</f>
        <v>0</v>
      </c>
      <c r="J323" s="182">
        <f>J324+J327+J332</f>
        <v>8800.7000000000007</v>
      </c>
      <c r="K323" s="182">
        <f>K324+K327+K332</f>
        <v>0</v>
      </c>
    </row>
    <row r="324" spans="1:11" ht="25.5">
      <c r="A324" s="187"/>
      <c r="B324" s="183" t="s">
        <v>232</v>
      </c>
      <c r="C324" s="205" t="s">
        <v>19</v>
      </c>
      <c r="D324" s="205" t="s">
        <v>14</v>
      </c>
      <c r="E324" s="173" t="s">
        <v>592</v>
      </c>
      <c r="F324" s="173"/>
      <c r="G324" s="178">
        <f t="shared" si="160"/>
        <v>1949.5</v>
      </c>
      <c r="H324" s="182">
        <f>H325</f>
        <v>1949.5</v>
      </c>
      <c r="I324" s="182">
        <f t="shared" si="161"/>
        <v>0</v>
      </c>
      <c r="J324" s="182">
        <f t="shared" si="161"/>
        <v>0</v>
      </c>
      <c r="K324" s="182">
        <f t="shared" si="161"/>
        <v>0</v>
      </c>
    </row>
    <row r="325" spans="1:11" ht="38.25">
      <c r="A325" s="187"/>
      <c r="B325" s="183" t="s">
        <v>275</v>
      </c>
      <c r="C325" s="205" t="s">
        <v>19</v>
      </c>
      <c r="D325" s="205" t="s">
        <v>14</v>
      </c>
      <c r="E325" s="173" t="s">
        <v>592</v>
      </c>
      <c r="F325" s="173" t="s">
        <v>58</v>
      </c>
      <c r="G325" s="178">
        <f t="shared" si="160"/>
        <v>1949.5</v>
      </c>
      <c r="H325" s="182">
        <f>H326</f>
        <v>1949.5</v>
      </c>
      <c r="I325" s="182">
        <f t="shared" si="161"/>
        <v>0</v>
      </c>
      <c r="J325" s="182">
        <f t="shared" si="161"/>
        <v>0</v>
      </c>
      <c r="K325" s="182">
        <f t="shared" si="161"/>
        <v>0</v>
      </c>
    </row>
    <row r="326" spans="1:11" ht="38.25">
      <c r="A326" s="187"/>
      <c r="B326" s="183" t="s">
        <v>113</v>
      </c>
      <c r="C326" s="205" t="s">
        <v>19</v>
      </c>
      <c r="D326" s="205" t="s">
        <v>14</v>
      </c>
      <c r="E326" s="173" t="s">
        <v>592</v>
      </c>
      <c r="F326" s="173" t="s">
        <v>60</v>
      </c>
      <c r="G326" s="178">
        <f t="shared" si="160"/>
        <v>1949.5</v>
      </c>
      <c r="H326" s="182">
        <f>'приложение 8'!I406</f>
        <v>1949.5</v>
      </c>
      <c r="I326" s="182">
        <f>'приложение 8'!J406</f>
        <v>0</v>
      </c>
      <c r="J326" s="182">
        <f>'приложение 8'!K406</f>
        <v>0</v>
      </c>
      <c r="K326" s="182">
        <f>'приложение 8'!L406</f>
        <v>0</v>
      </c>
    </row>
    <row r="327" spans="1:11" ht="276" customHeight="1">
      <c r="A327" s="187"/>
      <c r="B327" s="183" t="s">
        <v>508</v>
      </c>
      <c r="C327" s="205" t="s">
        <v>19</v>
      </c>
      <c r="D327" s="205" t="s">
        <v>14</v>
      </c>
      <c r="E327" s="173" t="s">
        <v>396</v>
      </c>
      <c r="F327" s="173"/>
      <c r="G327" s="178">
        <f t="shared" si="160"/>
        <v>8800.7000000000007</v>
      </c>
      <c r="H327" s="182">
        <f>H328+H330</f>
        <v>0</v>
      </c>
      <c r="I327" s="182">
        <f>I328+I330</f>
        <v>0</v>
      </c>
      <c r="J327" s="182">
        <f>J328+J330</f>
        <v>8800.7000000000007</v>
      </c>
      <c r="K327" s="182">
        <f>K328+K330</f>
        <v>0</v>
      </c>
    </row>
    <row r="328" spans="1:11" ht="38.25">
      <c r="A328" s="187"/>
      <c r="B328" s="183" t="s">
        <v>275</v>
      </c>
      <c r="C328" s="205" t="s">
        <v>19</v>
      </c>
      <c r="D328" s="205" t="s">
        <v>14</v>
      </c>
      <c r="E328" s="173" t="s">
        <v>396</v>
      </c>
      <c r="F328" s="173" t="s">
        <v>58</v>
      </c>
      <c r="G328" s="178">
        <f t="shared" si="160"/>
        <v>0</v>
      </c>
      <c r="H328" s="182">
        <f>H329</f>
        <v>0</v>
      </c>
      <c r="I328" s="182">
        <f t="shared" si="161"/>
        <v>0</v>
      </c>
      <c r="J328" s="182">
        <f t="shared" si="161"/>
        <v>0</v>
      </c>
      <c r="K328" s="182">
        <f t="shared" si="161"/>
        <v>0</v>
      </c>
    </row>
    <row r="329" spans="1:11" ht="38.25">
      <c r="A329" s="187"/>
      <c r="B329" s="183" t="s">
        <v>113</v>
      </c>
      <c r="C329" s="205" t="s">
        <v>19</v>
      </c>
      <c r="D329" s="205" t="s">
        <v>14</v>
      </c>
      <c r="E329" s="173" t="s">
        <v>396</v>
      </c>
      <c r="F329" s="173" t="s">
        <v>60</v>
      </c>
      <c r="G329" s="178">
        <f t="shared" si="160"/>
        <v>0</v>
      </c>
      <c r="H329" s="182">
        <f>'приложение 8'!I410</f>
        <v>0</v>
      </c>
      <c r="I329" s="182">
        <f>'приложение 8'!J410</f>
        <v>0</v>
      </c>
      <c r="J329" s="182">
        <f>'приложение 8'!K410</f>
        <v>0</v>
      </c>
      <c r="K329" s="182">
        <f>'приложение 8'!L410</f>
        <v>0</v>
      </c>
    </row>
    <row r="330" spans="1:11">
      <c r="A330" s="187"/>
      <c r="B330" s="183" t="s">
        <v>72</v>
      </c>
      <c r="C330" s="205" t="s">
        <v>19</v>
      </c>
      <c r="D330" s="205" t="s">
        <v>14</v>
      </c>
      <c r="E330" s="173" t="s">
        <v>396</v>
      </c>
      <c r="F330" s="173" t="s">
        <v>73</v>
      </c>
      <c r="G330" s="178">
        <f t="shared" si="160"/>
        <v>8800.7000000000007</v>
      </c>
      <c r="H330" s="182">
        <f>H331</f>
        <v>0</v>
      </c>
      <c r="I330" s="182">
        <f t="shared" ref="I330:K330" si="162">I331</f>
        <v>0</v>
      </c>
      <c r="J330" s="182">
        <f t="shared" si="162"/>
        <v>8800.7000000000007</v>
      </c>
      <c r="K330" s="182">
        <f t="shared" si="162"/>
        <v>0</v>
      </c>
    </row>
    <row r="331" spans="1:11" ht="63.75" customHeight="1">
      <c r="A331" s="187"/>
      <c r="B331" s="183" t="s">
        <v>350</v>
      </c>
      <c r="C331" s="205" t="s">
        <v>19</v>
      </c>
      <c r="D331" s="205" t="s">
        <v>14</v>
      </c>
      <c r="E331" s="173" t="s">
        <v>396</v>
      </c>
      <c r="F331" s="173" t="s">
        <v>81</v>
      </c>
      <c r="G331" s="178">
        <f t="shared" si="160"/>
        <v>8800.7000000000007</v>
      </c>
      <c r="H331" s="182">
        <f>'приложение 8'!I413</f>
        <v>0</v>
      </c>
      <c r="I331" s="182">
        <v>0</v>
      </c>
      <c r="J331" s="182">
        <v>8800.7000000000007</v>
      </c>
      <c r="K331" s="182">
        <v>0</v>
      </c>
    </row>
    <row r="332" spans="1:11" ht="300.75" customHeight="1">
      <c r="A332" s="187"/>
      <c r="B332" s="183" t="s">
        <v>509</v>
      </c>
      <c r="C332" s="205" t="s">
        <v>19</v>
      </c>
      <c r="D332" s="205" t="s">
        <v>14</v>
      </c>
      <c r="E332" s="173" t="s">
        <v>398</v>
      </c>
      <c r="F332" s="173"/>
      <c r="G332" s="178">
        <f t="shared" si="160"/>
        <v>88.9</v>
      </c>
      <c r="H332" s="182">
        <f>H333+H335</f>
        <v>88.9</v>
      </c>
      <c r="I332" s="182">
        <f>I333+I335</f>
        <v>0</v>
      </c>
      <c r="J332" s="182">
        <f>J333+J335</f>
        <v>0</v>
      </c>
      <c r="K332" s="182">
        <f>K333+K335</f>
        <v>0</v>
      </c>
    </row>
    <row r="333" spans="1:11" ht="38.25">
      <c r="A333" s="187"/>
      <c r="B333" s="183" t="s">
        <v>275</v>
      </c>
      <c r="C333" s="205" t="s">
        <v>19</v>
      </c>
      <c r="D333" s="205" t="s">
        <v>14</v>
      </c>
      <c r="E333" s="173" t="s">
        <v>398</v>
      </c>
      <c r="F333" s="173" t="s">
        <v>58</v>
      </c>
      <c r="G333" s="178">
        <f t="shared" si="160"/>
        <v>0</v>
      </c>
      <c r="H333" s="182">
        <f>H334</f>
        <v>0</v>
      </c>
      <c r="I333" s="182">
        <f t="shared" ref="I333:K333" si="163">I334</f>
        <v>0</v>
      </c>
      <c r="J333" s="182">
        <f t="shared" si="163"/>
        <v>0</v>
      </c>
      <c r="K333" s="182">
        <f t="shared" si="163"/>
        <v>0</v>
      </c>
    </row>
    <row r="334" spans="1:11" ht="38.25">
      <c r="A334" s="187"/>
      <c r="B334" s="183" t="s">
        <v>113</v>
      </c>
      <c r="C334" s="205" t="s">
        <v>19</v>
      </c>
      <c r="D334" s="205" t="s">
        <v>14</v>
      </c>
      <c r="E334" s="173" t="s">
        <v>398</v>
      </c>
      <c r="F334" s="173" t="s">
        <v>60</v>
      </c>
      <c r="G334" s="178">
        <f t="shared" si="160"/>
        <v>0</v>
      </c>
      <c r="H334" s="182">
        <f>'приложение 8'!I416</f>
        <v>0</v>
      </c>
      <c r="I334" s="182">
        <f>'приложение 8'!J416</f>
        <v>0</v>
      </c>
      <c r="J334" s="182">
        <f>'приложение 8'!K416</f>
        <v>0</v>
      </c>
      <c r="K334" s="182">
        <f>'приложение 8'!L416</f>
        <v>0</v>
      </c>
    </row>
    <row r="335" spans="1:11">
      <c r="A335" s="187"/>
      <c r="B335" s="183" t="s">
        <v>72</v>
      </c>
      <c r="C335" s="205" t="s">
        <v>19</v>
      </c>
      <c r="D335" s="205" t="s">
        <v>14</v>
      </c>
      <c r="E335" s="173" t="s">
        <v>398</v>
      </c>
      <c r="F335" s="173" t="s">
        <v>73</v>
      </c>
      <c r="G335" s="178">
        <f t="shared" si="160"/>
        <v>88.9</v>
      </c>
      <c r="H335" s="182">
        <f>H336</f>
        <v>88.9</v>
      </c>
      <c r="I335" s="182">
        <f t="shared" ref="I335:K335" si="164">I336</f>
        <v>0</v>
      </c>
      <c r="J335" s="182">
        <f t="shared" si="164"/>
        <v>0</v>
      </c>
      <c r="K335" s="182">
        <f t="shared" si="164"/>
        <v>0</v>
      </c>
    </row>
    <row r="336" spans="1:11" ht="65.25" customHeight="1">
      <c r="A336" s="187"/>
      <c r="B336" s="183" t="s">
        <v>350</v>
      </c>
      <c r="C336" s="205" t="s">
        <v>19</v>
      </c>
      <c r="D336" s="205" t="s">
        <v>14</v>
      </c>
      <c r="E336" s="173" t="s">
        <v>398</v>
      </c>
      <c r="F336" s="173" t="s">
        <v>81</v>
      </c>
      <c r="G336" s="178">
        <f t="shared" si="160"/>
        <v>88.9</v>
      </c>
      <c r="H336" s="182">
        <f>'приложение 8'!I419</f>
        <v>88.9</v>
      </c>
      <c r="I336" s="182">
        <f>'приложение 8'!J419</f>
        <v>0</v>
      </c>
      <c r="J336" s="182">
        <f>'приложение 8'!K419</f>
        <v>0</v>
      </c>
      <c r="K336" s="182">
        <f>'приложение 8'!L419</f>
        <v>0</v>
      </c>
    </row>
    <row r="337" spans="1:11">
      <c r="A337" s="199"/>
      <c r="B337" s="212" t="s">
        <v>27</v>
      </c>
      <c r="C337" s="201" t="s">
        <v>19</v>
      </c>
      <c r="D337" s="201" t="s">
        <v>16</v>
      </c>
      <c r="E337" s="201"/>
      <c r="F337" s="201"/>
      <c r="G337" s="202">
        <f t="shared" si="160"/>
        <v>79934.8</v>
      </c>
      <c r="H337" s="202">
        <f>H338+H353+H348</f>
        <v>8813.6</v>
      </c>
      <c r="I337" s="202">
        <f t="shared" ref="I337:K337" si="165">I338+I353+I348</f>
        <v>6392.3</v>
      </c>
      <c r="J337" s="202">
        <f t="shared" si="165"/>
        <v>64728.9</v>
      </c>
      <c r="K337" s="202">
        <f t="shared" si="165"/>
        <v>0</v>
      </c>
    </row>
    <row r="338" spans="1:11" ht="63.75">
      <c r="A338" s="199"/>
      <c r="B338" s="204" t="s">
        <v>543</v>
      </c>
      <c r="C338" s="205" t="s">
        <v>19</v>
      </c>
      <c r="D338" s="205" t="s">
        <v>16</v>
      </c>
      <c r="E338" s="205" t="s">
        <v>399</v>
      </c>
      <c r="F338" s="205"/>
      <c r="G338" s="202">
        <f t="shared" si="160"/>
        <v>43972.5</v>
      </c>
      <c r="H338" s="206">
        <f>H339+H342+H345</f>
        <v>22</v>
      </c>
      <c r="I338" s="206">
        <f>I339+I342+I345</f>
        <v>0</v>
      </c>
      <c r="J338" s="206">
        <f>J339+J342+J345</f>
        <v>43950.5</v>
      </c>
      <c r="K338" s="206">
        <f>K339+K342+K345</f>
        <v>0</v>
      </c>
    </row>
    <row r="339" spans="1:11" ht="165.75">
      <c r="A339" s="199"/>
      <c r="B339" s="204" t="s">
        <v>510</v>
      </c>
      <c r="C339" s="205" t="s">
        <v>19</v>
      </c>
      <c r="D339" s="205" t="s">
        <v>16</v>
      </c>
      <c r="E339" s="205" t="s">
        <v>400</v>
      </c>
      <c r="F339" s="205"/>
      <c r="G339" s="202">
        <f t="shared" si="160"/>
        <v>41773.9</v>
      </c>
      <c r="H339" s="206">
        <f>H340</f>
        <v>0</v>
      </c>
      <c r="I339" s="206">
        <f t="shared" ref="I339:K340" si="166">I340</f>
        <v>0</v>
      </c>
      <c r="J339" s="206">
        <f t="shared" si="166"/>
        <v>41773.9</v>
      </c>
      <c r="K339" s="206">
        <f t="shared" si="166"/>
        <v>0</v>
      </c>
    </row>
    <row r="340" spans="1:11">
      <c r="A340" s="203"/>
      <c r="B340" s="204" t="s">
        <v>72</v>
      </c>
      <c r="C340" s="205" t="s">
        <v>19</v>
      </c>
      <c r="D340" s="205" t="s">
        <v>16</v>
      </c>
      <c r="E340" s="205" t="s">
        <v>400</v>
      </c>
      <c r="F340" s="205" t="s">
        <v>73</v>
      </c>
      <c r="G340" s="202">
        <f t="shared" si="160"/>
        <v>41773.9</v>
      </c>
      <c r="H340" s="206">
        <f>H341</f>
        <v>0</v>
      </c>
      <c r="I340" s="206">
        <f t="shared" si="166"/>
        <v>0</v>
      </c>
      <c r="J340" s="206">
        <f t="shared" si="166"/>
        <v>41773.9</v>
      </c>
      <c r="K340" s="206">
        <f t="shared" si="166"/>
        <v>0</v>
      </c>
    </row>
    <row r="341" spans="1:11" ht="76.5">
      <c r="A341" s="203"/>
      <c r="B341" s="204" t="s">
        <v>350</v>
      </c>
      <c r="C341" s="205" t="s">
        <v>19</v>
      </c>
      <c r="D341" s="205" t="s">
        <v>16</v>
      </c>
      <c r="E341" s="205" t="s">
        <v>400</v>
      </c>
      <c r="F341" s="205" t="s">
        <v>81</v>
      </c>
      <c r="G341" s="202">
        <f t="shared" si="160"/>
        <v>41773.9</v>
      </c>
      <c r="H341" s="206">
        <f>'приложение 8'!I424</f>
        <v>0</v>
      </c>
      <c r="I341" s="206">
        <f>'приложение 8'!J424</f>
        <v>0</v>
      </c>
      <c r="J341" s="206">
        <f>'приложение 8'!K424</f>
        <v>41773.9</v>
      </c>
      <c r="K341" s="206">
        <f>'приложение 8'!L424</f>
        <v>0</v>
      </c>
    </row>
    <row r="342" spans="1:11" ht="273.75" customHeight="1">
      <c r="A342" s="199"/>
      <c r="B342" s="204" t="s">
        <v>511</v>
      </c>
      <c r="C342" s="205" t="s">
        <v>19</v>
      </c>
      <c r="D342" s="205" t="s">
        <v>16</v>
      </c>
      <c r="E342" s="205" t="s">
        <v>401</v>
      </c>
      <c r="F342" s="205"/>
      <c r="G342" s="202">
        <f t="shared" si="160"/>
        <v>2176.6</v>
      </c>
      <c r="H342" s="206">
        <f>H343</f>
        <v>0</v>
      </c>
      <c r="I342" s="206">
        <f t="shared" ref="I342:K343" si="167">I343</f>
        <v>0</v>
      </c>
      <c r="J342" s="206">
        <f t="shared" si="167"/>
        <v>2176.6</v>
      </c>
      <c r="K342" s="206">
        <f t="shared" si="167"/>
        <v>0</v>
      </c>
    </row>
    <row r="343" spans="1:11">
      <c r="A343" s="203"/>
      <c r="B343" s="204" t="s">
        <v>72</v>
      </c>
      <c r="C343" s="205" t="s">
        <v>19</v>
      </c>
      <c r="D343" s="205" t="s">
        <v>16</v>
      </c>
      <c r="E343" s="205" t="s">
        <v>401</v>
      </c>
      <c r="F343" s="205" t="s">
        <v>73</v>
      </c>
      <c r="G343" s="202">
        <f t="shared" si="160"/>
        <v>2176.6</v>
      </c>
      <c r="H343" s="206">
        <f>H344</f>
        <v>0</v>
      </c>
      <c r="I343" s="206">
        <f t="shared" si="167"/>
        <v>0</v>
      </c>
      <c r="J343" s="206">
        <f t="shared" si="167"/>
        <v>2176.6</v>
      </c>
      <c r="K343" s="206">
        <f t="shared" si="167"/>
        <v>0</v>
      </c>
    </row>
    <row r="344" spans="1:11" ht="64.5" customHeight="1">
      <c r="A344" s="203"/>
      <c r="B344" s="204" t="s">
        <v>350</v>
      </c>
      <c r="C344" s="205" t="s">
        <v>19</v>
      </c>
      <c r="D344" s="205" t="s">
        <v>16</v>
      </c>
      <c r="E344" s="205" t="s">
        <v>401</v>
      </c>
      <c r="F344" s="205" t="s">
        <v>81</v>
      </c>
      <c r="G344" s="202">
        <f t="shared" si="160"/>
        <v>2176.6</v>
      </c>
      <c r="H344" s="206">
        <f>'приложение 8'!I427</f>
        <v>0</v>
      </c>
      <c r="I344" s="206">
        <f>'приложение 8'!J427</f>
        <v>0</v>
      </c>
      <c r="J344" s="206">
        <f>'приложение 8'!K427</f>
        <v>2176.6</v>
      </c>
      <c r="K344" s="206">
        <f>'приложение 8'!L427</f>
        <v>0</v>
      </c>
    </row>
    <row r="345" spans="1:11" ht="300" customHeight="1">
      <c r="A345" s="199"/>
      <c r="B345" s="204" t="s">
        <v>512</v>
      </c>
      <c r="C345" s="205" t="s">
        <v>19</v>
      </c>
      <c r="D345" s="205" t="s">
        <v>16</v>
      </c>
      <c r="E345" s="205" t="s">
        <v>402</v>
      </c>
      <c r="F345" s="205"/>
      <c r="G345" s="202">
        <f t="shared" si="160"/>
        <v>22</v>
      </c>
      <c r="H345" s="206">
        <f>H346</f>
        <v>22</v>
      </c>
      <c r="I345" s="206">
        <f t="shared" ref="I345:K346" si="168">I346</f>
        <v>0</v>
      </c>
      <c r="J345" s="206">
        <f t="shared" si="168"/>
        <v>0</v>
      </c>
      <c r="K345" s="206">
        <f t="shared" si="168"/>
        <v>0</v>
      </c>
    </row>
    <row r="346" spans="1:11">
      <c r="A346" s="203"/>
      <c r="B346" s="204" t="s">
        <v>72</v>
      </c>
      <c r="C346" s="205" t="s">
        <v>19</v>
      </c>
      <c r="D346" s="205" t="s">
        <v>16</v>
      </c>
      <c r="E346" s="205" t="s">
        <v>402</v>
      </c>
      <c r="F346" s="205" t="s">
        <v>73</v>
      </c>
      <c r="G346" s="202">
        <f t="shared" si="160"/>
        <v>22</v>
      </c>
      <c r="H346" s="206">
        <f>H347</f>
        <v>22</v>
      </c>
      <c r="I346" s="206">
        <f t="shared" si="168"/>
        <v>0</v>
      </c>
      <c r="J346" s="206">
        <f t="shared" si="168"/>
        <v>0</v>
      </c>
      <c r="K346" s="206">
        <f t="shared" si="168"/>
        <v>0</v>
      </c>
    </row>
    <row r="347" spans="1:11" ht="65.25" customHeight="1">
      <c r="A347" s="203"/>
      <c r="B347" s="204" t="s">
        <v>350</v>
      </c>
      <c r="C347" s="205" t="s">
        <v>19</v>
      </c>
      <c r="D347" s="205" t="s">
        <v>16</v>
      </c>
      <c r="E347" s="205" t="s">
        <v>402</v>
      </c>
      <c r="F347" s="205" t="s">
        <v>81</v>
      </c>
      <c r="G347" s="202">
        <f t="shared" si="160"/>
        <v>22</v>
      </c>
      <c r="H347" s="206">
        <f>'приложение 8'!I430</f>
        <v>22</v>
      </c>
      <c r="I347" s="206">
        <f>'приложение 8'!J430</f>
        <v>0</v>
      </c>
      <c r="J347" s="206">
        <f>'приложение 8'!K430</f>
        <v>0</v>
      </c>
      <c r="K347" s="206">
        <f>'приложение 8'!L430</f>
        <v>0</v>
      </c>
    </row>
    <row r="348" spans="1:11" ht="63.75">
      <c r="A348" s="199"/>
      <c r="B348" s="183" t="s">
        <v>368</v>
      </c>
      <c r="C348" s="205" t="s">
        <v>19</v>
      </c>
      <c r="D348" s="205" t="s">
        <v>16</v>
      </c>
      <c r="E348" s="205" t="s">
        <v>369</v>
      </c>
      <c r="F348" s="205"/>
      <c r="G348" s="202">
        <f>H348+I348+J348+K348</f>
        <v>6392.3</v>
      </c>
      <c r="H348" s="206">
        <f>H349</f>
        <v>0</v>
      </c>
      <c r="I348" s="206">
        <f t="shared" ref="I348:K348" si="169">I349</f>
        <v>6392.3</v>
      </c>
      <c r="J348" s="206">
        <f t="shared" si="169"/>
        <v>0</v>
      </c>
      <c r="K348" s="206">
        <f t="shared" si="169"/>
        <v>0</v>
      </c>
    </row>
    <row r="349" spans="1:11" ht="51">
      <c r="A349" s="199"/>
      <c r="B349" s="218" t="s">
        <v>415</v>
      </c>
      <c r="C349" s="205" t="s">
        <v>19</v>
      </c>
      <c r="D349" s="205" t="s">
        <v>16</v>
      </c>
      <c r="E349" s="205" t="s">
        <v>416</v>
      </c>
      <c r="F349" s="205"/>
      <c r="G349" s="202">
        <f>SUM(H349:K349)</f>
        <v>6392.3</v>
      </c>
      <c r="H349" s="206">
        <f>H350</f>
        <v>0</v>
      </c>
      <c r="I349" s="206">
        <f t="shared" ref="I349:K349" si="170">I350</f>
        <v>6392.3</v>
      </c>
      <c r="J349" s="206">
        <f t="shared" si="170"/>
        <v>0</v>
      </c>
      <c r="K349" s="206">
        <f t="shared" si="170"/>
        <v>0</v>
      </c>
    </row>
    <row r="350" spans="1:11" ht="261.75" customHeight="1">
      <c r="A350" s="199"/>
      <c r="B350" s="204" t="s">
        <v>516</v>
      </c>
      <c r="C350" s="205" t="s">
        <v>19</v>
      </c>
      <c r="D350" s="205" t="s">
        <v>16</v>
      </c>
      <c r="E350" s="205" t="s">
        <v>557</v>
      </c>
      <c r="F350" s="205"/>
      <c r="G350" s="202">
        <f>H350+I350+J350+K350</f>
        <v>6392.3</v>
      </c>
      <c r="H350" s="206">
        <f>H351</f>
        <v>0</v>
      </c>
      <c r="I350" s="206">
        <f t="shared" ref="I350:K351" si="171">I351</f>
        <v>6392.3</v>
      </c>
      <c r="J350" s="206">
        <f t="shared" si="171"/>
        <v>0</v>
      </c>
      <c r="K350" s="206">
        <f t="shared" si="171"/>
        <v>0</v>
      </c>
    </row>
    <row r="351" spans="1:11">
      <c r="A351" s="203"/>
      <c r="B351" s="204" t="s">
        <v>72</v>
      </c>
      <c r="C351" s="205" t="s">
        <v>19</v>
      </c>
      <c r="D351" s="205" t="s">
        <v>16</v>
      </c>
      <c r="E351" s="205" t="s">
        <v>557</v>
      </c>
      <c r="F351" s="205" t="s">
        <v>73</v>
      </c>
      <c r="G351" s="202">
        <f>H351+I351+J351+K351</f>
        <v>6392.3</v>
      </c>
      <c r="H351" s="206">
        <f>H352</f>
        <v>0</v>
      </c>
      <c r="I351" s="206">
        <f t="shared" si="171"/>
        <v>6392.3</v>
      </c>
      <c r="J351" s="206">
        <f t="shared" si="171"/>
        <v>0</v>
      </c>
      <c r="K351" s="206">
        <f t="shared" si="171"/>
        <v>0</v>
      </c>
    </row>
    <row r="352" spans="1:11" ht="63" customHeight="1">
      <c r="A352" s="203"/>
      <c r="B352" s="204" t="s">
        <v>350</v>
      </c>
      <c r="C352" s="205" t="s">
        <v>19</v>
      </c>
      <c r="D352" s="205" t="s">
        <v>16</v>
      </c>
      <c r="E352" s="205" t="s">
        <v>557</v>
      </c>
      <c r="F352" s="205" t="s">
        <v>81</v>
      </c>
      <c r="G352" s="202">
        <f>H352+I352+J352+K352</f>
        <v>6392.3</v>
      </c>
      <c r="H352" s="206">
        <f>'приложение 8'!I435</f>
        <v>0</v>
      </c>
      <c r="I352" s="206">
        <f>'приложение 8'!J435</f>
        <v>6392.3</v>
      </c>
      <c r="J352" s="206">
        <f>'приложение 8'!K435</f>
        <v>0</v>
      </c>
      <c r="K352" s="206">
        <f>'приложение 8'!L435</f>
        <v>0</v>
      </c>
    </row>
    <row r="353" spans="1:11" ht="63" customHeight="1">
      <c r="A353" s="199"/>
      <c r="B353" s="204" t="s">
        <v>403</v>
      </c>
      <c r="C353" s="205" t="s">
        <v>19</v>
      </c>
      <c r="D353" s="205" t="s">
        <v>16</v>
      </c>
      <c r="E353" s="205" t="s">
        <v>404</v>
      </c>
      <c r="F353" s="205"/>
      <c r="G353" s="202">
        <f t="shared" si="160"/>
        <v>29570</v>
      </c>
      <c r="H353" s="206">
        <f>H357+H360+H363+H354</f>
        <v>8791.6</v>
      </c>
      <c r="I353" s="206">
        <f>I357+I360+I363</f>
        <v>0</v>
      </c>
      <c r="J353" s="206">
        <f>J357+J360+J363</f>
        <v>20778.400000000001</v>
      </c>
      <c r="K353" s="206">
        <f>K357+K360+K363</f>
        <v>0</v>
      </c>
    </row>
    <row r="354" spans="1:11" ht="25.5">
      <c r="A354" s="199"/>
      <c r="B354" s="183" t="s">
        <v>232</v>
      </c>
      <c r="C354" s="205" t="s">
        <v>19</v>
      </c>
      <c r="D354" s="205" t="s">
        <v>16</v>
      </c>
      <c r="E354" s="18" t="s">
        <v>568</v>
      </c>
      <c r="F354" s="205"/>
      <c r="G354" s="202">
        <f t="shared" ref="G354:G356" si="172">H354+I354+J354+K354</f>
        <v>8750</v>
      </c>
      <c r="H354" s="206">
        <f>H355</f>
        <v>8750</v>
      </c>
      <c r="I354" s="206">
        <f t="shared" ref="I354:K355" si="173">I355</f>
        <v>0</v>
      </c>
      <c r="J354" s="206">
        <f t="shared" si="173"/>
        <v>0</v>
      </c>
      <c r="K354" s="206">
        <f t="shared" si="173"/>
        <v>0</v>
      </c>
    </row>
    <row r="355" spans="1:11" ht="38.25">
      <c r="A355" s="199"/>
      <c r="B355" s="204" t="s">
        <v>360</v>
      </c>
      <c r="C355" s="205" t="s">
        <v>19</v>
      </c>
      <c r="D355" s="205" t="s">
        <v>16</v>
      </c>
      <c r="E355" s="18" t="s">
        <v>568</v>
      </c>
      <c r="F355" s="205" t="s">
        <v>78</v>
      </c>
      <c r="G355" s="202">
        <f t="shared" si="172"/>
        <v>8750</v>
      </c>
      <c r="H355" s="206">
        <f>H356</f>
        <v>8750</v>
      </c>
      <c r="I355" s="206">
        <f t="shared" si="173"/>
        <v>0</v>
      </c>
      <c r="J355" s="206">
        <f t="shared" si="173"/>
        <v>0</v>
      </c>
      <c r="K355" s="206">
        <f t="shared" si="173"/>
        <v>0</v>
      </c>
    </row>
    <row r="356" spans="1:11">
      <c r="A356" s="199"/>
      <c r="B356" s="204" t="s">
        <v>35</v>
      </c>
      <c r="C356" s="205" t="s">
        <v>19</v>
      </c>
      <c r="D356" s="205" t="s">
        <v>16</v>
      </c>
      <c r="E356" s="18" t="s">
        <v>568</v>
      </c>
      <c r="F356" s="205" t="s">
        <v>79</v>
      </c>
      <c r="G356" s="202">
        <f t="shared" si="172"/>
        <v>8750</v>
      </c>
      <c r="H356" s="206">
        <f>'приложение 8'!I440</f>
        <v>8750</v>
      </c>
      <c r="I356" s="206">
        <f>'приложение 8'!J440</f>
        <v>0</v>
      </c>
      <c r="J356" s="206">
        <f>'приложение 8'!K440</f>
        <v>0</v>
      </c>
      <c r="K356" s="206">
        <f>'приложение 8'!L440</f>
        <v>0</v>
      </c>
    </row>
    <row r="357" spans="1:11" ht="140.25">
      <c r="A357" s="199"/>
      <c r="B357" s="204" t="s">
        <v>513</v>
      </c>
      <c r="C357" s="205" t="s">
        <v>19</v>
      </c>
      <c r="D357" s="205" t="s">
        <v>16</v>
      </c>
      <c r="E357" s="205" t="s">
        <v>405</v>
      </c>
      <c r="F357" s="205"/>
      <c r="G357" s="202">
        <f t="shared" si="160"/>
        <v>16656</v>
      </c>
      <c r="H357" s="206">
        <f>H358</f>
        <v>0</v>
      </c>
      <c r="I357" s="206">
        <f t="shared" ref="I357:K358" si="174">I358</f>
        <v>0</v>
      </c>
      <c r="J357" s="206">
        <f t="shared" si="174"/>
        <v>16656</v>
      </c>
      <c r="K357" s="206">
        <f t="shared" si="174"/>
        <v>0</v>
      </c>
    </row>
    <row r="358" spans="1:11" ht="38.25">
      <c r="A358" s="199"/>
      <c r="B358" s="204" t="s">
        <v>360</v>
      </c>
      <c r="C358" s="205" t="s">
        <v>19</v>
      </c>
      <c r="D358" s="205" t="s">
        <v>16</v>
      </c>
      <c r="E358" s="205" t="s">
        <v>405</v>
      </c>
      <c r="F358" s="205" t="s">
        <v>78</v>
      </c>
      <c r="G358" s="202">
        <f t="shared" si="160"/>
        <v>16656</v>
      </c>
      <c r="H358" s="206">
        <f>H359</f>
        <v>0</v>
      </c>
      <c r="I358" s="206">
        <f t="shared" si="174"/>
        <v>0</v>
      </c>
      <c r="J358" s="206">
        <f t="shared" si="174"/>
        <v>16656</v>
      </c>
      <c r="K358" s="206">
        <f t="shared" si="174"/>
        <v>0</v>
      </c>
    </row>
    <row r="359" spans="1:11">
      <c r="A359" s="199"/>
      <c r="B359" s="204" t="s">
        <v>35</v>
      </c>
      <c r="C359" s="205" t="s">
        <v>19</v>
      </c>
      <c r="D359" s="205" t="s">
        <v>16</v>
      </c>
      <c r="E359" s="205" t="s">
        <v>405</v>
      </c>
      <c r="F359" s="205" t="s">
        <v>79</v>
      </c>
      <c r="G359" s="202">
        <f t="shared" si="160"/>
        <v>16656</v>
      </c>
      <c r="H359" s="206">
        <f>'приложение 8'!I443</f>
        <v>0</v>
      </c>
      <c r="I359" s="206">
        <f>'приложение 8'!J443</f>
        <v>0</v>
      </c>
      <c r="J359" s="206">
        <f>'приложение 8'!K443</f>
        <v>16656</v>
      </c>
      <c r="K359" s="206">
        <f>'приложение 8'!L443</f>
        <v>0</v>
      </c>
    </row>
    <row r="360" spans="1:11" ht="288" customHeight="1">
      <c r="A360" s="199"/>
      <c r="B360" s="204" t="s">
        <v>514</v>
      </c>
      <c r="C360" s="205" t="s">
        <v>19</v>
      </c>
      <c r="D360" s="205" t="s">
        <v>16</v>
      </c>
      <c r="E360" s="205" t="s">
        <v>406</v>
      </c>
      <c r="F360" s="205"/>
      <c r="G360" s="202">
        <f t="shared" si="160"/>
        <v>4122.3999999999996</v>
      </c>
      <c r="H360" s="206">
        <f>H361</f>
        <v>0</v>
      </c>
      <c r="I360" s="206">
        <f t="shared" ref="I360:K361" si="175">I361</f>
        <v>0</v>
      </c>
      <c r="J360" s="206">
        <f t="shared" si="175"/>
        <v>4122.3999999999996</v>
      </c>
      <c r="K360" s="206">
        <f t="shared" si="175"/>
        <v>0</v>
      </c>
    </row>
    <row r="361" spans="1:11" ht="38.25">
      <c r="A361" s="199"/>
      <c r="B361" s="204" t="s">
        <v>360</v>
      </c>
      <c r="C361" s="205" t="s">
        <v>19</v>
      </c>
      <c r="D361" s="205" t="s">
        <v>16</v>
      </c>
      <c r="E361" s="205" t="s">
        <v>405</v>
      </c>
      <c r="F361" s="205" t="s">
        <v>78</v>
      </c>
      <c r="G361" s="202">
        <f t="shared" si="160"/>
        <v>4122.3999999999996</v>
      </c>
      <c r="H361" s="206">
        <f>H362</f>
        <v>0</v>
      </c>
      <c r="I361" s="206">
        <f t="shared" si="175"/>
        <v>0</v>
      </c>
      <c r="J361" s="206">
        <f t="shared" si="175"/>
        <v>4122.3999999999996</v>
      </c>
      <c r="K361" s="206">
        <f t="shared" si="175"/>
        <v>0</v>
      </c>
    </row>
    <row r="362" spans="1:11">
      <c r="A362" s="199"/>
      <c r="B362" s="204" t="s">
        <v>35</v>
      </c>
      <c r="C362" s="205" t="s">
        <v>19</v>
      </c>
      <c r="D362" s="205" t="s">
        <v>16</v>
      </c>
      <c r="E362" s="205" t="s">
        <v>405</v>
      </c>
      <c r="F362" s="205" t="s">
        <v>79</v>
      </c>
      <c r="G362" s="202">
        <f t="shared" si="160"/>
        <v>4122.3999999999996</v>
      </c>
      <c r="H362" s="206">
        <f>'приложение 8'!I447</f>
        <v>0</v>
      </c>
      <c r="I362" s="206">
        <f>'приложение 8'!J447</f>
        <v>0</v>
      </c>
      <c r="J362" s="206">
        <f>'приложение 8'!K447</f>
        <v>4122.3999999999996</v>
      </c>
      <c r="K362" s="206">
        <f>'приложение 8'!L447</f>
        <v>0</v>
      </c>
    </row>
    <row r="363" spans="1:11" ht="312.75" customHeight="1">
      <c r="A363" s="199"/>
      <c r="B363" s="204" t="s">
        <v>515</v>
      </c>
      <c r="C363" s="205" t="s">
        <v>19</v>
      </c>
      <c r="D363" s="205" t="s">
        <v>16</v>
      </c>
      <c r="E363" s="205" t="s">
        <v>407</v>
      </c>
      <c r="F363" s="205"/>
      <c r="G363" s="202">
        <f t="shared" si="160"/>
        <v>41.6</v>
      </c>
      <c r="H363" s="206">
        <f>H364</f>
        <v>41.6</v>
      </c>
      <c r="I363" s="206">
        <f t="shared" ref="I363:K364" si="176">I364</f>
        <v>0</v>
      </c>
      <c r="J363" s="206">
        <f t="shared" si="176"/>
        <v>0</v>
      </c>
      <c r="K363" s="206">
        <f t="shared" si="176"/>
        <v>0</v>
      </c>
    </row>
    <row r="364" spans="1:11" ht="38.25">
      <c r="A364" s="199"/>
      <c r="B364" s="204" t="s">
        <v>360</v>
      </c>
      <c r="C364" s="205" t="s">
        <v>19</v>
      </c>
      <c r="D364" s="205" t="s">
        <v>16</v>
      </c>
      <c r="E364" s="205" t="s">
        <v>407</v>
      </c>
      <c r="F364" s="205" t="s">
        <v>78</v>
      </c>
      <c r="G364" s="202">
        <f t="shared" si="160"/>
        <v>41.6</v>
      </c>
      <c r="H364" s="206">
        <f>H365</f>
        <v>41.6</v>
      </c>
      <c r="I364" s="206">
        <f t="shared" si="176"/>
        <v>0</v>
      </c>
      <c r="J364" s="206">
        <f t="shared" si="176"/>
        <v>0</v>
      </c>
      <c r="K364" s="206">
        <f t="shared" si="176"/>
        <v>0</v>
      </c>
    </row>
    <row r="365" spans="1:11">
      <c r="A365" s="199"/>
      <c r="B365" s="204" t="s">
        <v>35</v>
      </c>
      <c r="C365" s="205" t="s">
        <v>19</v>
      </c>
      <c r="D365" s="205" t="s">
        <v>16</v>
      </c>
      <c r="E365" s="205" t="s">
        <v>407</v>
      </c>
      <c r="F365" s="205" t="s">
        <v>79</v>
      </c>
      <c r="G365" s="202">
        <f t="shared" si="160"/>
        <v>41.6</v>
      </c>
      <c r="H365" s="206">
        <f>'приложение 8'!I451</f>
        <v>41.6</v>
      </c>
      <c r="I365" s="206">
        <f>'приложение 8'!J451</f>
        <v>0</v>
      </c>
      <c r="J365" s="206">
        <f>'приложение 8'!K451</f>
        <v>0</v>
      </c>
      <c r="K365" s="206">
        <f>'приложение 8'!L451</f>
        <v>0</v>
      </c>
    </row>
    <row r="366" spans="1:11">
      <c r="A366" s="199"/>
      <c r="B366" s="200" t="s">
        <v>37</v>
      </c>
      <c r="C366" s="201" t="s">
        <v>19</v>
      </c>
      <c r="D366" s="201" t="s">
        <v>17</v>
      </c>
      <c r="E366" s="201"/>
      <c r="F366" s="201"/>
      <c r="G366" s="202">
        <f>SUM(H366:K366)</f>
        <v>65850.7</v>
      </c>
      <c r="H366" s="202">
        <f>H367+H380</f>
        <v>63325.4</v>
      </c>
      <c r="I366" s="202">
        <f t="shared" ref="I366:K366" si="177">I367+I380</f>
        <v>286</v>
      </c>
      <c r="J366" s="202">
        <f t="shared" si="177"/>
        <v>2239.3000000000002</v>
      </c>
      <c r="K366" s="202">
        <f t="shared" si="177"/>
        <v>0</v>
      </c>
    </row>
    <row r="367" spans="1:11" ht="51">
      <c r="A367" s="199"/>
      <c r="B367" s="204" t="s">
        <v>382</v>
      </c>
      <c r="C367" s="205" t="s">
        <v>19</v>
      </c>
      <c r="D367" s="205" t="s">
        <v>17</v>
      </c>
      <c r="E367" s="205" t="s">
        <v>383</v>
      </c>
      <c r="F367" s="205"/>
      <c r="G367" s="202">
        <f t="shared" ref="G367:G390" si="178">H367+I367+J367+K367</f>
        <v>6096.5</v>
      </c>
      <c r="H367" s="206">
        <f>H368</f>
        <v>3857.2000000000003</v>
      </c>
      <c r="I367" s="206">
        <f t="shared" ref="I367:K367" si="179">I368</f>
        <v>0</v>
      </c>
      <c r="J367" s="206">
        <f t="shared" si="179"/>
        <v>2239.3000000000002</v>
      </c>
      <c r="K367" s="206">
        <f t="shared" si="179"/>
        <v>0</v>
      </c>
    </row>
    <row r="368" spans="1:11" ht="25.5">
      <c r="A368" s="199"/>
      <c r="B368" s="204" t="s">
        <v>408</v>
      </c>
      <c r="C368" s="205" t="s">
        <v>19</v>
      </c>
      <c r="D368" s="205" t="s">
        <v>17</v>
      </c>
      <c r="E368" s="205" t="s">
        <v>483</v>
      </c>
      <c r="F368" s="205"/>
      <c r="G368" s="202">
        <f t="shared" si="178"/>
        <v>6096.5</v>
      </c>
      <c r="H368" s="206">
        <f>H369+H374+H377</f>
        <v>3857.2000000000003</v>
      </c>
      <c r="I368" s="206">
        <f>I369+I374+I377</f>
        <v>0</v>
      </c>
      <c r="J368" s="206">
        <f>J369+J374+J377</f>
        <v>2239.3000000000002</v>
      </c>
      <c r="K368" s="206">
        <f>K369+K374+K377</f>
        <v>0</v>
      </c>
    </row>
    <row r="369" spans="1:11" ht="25.5">
      <c r="A369" s="199"/>
      <c r="B369" s="183" t="s">
        <v>232</v>
      </c>
      <c r="C369" s="205" t="s">
        <v>19</v>
      </c>
      <c r="D369" s="205" t="s">
        <v>17</v>
      </c>
      <c r="E369" s="205" t="s">
        <v>599</v>
      </c>
      <c r="F369" s="205"/>
      <c r="G369" s="202">
        <f t="shared" si="178"/>
        <v>3834.6000000000004</v>
      </c>
      <c r="H369" s="206">
        <f>H370+H372</f>
        <v>3834.6000000000004</v>
      </c>
      <c r="I369" s="206">
        <f>I370+I372</f>
        <v>0</v>
      </c>
      <c r="J369" s="206">
        <f>J370+J372</f>
        <v>0</v>
      </c>
      <c r="K369" s="206">
        <f>K370+K372</f>
        <v>0</v>
      </c>
    </row>
    <row r="370" spans="1:11" ht="38.25">
      <c r="A370" s="203"/>
      <c r="B370" s="204" t="s">
        <v>275</v>
      </c>
      <c r="C370" s="205" t="s">
        <v>19</v>
      </c>
      <c r="D370" s="205" t="s">
        <v>17</v>
      </c>
      <c r="E370" s="205" t="s">
        <v>599</v>
      </c>
      <c r="F370" s="205" t="s">
        <v>58</v>
      </c>
      <c r="G370" s="202">
        <f t="shared" si="178"/>
        <v>225.8</v>
      </c>
      <c r="H370" s="206">
        <f>H371</f>
        <v>225.8</v>
      </c>
      <c r="I370" s="206">
        <f t="shared" ref="I370:K370" si="180">I371</f>
        <v>0</v>
      </c>
      <c r="J370" s="206">
        <f t="shared" si="180"/>
        <v>0</v>
      </c>
      <c r="K370" s="206">
        <f t="shared" si="180"/>
        <v>0</v>
      </c>
    </row>
    <row r="371" spans="1:11" ht="38.25">
      <c r="A371" s="203"/>
      <c r="B371" s="204" t="s">
        <v>113</v>
      </c>
      <c r="C371" s="205" t="s">
        <v>19</v>
      </c>
      <c r="D371" s="205" t="s">
        <v>17</v>
      </c>
      <c r="E371" s="205" t="s">
        <v>599</v>
      </c>
      <c r="F371" s="205" t="s">
        <v>60</v>
      </c>
      <c r="G371" s="202">
        <f t="shared" si="178"/>
        <v>225.8</v>
      </c>
      <c r="H371" s="206">
        <f>'приложение 8'!I458</f>
        <v>225.8</v>
      </c>
      <c r="I371" s="206">
        <f>'приложение 8'!J458</f>
        <v>0</v>
      </c>
      <c r="J371" s="206">
        <f>'приложение 8'!K458</f>
        <v>0</v>
      </c>
      <c r="K371" s="206">
        <f>'приложение 8'!L458</f>
        <v>0</v>
      </c>
    </row>
    <row r="372" spans="1:11" ht="38.25">
      <c r="A372" s="199"/>
      <c r="B372" s="204" t="s">
        <v>360</v>
      </c>
      <c r="C372" s="205" t="s">
        <v>19</v>
      </c>
      <c r="D372" s="205" t="s">
        <v>17</v>
      </c>
      <c r="E372" s="205" t="s">
        <v>599</v>
      </c>
      <c r="F372" s="205" t="s">
        <v>78</v>
      </c>
      <c r="G372" s="202">
        <f t="shared" si="178"/>
        <v>3608.8</v>
      </c>
      <c r="H372" s="206">
        <f>H373</f>
        <v>3608.8</v>
      </c>
      <c r="I372" s="206">
        <f t="shared" ref="I372:K372" si="181">I373</f>
        <v>0</v>
      </c>
      <c r="J372" s="206">
        <f t="shared" si="181"/>
        <v>0</v>
      </c>
      <c r="K372" s="206">
        <f t="shared" si="181"/>
        <v>0</v>
      </c>
    </row>
    <row r="373" spans="1:11">
      <c r="A373" s="199"/>
      <c r="B373" s="204" t="s">
        <v>35</v>
      </c>
      <c r="C373" s="205" t="s">
        <v>19</v>
      </c>
      <c r="D373" s="205" t="s">
        <v>17</v>
      </c>
      <c r="E373" s="205" t="s">
        <v>599</v>
      </c>
      <c r="F373" s="205" t="s">
        <v>79</v>
      </c>
      <c r="G373" s="202">
        <f t="shared" si="178"/>
        <v>3608.8</v>
      </c>
      <c r="H373" s="206">
        <f>'приложение 8'!I461</f>
        <v>3608.8</v>
      </c>
      <c r="I373" s="206">
        <f>'приложение 8'!J461</f>
        <v>0</v>
      </c>
      <c r="J373" s="206">
        <f>'приложение 8'!K461</f>
        <v>0</v>
      </c>
      <c r="K373" s="206">
        <f>'приложение 8'!L461</f>
        <v>0</v>
      </c>
    </row>
    <row r="374" spans="1:11" ht="287.25" customHeight="1">
      <c r="A374" s="199"/>
      <c r="B374" s="204" t="s">
        <v>517</v>
      </c>
      <c r="C374" s="205" t="s">
        <v>19</v>
      </c>
      <c r="D374" s="205" t="s">
        <v>17</v>
      </c>
      <c r="E374" s="205" t="s">
        <v>410</v>
      </c>
      <c r="F374" s="205"/>
      <c r="G374" s="202">
        <f t="shared" si="178"/>
        <v>2239.3000000000002</v>
      </c>
      <c r="H374" s="206">
        <f>H375</f>
        <v>0</v>
      </c>
      <c r="I374" s="206">
        <f t="shared" ref="I374:K375" si="182">I375</f>
        <v>0</v>
      </c>
      <c r="J374" s="206">
        <f t="shared" si="182"/>
        <v>2239.3000000000002</v>
      </c>
      <c r="K374" s="206">
        <f t="shared" si="182"/>
        <v>0</v>
      </c>
    </row>
    <row r="375" spans="1:11" ht="38.25">
      <c r="A375" s="199"/>
      <c r="B375" s="204" t="s">
        <v>360</v>
      </c>
      <c r="C375" s="205" t="s">
        <v>19</v>
      </c>
      <c r="D375" s="205" t="s">
        <v>17</v>
      </c>
      <c r="E375" s="205" t="s">
        <v>410</v>
      </c>
      <c r="F375" s="205" t="s">
        <v>78</v>
      </c>
      <c r="G375" s="202">
        <f t="shared" si="178"/>
        <v>2239.3000000000002</v>
      </c>
      <c r="H375" s="206">
        <f>H376</f>
        <v>0</v>
      </c>
      <c r="I375" s="206">
        <f t="shared" si="182"/>
        <v>0</v>
      </c>
      <c r="J375" s="206">
        <f t="shared" si="182"/>
        <v>2239.3000000000002</v>
      </c>
      <c r="K375" s="206">
        <f t="shared" si="182"/>
        <v>0</v>
      </c>
    </row>
    <row r="376" spans="1:11">
      <c r="A376" s="199"/>
      <c r="B376" s="204" t="s">
        <v>35</v>
      </c>
      <c r="C376" s="205" t="s">
        <v>19</v>
      </c>
      <c r="D376" s="205" t="s">
        <v>17</v>
      </c>
      <c r="E376" s="205" t="s">
        <v>410</v>
      </c>
      <c r="F376" s="205" t="s">
        <v>79</v>
      </c>
      <c r="G376" s="202">
        <f t="shared" si="178"/>
        <v>2239.3000000000002</v>
      </c>
      <c r="H376" s="206">
        <f>'приложение 8'!I465</f>
        <v>0</v>
      </c>
      <c r="I376" s="206">
        <f>'приложение 8'!J465</f>
        <v>0</v>
      </c>
      <c r="J376" s="206">
        <f>'приложение 8'!K465</f>
        <v>2239.3000000000002</v>
      </c>
      <c r="K376" s="206">
        <f>'приложение 8'!L465</f>
        <v>0</v>
      </c>
    </row>
    <row r="377" spans="1:11" ht="313.5" customHeight="1">
      <c r="A377" s="199"/>
      <c r="B377" s="204" t="s">
        <v>518</v>
      </c>
      <c r="C377" s="205" t="s">
        <v>19</v>
      </c>
      <c r="D377" s="205" t="s">
        <v>17</v>
      </c>
      <c r="E377" s="205" t="s">
        <v>411</v>
      </c>
      <c r="F377" s="205"/>
      <c r="G377" s="202">
        <f t="shared" si="178"/>
        <v>22.6</v>
      </c>
      <c r="H377" s="206">
        <f>H378</f>
        <v>22.6</v>
      </c>
      <c r="I377" s="206">
        <f t="shared" ref="I377:K378" si="183">I378</f>
        <v>0</v>
      </c>
      <c r="J377" s="206">
        <f t="shared" si="183"/>
        <v>0</v>
      </c>
      <c r="K377" s="206">
        <f t="shared" si="183"/>
        <v>0</v>
      </c>
    </row>
    <row r="378" spans="1:11" ht="38.25">
      <c r="A378" s="199"/>
      <c r="B378" s="204" t="s">
        <v>360</v>
      </c>
      <c r="C378" s="205" t="s">
        <v>19</v>
      </c>
      <c r="D378" s="205" t="s">
        <v>17</v>
      </c>
      <c r="E378" s="205" t="s">
        <v>411</v>
      </c>
      <c r="F378" s="205" t="s">
        <v>78</v>
      </c>
      <c r="G378" s="202">
        <f t="shared" si="178"/>
        <v>22.6</v>
      </c>
      <c r="H378" s="206">
        <f>H379</f>
        <v>22.6</v>
      </c>
      <c r="I378" s="206">
        <f t="shared" si="183"/>
        <v>0</v>
      </c>
      <c r="J378" s="206">
        <f t="shared" si="183"/>
        <v>0</v>
      </c>
      <c r="K378" s="206">
        <f t="shared" si="183"/>
        <v>0</v>
      </c>
    </row>
    <row r="379" spans="1:11">
      <c r="A379" s="199"/>
      <c r="B379" s="204" t="s">
        <v>35</v>
      </c>
      <c r="C379" s="205" t="s">
        <v>19</v>
      </c>
      <c r="D379" s="205" t="s">
        <v>17</v>
      </c>
      <c r="E379" s="205" t="s">
        <v>411</v>
      </c>
      <c r="F379" s="205" t="s">
        <v>79</v>
      </c>
      <c r="G379" s="202">
        <f t="shared" si="178"/>
        <v>22.6</v>
      </c>
      <c r="H379" s="206">
        <f>'приложение 8'!I469</f>
        <v>22.6</v>
      </c>
      <c r="I379" s="206">
        <f>'приложение 8'!J469</f>
        <v>0</v>
      </c>
      <c r="J379" s="206">
        <f>'приложение 8'!K469</f>
        <v>0</v>
      </c>
      <c r="K379" s="206">
        <f>'приложение 8'!L469</f>
        <v>0</v>
      </c>
    </row>
    <row r="380" spans="1:11" ht="63.75">
      <c r="A380" s="199"/>
      <c r="B380" s="204" t="s">
        <v>368</v>
      </c>
      <c r="C380" s="205" t="s">
        <v>19</v>
      </c>
      <c r="D380" s="205" t="s">
        <v>17</v>
      </c>
      <c r="E380" s="205" t="s">
        <v>369</v>
      </c>
      <c r="F380" s="205"/>
      <c r="G380" s="202">
        <f t="shared" si="178"/>
        <v>59754.200000000004</v>
      </c>
      <c r="H380" s="206">
        <f>H381+H385+H388</f>
        <v>59468.200000000004</v>
      </c>
      <c r="I380" s="206">
        <f t="shared" ref="I380:K380" si="184">I381+I385+I388</f>
        <v>286</v>
      </c>
      <c r="J380" s="206">
        <f t="shared" si="184"/>
        <v>0</v>
      </c>
      <c r="K380" s="206">
        <f t="shared" si="184"/>
        <v>0</v>
      </c>
    </row>
    <row r="381" spans="1:11" ht="63.75">
      <c r="A381" s="199"/>
      <c r="B381" s="204" t="s">
        <v>370</v>
      </c>
      <c r="C381" s="205" t="s">
        <v>19</v>
      </c>
      <c r="D381" s="205" t="s">
        <v>17</v>
      </c>
      <c r="E381" s="205" t="s">
        <v>371</v>
      </c>
      <c r="F381" s="205"/>
      <c r="G381" s="202">
        <f t="shared" si="178"/>
        <v>58593.100000000006</v>
      </c>
      <c r="H381" s="206">
        <f>H382</f>
        <v>58593.100000000006</v>
      </c>
      <c r="I381" s="206">
        <f t="shared" ref="I381:K383" si="185">I382</f>
        <v>0</v>
      </c>
      <c r="J381" s="206">
        <f t="shared" si="185"/>
        <v>0</v>
      </c>
      <c r="K381" s="206">
        <f t="shared" si="185"/>
        <v>0</v>
      </c>
    </row>
    <row r="382" spans="1:11" ht="25.5">
      <c r="A382" s="199"/>
      <c r="B382" s="183" t="s">
        <v>232</v>
      </c>
      <c r="C382" s="205" t="s">
        <v>19</v>
      </c>
      <c r="D382" s="205" t="s">
        <v>17</v>
      </c>
      <c r="E382" s="205" t="s">
        <v>592</v>
      </c>
      <c r="F382" s="205"/>
      <c r="G382" s="202">
        <f t="shared" si="178"/>
        <v>58593.100000000006</v>
      </c>
      <c r="H382" s="206">
        <f>H383</f>
        <v>58593.100000000006</v>
      </c>
      <c r="I382" s="206">
        <f t="shared" si="185"/>
        <v>0</v>
      </c>
      <c r="J382" s="206">
        <f t="shared" si="185"/>
        <v>0</v>
      </c>
      <c r="K382" s="206">
        <f t="shared" si="185"/>
        <v>0</v>
      </c>
    </row>
    <row r="383" spans="1:11" ht="38.25">
      <c r="A383" s="203"/>
      <c r="B383" s="204" t="s">
        <v>275</v>
      </c>
      <c r="C383" s="205" t="s">
        <v>19</v>
      </c>
      <c r="D383" s="205" t="s">
        <v>17</v>
      </c>
      <c r="E383" s="205" t="s">
        <v>592</v>
      </c>
      <c r="F383" s="205" t="s">
        <v>58</v>
      </c>
      <c r="G383" s="202">
        <f t="shared" si="178"/>
        <v>58593.100000000006</v>
      </c>
      <c r="H383" s="206">
        <f>H384</f>
        <v>58593.100000000006</v>
      </c>
      <c r="I383" s="206">
        <f t="shared" si="185"/>
        <v>0</v>
      </c>
      <c r="J383" s="206">
        <f t="shared" si="185"/>
        <v>0</v>
      </c>
      <c r="K383" s="206">
        <f t="shared" si="185"/>
        <v>0</v>
      </c>
    </row>
    <row r="384" spans="1:11" ht="38.25">
      <c r="A384" s="203"/>
      <c r="B384" s="204" t="s">
        <v>113</v>
      </c>
      <c r="C384" s="205" t="s">
        <v>19</v>
      </c>
      <c r="D384" s="205" t="s">
        <v>17</v>
      </c>
      <c r="E384" s="205" t="s">
        <v>592</v>
      </c>
      <c r="F384" s="205" t="s">
        <v>60</v>
      </c>
      <c r="G384" s="202">
        <f t="shared" si="178"/>
        <v>58593.100000000006</v>
      </c>
      <c r="H384" s="206">
        <f>'приложение 8'!I475</f>
        <v>58593.100000000006</v>
      </c>
      <c r="I384" s="206">
        <f>'приложение 8'!J475</f>
        <v>0</v>
      </c>
      <c r="J384" s="206">
        <f>'приложение 8'!K475</f>
        <v>0</v>
      </c>
      <c r="K384" s="206">
        <f>'приложение 8'!L475</f>
        <v>0</v>
      </c>
    </row>
    <row r="385" spans="1:11" ht="226.5" customHeight="1">
      <c r="A385" s="175"/>
      <c r="B385" s="183" t="s">
        <v>542</v>
      </c>
      <c r="C385" s="173" t="s">
        <v>19</v>
      </c>
      <c r="D385" s="173" t="s">
        <v>17</v>
      </c>
      <c r="E385" s="173" t="s">
        <v>554</v>
      </c>
      <c r="F385" s="173"/>
      <c r="G385" s="178">
        <f>H385+I385+J385+K385</f>
        <v>286</v>
      </c>
      <c r="H385" s="182">
        <f>H386</f>
        <v>0</v>
      </c>
      <c r="I385" s="182">
        <f t="shared" ref="I385:K386" si="186">I386</f>
        <v>286</v>
      </c>
      <c r="J385" s="182">
        <f t="shared" si="186"/>
        <v>0</v>
      </c>
      <c r="K385" s="182">
        <f t="shared" si="186"/>
        <v>0</v>
      </c>
    </row>
    <row r="386" spans="1:11" ht="37.5" customHeight="1">
      <c r="A386" s="187"/>
      <c r="B386" s="183" t="s">
        <v>275</v>
      </c>
      <c r="C386" s="173" t="s">
        <v>19</v>
      </c>
      <c r="D386" s="173" t="s">
        <v>17</v>
      </c>
      <c r="E386" s="173" t="s">
        <v>554</v>
      </c>
      <c r="F386" s="173" t="s">
        <v>58</v>
      </c>
      <c r="G386" s="178">
        <f>H386+I386+J386+K386</f>
        <v>286</v>
      </c>
      <c r="H386" s="182">
        <f>H387</f>
        <v>0</v>
      </c>
      <c r="I386" s="182">
        <f t="shared" si="186"/>
        <v>286</v>
      </c>
      <c r="J386" s="182">
        <f t="shared" si="186"/>
        <v>0</v>
      </c>
      <c r="K386" s="182">
        <f t="shared" si="186"/>
        <v>0</v>
      </c>
    </row>
    <row r="387" spans="1:11" ht="38.25">
      <c r="A387" s="187"/>
      <c r="B387" s="183" t="s">
        <v>113</v>
      </c>
      <c r="C387" s="173" t="s">
        <v>19</v>
      </c>
      <c r="D387" s="173" t="s">
        <v>17</v>
      </c>
      <c r="E387" s="173" t="s">
        <v>554</v>
      </c>
      <c r="F387" s="173" t="s">
        <v>60</v>
      </c>
      <c r="G387" s="178">
        <f>H387+I387+J387+K387</f>
        <v>286</v>
      </c>
      <c r="H387" s="182">
        <f>'приложение 8'!I479</f>
        <v>0</v>
      </c>
      <c r="I387" s="182">
        <f>'приложение 8'!J479</f>
        <v>286</v>
      </c>
      <c r="J387" s="182">
        <f>'приложение 8'!K479</f>
        <v>0</v>
      </c>
      <c r="K387" s="182">
        <f>'приложение 8'!L479</f>
        <v>0</v>
      </c>
    </row>
    <row r="388" spans="1:11" ht="25.5">
      <c r="A388" s="185"/>
      <c r="B388" s="183" t="s">
        <v>412</v>
      </c>
      <c r="C388" s="173" t="s">
        <v>19</v>
      </c>
      <c r="D388" s="173" t="s">
        <v>17</v>
      </c>
      <c r="E388" s="173" t="s">
        <v>556</v>
      </c>
      <c r="F388" s="173"/>
      <c r="G388" s="178">
        <f t="shared" si="178"/>
        <v>875.1</v>
      </c>
      <c r="H388" s="182">
        <f>H389</f>
        <v>875.1</v>
      </c>
      <c r="I388" s="182">
        <f t="shared" ref="I388:K389" si="187">I389</f>
        <v>0</v>
      </c>
      <c r="J388" s="182">
        <f t="shared" si="187"/>
        <v>0</v>
      </c>
      <c r="K388" s="182">
        <f t="shared" si="187"/>
        <v>0</v>
      </c>
    </row>
    <row r="389" spans="1:11" ht="38.25">
      <c r="A389" s="187"/>
      <c r="B389" s="183" t="s">
        <v>275</v>
      </c>
      <c r="C389" s="173" t="s">
        <v>19</v>
      </c>
      <c r="D389" s="173" t="s">
        <v>17</v>
      </c>
      <c r="E389" s="173" t="s">
        <v>556</v>
      </c>
      <c r="F389" s="173" t="s">
        <v>58</v>
      </c>
      <c r="G389" s="178">
        <f t="shared" si="178"/>
        <v>875.1</v>
      </c>
      <c r="H389" s="182">
        <f>H390</f>
        <v>875.1</v>
      </c>
      <c r="I389" s="182">
        <f t="shared" si="187"/>
        <v>0</v>
      </c>
      <c r="J389" s="182">
        <f t="shared" si="187"/>
        <v>0</v>
      </c>
      <c r="K389" s="182">
        <f t="shared" si="187"/>
        <v>0</v>
      </c>
    </row>
    <row r="390" spans="1:11" ht="38.25">
      <c r="A390" s="203"/>
      <c r="B390" s="204" t="s">
        <v>113</v>
      </c>
      <c r="C390" s="205" t="s">
        <v>19</v>
      </c>
      <c r="D390" s="205" t="s">
        <v>17</v>
      </c>
      <c r="E390" s="205" t="s">
        <v>556</v>
      </c>
      <c r="F390" s="205" t="s">
        <v>60</v>
      </c>
      <c r="G390" s="202">
        <f t="shared" si="178"/>
        <v>875.1</v>
      </c>
      <c r="H390" s="206">
        <f>'приложение 8'!I483</f>
        <v>875.1</v>
      </c>
      <c r="I390" s="206">
        <f>'приложение 8'!J483</f>
        <v>0</v>
      </c>
      <c r="J390" s="206">
        <f>'приложение 8'!K483</f>
        <v>0</v>
      </c>
      <c r="K390" s="206">
        <f>'приложение 8'!L483</f>
        <v>0</v>
      </c>
    </row>
    <row r="391" spans="1:11" ht="25.5">
      <c r="A391" s="199"/>
      <c r="B391" s="200" t="s">
        <v>28</v>
      </c>
      <c r="C391" s="201" t="s">
        <v>19</v>
      </c>
      <c r="D391" s="201" t="s">
        <v>19</v>
      </c>
      <c r="E391" s="201"/>
      <c r="F391" s="201"/>
      <c r="G391" s="202">
        <f>H391+I391+J391+K391</f>
        <v>164021.50000000003</v>
      </c>
      <c r="H391" s="202">
        <f>H392+H396+H408</f>
        <v>164016.60000000003</v>
      </c>
      <c r="I391" s="202">
        <f t="shared" ref="I391:K391" si="188">I392+I396+I408</f>
        <v>4.9000000000000004</v>
      </c>
      <c r="J391" s="202">
        <f t="shared" si="188"/>
        <v>0</v>
      </c>
      <c r="K391" s="202">
        <f t="shared" si="188"/>
        <v>0</v>
      </c>
    </row>
    <row r="392" spans="1:11" ht="63.75">
      <c r="A392" s="199"/>
      <c r="B392" s="204" t="s">
        <v>543</v>
      </c>
      <c r="C392" s="205" t="s">
        <v>19</v>
      </c>
      <c r="D392" s="205" t="s">
        <v>19</v>
      </c>
      <c r="E392" s="205" t="s">
        <v>399</v>
      </c>
      <c r="F392" s="205"/>
      <c r="G392" s="202">
        <f t="shared" ref="G392:G395" si="189">H392+I392+J392+K392</f>
        <v>60075</v>
      </c>
      <c r="H392" s="206">
        <f>H393</f>
        <v>60075</v>
      </c>
      <c r="I392" s="206">
        <f t="shared" ref="I392:K394" si="190">I393</f>
        <v>0</v>
      </c>
      <c r="J392" s="206">
        <f t="shared" si="190"/>
        <v>0</v>
      </c>
      <c r="K392" s="206">
        <f t="shared" si="190"/>
        <v>0</v>
      </c>
    </row>
    <row r="393" spans="1:11" ht="25.5">
      <c r="A393" s="199"/>
      <c r="B393" s="183" t="s">
        <v>232</v>
      </c>
      <c r="C393" s="205" t="s">
        <v>19</v>
      </c>
      <c r="D393" s="205" t="s">
        <v>19</v>
      </c>
      <c r="E393" s="205" t="s">
        <v>413</v>
      </c>
      <c r="F393" s="205"/>
      <c r="G393" s="202">
        <f t="shared" si="189"/>
        <v>60075</v>
      </c>
      <c r="H393" s="206">
        <f>H394</f>
        <v>60075</v>
      </c>
      <c r="I393" s="206">
        <f t="shared" si="190"/>
        <v>0</v>
      </c>
      <c r="J393" s="206">
        <f t="shared" si="190"/>
        <v>0</v>
      </c>
      <c r="K393" s="206">
        <f t="shared" si="190"/>
        <v>0</v>
      </c>
    </row>
    <row r="394" spans="1:11">
      <c r="A394" s="203"/>
      <c r="B394" s="204" t="s">
        <v>72</v>
      </c>
      <c r="C394" s="205" t="s">
        <v>19</v>
      </c>
      <c r="D394" s="205" t="s">
        <v>19</v>
      </c>
      <c r="E394" s="205" t="s">
        <v>413</v>
      </c>
      <c r="F394" s="205" t="s">
        <v>73</v>
      </c>
      <c r="G394" s="202">
        <f t="shared" si="189"/>
        <v>60075</v>
      </c>
      <c r="H394" s="206">
        <f>H395</f>
        <v>60075</v>
      </c>
      <c r="I394" s="206">
        <f t="shared" si="190"/>
        <v>0</v>
      </c>
      <c r="J394" s="206">
        <f t="shared" si="190"/>
        <v>0</v>
      </c>
      <c r="K394" s="206">
        <f t="shared" si="190"/>
        <v>0</v>
      </c>
    </row>
    <row r="395" spans="1:11" ht="62.25" customHeight="1">
      <c r="A395" s="203"/>
      <c r="B395" s="204" t="s">
        <v>350</v>
      </c>
      <c r="C395" s="205" t="s">
        <v>19</v>
      </c>
      <c r="D395" s="205" t="s">
        <v>19</v>
      </c>
      <c r="E395" s="205" t="s">
        <v>413</v>
      </c>
      <c r="F395" s="205" t="s">
        <v>81</v>
      </c>
      <c r="G395" s="202">
        <f t="shared" si="189"/>
        <v>60075</v>
      </c>
      <c r="H395" s="206">
        <f>'приложение 8'!I489</f>
        <v>60075</v>
      </c>
      <c r="I395" s="206">
        <f>'приложение 8'!J489</f>
        <v>0</v>
      </c>
      <c r="J395" s="206">
        <f>'приложение 8'!K489</f>
        <v>0</v>
      </c>
      <c r="K395" s="206">
        <f>'приложение 8'!L489</f>
        <v>0</v>
      </c>
    </row>
    <row r="396" spans="1:11" ht="51">
      <c r="A396" s="185"/>
      <c r="B396" s="183" t="s">
        <v>143</v>
      </c>
      <c r="C396" s="173" t="s">
        <v>19</v>
      </c>
      <c r="D396" s="173" t="s">
        <v>19</v>
      </c>
      <c r="E396" s="184" t="s">
        <v>265</v>
      </c>
      <c r="F396" s="177"/>
      <c r="G396" s="178">
        <f>SUM(H396:K396)</f>
        <v>82124.3</v>
      </c>
      <c r="H396" s="182">
        <f>H397</f>
        <v>82119.400000000009</v>
      </c>
      <c r="I396" s="182">
        <f t="shared" ref="I396:K396" si="191">I397</f>
        <v>4.9000000000000004</v>
      </c>
      <c r="J396" s="182">
        <f t="shared" si="191"/>
        <v>0</v>
      </c>
      <c r="K396" s="182">
        <f t="shared" si="191"/>
        <v>0</v>
      </c>
    </row>
    <row r="397" spans="1:11" ht="38.25">
      <c r="A397" s="185"/>
      <c r="B397" s="183" t="s">
        <v>227</v>
      </c>
      <c r="C397" s="173" t="s">
        <v>19</v>
      </c>
      <c r="D397" s="173" t="s">
        <v>19</v>
      </c>
      <c r="E397" s="184" t="s">
        <v>267</v>
      </c>
      <c r="F397" s="177"/>
      <c r="G397" s="178">
        <f>SUM(H397:K397)</f>
        <v>82124.3</v>
      </c>
      <c r="H397" s="182">
        <f>H398+H405</f>
        <v>82119.400000000009</v>
      </c>
      <c r="I397" s="182">
        <f t="shared" ref="I397:K397" si="192">I398+I405</f>
        <v>4.9000000000000004</v>
      </c>
      <c r="J397" s="182">
        <f t="shared" si="192"/>
        <v>0</v>
      </c>
      <c r="K397" s="182">
        <f t="shared" si="192"/>
        <v>0</v>
      </c>
    </row>
    <row r="398" spans="1:11" ht="38.25">
      <c r="A398" s="210"/>
      <c r="B398" s="204" t="s">
        <v>205</v>
      </c>
      <c r="C398" s="205" t="s">
        <v>19</v>
      </c>
      <c r="D398" s="205" t="s">
        <v>19</v>
      </c>
      <c r="E398" s="205" t="s">
        <v>380</v>
      </c>
      <c r="F398" s="205"/>
      <c r="G398" s="202">
        <f>SUM(H398:K398)</f>
        <v>82119.400000000009</v>
      </c>
      <c r="H398" s="206">
        <f>H399+H401+H403</f>
        <v>82119.400000000009</v>
      </c>
      <c r="I398" s="206">
        <f>I399+I401+I403</f>
        <v>0</v>
      </c>
      <c r="J398" s="206">
        <f>J399+J401+J403</f>
        <v>0</v>
      </c>
      <c r="K398" s="206">
        <f>K399+K401+K403</f>
        <v>0</v>
      </c>
    </row>
    <row r="399" spans="1:11" ht="89.25">
      <c r="A399" s="187"/>
      <c r="B399" s="204" t="s">
        <v>55</v>
      </c>
      <c r="C399" s="205" t="s">
        <v>19</v>
      </c>
      <c r="D399" s="205" t="s">
        <v>19</v>
      </c>
      <c r="E399" s="205" t="s">
        <v>380</v>
      </c>
      <c r="F399" s="205" t="s">
        <v>56</v>
      </c>
      <c r="G399" s="202">
        <f>SUM(H399:K399)</f>
        <v>53448.3</v>
      </c>
      <c r="H399" s="206">
        <f>H400</f>
        <v>53448.3</v>
      </c>
      <c r="I399" s="206">
        <f t="shared" ref="I399:K399" si="193">I400</f>
        <v>0</v>
      </c>
      <c r="J399" s="206">
        <f t="shared" si="193"/>
        <v>0</v>
      </c>
      <c r="K399" s="206">
        <f t="shared" si="193"/>
        <v>0</v>
      </c>
    </row>
    <row r="400" spans="1:11" ht="25.5">
      <c r="A400" s="187"/>
      <c r="B400" s="204" t="s">
        <v>68</v>
      </c>
      <c r="C400" s="205" t="s">
        <v>19</v>
      </c>
      <c r="D400" s="205" t="s">
        <v>19</v>
      </c>
      <c r="E400" s="205" t="s">
        <v>380</v>
      </c>
      <c r="F400" s="205" t="s">
        <v>69</v>
      </c>
      <c r="G400" s="202">
        <f t="shared" ref="G400:G410" si="194">SUM(H400:K400)</f>
        <v>53448.3</v>
      </c>
      <c r="H400" s="206">
        <f>'приложение 8'!I494</f>
        <v>53448.3</v>
      </c>
      <c r="I400" s="206">
        <f>'приложение 8'!J494</f>
        <v>0</v>
      </c>
      <c r="J400" s="206">
        <f>'приложение 8'!K494</f>
        <v>0</v>
      </c>
      <c r="K400" s="206">
        <f>'приложение 8'!L494</f>
        <v>0</v>
      </c>
    </row>
    <row r="401" spans="1:11" ht="38.25">
      <c r="A401" s="187"/>
      <c r="B401" s="204" t="s">
        <v>275</v>
      </c>
      <c r="C401" s="205" t="s">
        <v>19</v>
      </c>
      <c r="D401" s="205" t="s">
        <v>19</v>
      </c>
      <c r="E401" s="205" t="s">
        <v>380</v>
      </c>
      <c r="F401" s="205" t="s">
        <v>58</v>
      </c>
      <c r="G401" s="202">
        <f t="shared" si="194"/>
        <v>26748.100000000002</v>
      </c>
      <c r="H401" s="206">
        <f>H402</f>
        <v>26748.100000000002</v>
      </c>
      <c r="I401" s="206">
        <f>I402</f>
        <v>0</v>
      </c>
      <c r="J401" s="206">
        <f>J402</f>
        <v>0</v>
      </c>
      <c r="K401" s="206">
        <f>K402</f>
        <v>0</v>
      </c>
    </row>
    <row r="402" spans="1:11" ht="38.25">
      <c r="A402" s="187"/>
      <c r="B402" s="183" t="s">
        <v>113</v>
      </c>
      <c r="C402" s="205" t="s">
        <v>19</v>
      </c>
      <c r="D402" s="205" t="s">
        <v>19</v>
      </c>
      <c r="E402" s="205" t="s">
        <v>380</v>
      </c>
      <c r="F402" s="205" t="s">
        <v>60</v>
      </c>
      <c r="G402" s="202">
        <f t="shared" si="194"/>
        <v>26748.100000000002</v>
      </c>
      <c r="H402" s="206">
        <f>'приложение 8'!I498</f>
        <v>26748.100000000002</v>
      </c>
      <c r="I402" s="206">
        <f>'приложение 8'!J498</f>
        <v>0</v>
      </c>
      <c r="J402" s="206">
        <f>'приложение 8'!K498</f>
        <v>0</v>
      </c>
      <c r="K402" s="206">
        <f>'приложение 8'!L498</f>
        <v>0</v>
      </c>
    </row>
    <row r="403" spans="1:11">
      <c r="A403" s="187"/>
      <c r="B403" s="218" t="s">
        <v>72</v>
      </c>
      <c r="C403" s="205" t="s">
        <v>19</v>
      </c>
      <c r="D403" s="205" t="s">
        <v>19</v>
      </c>
      <c r="E403" s="205" t="s">
        <v>380</v>
      </c>
      <c r="F403" s="205" t="s">
        <v>73</v>
      </c>
      <c r="G403" s="202">
        <f t="shared" si="194"/>
        <v>1923</v>
      </c>
      <c r="H403" s="206">
        <f>H404</f>
        <v>1923</v>
      </c>
      <c r="I403" s="206">
        <f t="shared" ref="I403:K403" si="195">I404</f>
        <v>0</v>
      </c>
      <c r="J403" s="206">
        <f t="shared" si="195"/>
        <v>0</v>
      </c>
      <c r="K403" s="206">
        <f t="shared" si="195"/>
        <v>0</v>
      </c>
    </row>
    <row r="404" spans="1:11" ht="25.5">
      <c r="A404" s="187"/>
      <c r="B404" s="218" t="s">
        <v>74</v>
      </c>
      <c r="C404" s="205" t="s">
        <v>19</v>
      </c>
      <c r="D404" s="205" t="s">
        <v>19</v>
      </c>
      <c r="E404" s="205" t="s">
        <v>380</v>
      </c>
      <c r="F404" s="205" t="s">
        <v>75</v>
      </c>
      <c r="G404" s="202">
        <f t="shared" si="194"/>
        <v>1923</v>
      </c>
      <c r="H404" s="206">
        <f>'приложение 8'!I502</f>
        <v>1923</v>
      </c>
      <c r="I404" s="206">
        <f>'приложение 8'!J502</f>
        <v>0</v>
      </c>
      <c r="J404" s="206">
        <f>'приложение 8'!K502</f>
        <v>0</v>
      </c>
      <c r="K404" s="206">
        <f>'приложение 8'!L502</f>
        <v>0</v>
      </c>
    </row>
    <row r="405" spans="1:11" ht="276" customHeight="1">
      <c r="A405" s="187"/>
      <c r="B405" s="204" t="s">
        <v>519</v>
      </c>
      <c r="C405" s="205" t="s">
        <v>19</v>
      </c>
      <c r="D405" s="205" t="s">
        <v>19</v>
      </c>
      <c r="E405" s="205" t="s">
        <v>555</v>
      </c>
      <c r="F405" s="205"/>
      <c r="G405" s="178">
        <f t="shared" ref="G405:G407" si="196">H405+I405+J405+K405</f>
        <v>4.9000000000000004</v>
      </c>
      <c r="H405" s="206">
        <f>H406</f>
        <v>0</v>
      </c>
      <c r="I405" s="206">
        <f t="shared" ref="I405:K405" si="197">I406</f>
        <v>4.9000000000000004</v>
      </c>
      <c r="J405" s="206">
        <f t="shared" si="197"/>
        <v>0</v>
      </c>
      <c r="K405" s="206">
        <f t="shared" si="197"/>
        <v>0</v>
      </c>
    </row>
    <row r="406" spans="1:11" ht="86.25" customHeight="1">
      <c r="A406" s="187"/>
      <c r="B406" s="183" t="s">
        <v>55</v>
      </c>
      <c r="C406" s="205" t="s">
        <v>19</v>
      </c>
      <c r="D406" s="205" t="s">
        <v>19</v>
      </c>
      <c r="E406" s="205" t="s">
        <v>555</v>
      </c>
      <c r="F406" s="173" t="s">
        <v>56</v>
      </c>
      <c r="G406" s="178">
        <f t="shared" si="196"/>
        <v>4.9000000000000004</v>
      </c>
      <c r="H406" s="182">
        <f>H407</f>
        <v>0</v>
      </c>
      <c r="I406" s="182">
        <f>I407</f>
        <v>4.9000000000000004</v>
      </c>
      <c r="J406" s="182">
        <f>J407</f>
        <v>0</v>
      </c>
      <c r="K406" s="182">
        <f>K407</f>
        <v>0</v>
      </c>
    </row>
    <row r="407" spans="1:11" ht="38.25">
      <c r="A407" s="187"/>
      <c r="B407" s="183" t="s">
        <v>106</v>
      </c>
      <c r="C407" s="205" t="s">
        <v>19</v>
      </c>
      <c r="D407" s="205" t="s">
        <v>19</v>
      </c>
      <c r="E407" s="205" t="s">
        <v>555</v>
      </c>
      <c r="F407" s="173" t="s">
        <v>107</v>
      </c>
      <c r="G407" s="178">
        <f t="shared" si="196"/>
        <v>4.9000000000000004</v>
      </c>
      <c r="H407" s="182">
        <f>'приложение 8'!I506</f>
        <v>0</v>
      </c>
      <c r="I407" s="182">
        <f>'приложение 8'!J506</f>
        <v>4.9000000000000004</v>
      </c>
      <c r="J407" s="182">
        <f>'приложение 8'!K506</f>
        <v>0</v>
      </c>
      <c r="K407" s="182">
        <f>'приложение 8'!L506</f>
        <v>0</v>
      </c>
    </row>
    <row r="408" spans="1:11" ht="63.75">
      <c r="A408" s="187"/>
      <c r="B408" s="218" t="s">
        <v>368</v>
      </c>
      <c r="C408" s="205" t="s">
        <v>19</v>
      </c>
      <c r="D408" s="205" t="s">
        <v>19</v>
      </c>
      <c r="E408" s="205" t="s">
        <v>369</v>
      </c>
      <c r="F408" s="205"/>
      <c r="G408" s="202">
        <f t="shared" si="194"/>
        <v>21822.2</v>
      </c>
      <c r="H408" s="206">
        <f>H409+H417</f>
        <v>21822.2</v>
      </c>
      <c r="I408" s="206">
        <f>I409+I417</f>
        <v>0</v>
      </c>
      <c r="J408" s="206">
        <f>J409+J417</f>
        <v>0</v>
      </c>
      <c r="K408" s="206">
        <f>K409+K417</f>
        <v>0</v>
      </c>
    </row>
    <row r="409" spans="1:11" ht="63.75">
      <c r="A409" s="187"/>
      <c r="B409" s="218" t="s">
        <v>370</v>
      </c>
      <c r="C409" s="205" t="s">
        <v>19</v>
      </c>
      <c r="D409" s="205" t="s">
        <v>19</v>
      </c>
      <c r="E409" s="205" t="s">
        <v>371</v>
      </c>
      <c r="F409" s="205"/>
      <c r="G409" s="202">
        <f t="shared" si="194"/>
        <v>21622.2</v>
      </c>
      <c r="H409" s="206">
        <f>H410</f>
        <v>21622.2</v>
      </c>
      <c r="I409" s="206">
        <f t="shared" ref="I409:K409" si="198">I410</f>
        <v>0</v>
      </c>
      <c r="J409" s="206">
        <f t="shared" si="198"/>
        <v>0</v>
      </c>
      <c r="K409" s="206">
        <f t="shared" si="198"/>
        <v>0</v>
      </c>
    </row>
    <row r="410" spans="1:11" ht="38.25">
      <c r="A410" s="187"/>
      <c r="B410" s="218" t="s">
        <v>205</v>
      </c>
      <c r="C410" s="205" t="s">
        <v>19</v>
      </c>
      <c r="D410" s="205" t="s">
        <v>19</v>
      </c>
      <c r="E410" s="205" t="s">
        <v>414</v>
      </c>
      <c r="F410" s="205"/>
      <c r="G410" s="202">
        <f t="shared" si="194"/>
        <v>21622.2</v>
      </c>
      <c r="H410" s="206">
        <f>H411+H413+H415</f>
        <v>21622.2</v>
      </c>
      <c r="I410" s="206">
        <f>I411+I413+I415</f>
        <v>0</v>
      </c>
      <c r="J410" s="206">
        <f>J411+J413+J415</f>
        <v>0</v>
      </c>
      <c r="K410" s="206">
        <f>K411+K413+K415</f>
        <v>0</v>
      </c>
    </row>
    <row r="411" spans="1:11" ht="89.25">
      <c r="A411" s="187"/>
      <c r="B411" s="204" t="s">
        <v>55</v>
      </c>
      <c r="C411" s="205" t="s">
        <v>19</v>
      </c>
      <c r="D411" s="205" t="s">
        <v>19</v>
      </c>
      <c r="E411" s="205" t="s">
        <v>414</v>
      </c>
      <c r="F411" s="205" t="s">
        <v>56</v>
      </c>
      <c r="G411" s="202">
        <f>SUM(H411:K411)</f>
        <v>20241.5</v>
      </c>
      <c r="H411" s="206">
        <f>H412</f>
        <v>20241.5</v>
      </c>
      <c r="I411" s="206">
        <f t="shared" ref="I411:K411" si="199">I412</f>
        <v>0</v>
      </c>
      <c r="J411" s="206">
        <f t="shared" si="199"/>
        <v>0</v>
      </c>
      <c r="K411" s="206">
        <f t="shared" si="199"/>
        <v>0</v>
      </c>
    </row>
    <row r="412" spans="1:11" ht="25.5">
      <c r="A412" s="187"/>
      <c r="B412" s="204" t="s">
        <v>68</v>
      </c>
      <c r="C412" s="205" t="s">
        <v>19</v>
      </c>
      <c r="D412" s="205" t="s">
        <v>19</v>
      </c>
      <c r="E412" s="205" t="s">
        <v>414</v>
      </c>
      <c r="F412" s="205" t="s">
        <v>69</v>
      </c>
      <c r="G412" s="202">
        <f t="shared" ref="G412:G420" si="200">SUM(H412:K412)</f>
        <v>20241.5</v>
      </c>
      <c r="H412" s="206">
        <f>'приложение 8'!I513</f>
        <v>20241.5</v>
      </c>
      <c r="I412" s="206">
        <f>'приложение 8'!J513</f>
        <v>0</v>
      </c>
      <c r="J412" s="206">
        <f>'приложение 8'!K513</f>
        <v>0</v>
      </c>
      <c r="K412" s="206">
        <f>'приложение 8'!L513</f>
        <v>0</v>
      </c>
    </row>
    <row r="413" spans="1:11" ht="38.25">
      <c r="A413" s="187"/>
      <c r="B413" s="204" t="s">
        <v>275</v>
      </c>
      <c r="C413" s="205" t="s">
        <v>19</v>
      </c>
      <c r="D413" s="205" t="s">
        <v>19</v>
      </c>
      <c r="E413" s="205" t="s">
        <v>414</v>
      </c>
      <c r="F413" s="205" t="s">
        <v>58</v>
      </c>
      <c r="G413" s="202">
        <f t="shared" si="200"/>
        <v>1352.4</v>
      </c>
      <c r="H413" s="206">
        <f>H414</f>
        <v>1352.4</v>
      </c>
      <c r="I413" s="206">
        <f>I414</f>
        <v>0</v>
      </c>
      <c r="J413" s="206">
        <f>J414</f>
        <v>0</v>
      </c>
      <c r="K413" s="206">
        <f>K414</f>
        <v>0</v>
      </c>
    </row>
    <row r="414" spans="1:11" ht="38.25">
      <c r="A414" s="187"/>
      <c r="B414" s="183" t="s">
        <v>113</v>
      </c>
      <c r="C414" s="205" t="s">
        <v>19</v>
      </c>
      <c r="D414" s="205" t="s">
        <v>19</v>
      </c>
      <c r="E414" s="205" t="s">
        <v>414</v>
      </c>
      <c r="F414" s="205" t="s">
        <v>60</v>
      </c>
      <c r="G414" s="202">
        <f t="shared" si="200"/>
        <v>1352.4</v>
      </c>
      <c r="H414" s="206">
        <f>'приложение 8'!I517</f>
        <v>1352.4</v>
      </c>
      <c r="I414" s="206">
        <f>'приложение 8'!J517</f>
        <v>0</v>
      </c>
      <c r="J414" s="206">
        <f>'приложение 8'!K517</f>
        <v>0</v>
      </c>
      <c r="K414" s="206">
        <f>'приложение 8'!L517</f>
        <v>0</v>
      </c>
    </row>
    <row r="415" spans="1:11">
      <c r="A415" s="187"/>
      <c r="B415" s="218" t="s">
        <v>72</v>
      </c>
      <c r="C415" s="205" t="s">
        <v>19</v>
      </c>
      <c r="D415" s="205" t="s">
        <v>19</v>
      </c>
      <c r="E415" s="205" t="s">
        <v>414</v>
      </c>
      <c r="F415" s="205" t="s">
        <v>73</v>
      </c>
      <c r="G415" s="202">
        <f t="shared" si="200"/>
        <v>28.3</v>
      </c>
      <c r="H415" s="206">
        <f>H416</f>
        <v>28.3</v>
      </c>
      <c r="I415" s="206">
        <f t="shared" ref="I415:K415" si="201">I416</f>
        <v>0</v>
      </c>
      <c r="J415" s="206">
        <f t="shared" si="201"/>
        <v>0</v>
      </c>
      <c r="K415" s="206">
        <f t="shared" si="201"/>
        <v>0</v>
      </c>
    </row>
    <row r="416" spans="1:11" ht="25.5">
      <c r="A416" s="187"/>
      <c r="B416" s="218" t="s">
        <v>74</v>
      </c>
      <c r="C416" s="205" t="s">
        <v>19</v>
      </c>
      <c r="D416" s="205" t="s">
        <v>19</v>
      </c>
      <c r="E416" s="205" t="s">
        <v>414</v>
      </c>
      <c r="F416" s="205" t="s">
        <v>75</v>
      </c>
      <c r="G416" s="202">
        <f t="shared" si="200"/>
        <v>28.3</v>
      </c>
      <c r="H416" s="206">
        <f>'приложение 8'!I521</f>
        <v>28.3</v>
      </c>
      <c r="I416" s="206">
        <f>'приложение 8'!J521</f>
        <v>0</v>
      </c>
      <c r="J416" s="206">
        <f>'приложение 8'!K521</f>
        <v>0</v>
      </c>
      <c r="K416" s="206">
        <f>'приложение 8'!L521</f>
        <v>0</v>
      </c>
    </row>
    <row r="417" spans="1:11" ht="51">
      <c r="A417" s="187"/>
      <c r="B417" s="218" t="s">
        <v>415</v>
      </c>
      <c r="C417" s="205" t="s">
        <v>19</v>
      </c>
      <c r="D417" s="205" t="s">
        <v>19</v>
      </c>
      <c r="E417" s="205" t="s">
        <v>416</v>
      </c>
      <c r="F417" s="205"/>
      <c r="G417" s="202">
        <f t="shared" si="200"/>
        <v>200</v>
      </c>
      <c r="H417" s="206">
        <f>H418</f>
        <v>200</v>
      </c>
      <c r="I417" s="206">
        <f t="shared" ref="I417:K418" si="202">I418</f>
        <v>0</v>
      </c>
      <c r="J417" s="206">
        <f t="shared" si="202"/>
        <v>0</v>
      </c>
      <c r="K417" s="206">
        <f t="shared" si="202"/>
        <v>0</v>
      </c>
    </row>
    <row r="418" spans="1:11" ht="25.5">
      <c r="A418" s="187"/>
      <c r="B418" s="183" t="s">
        <v>232</v>
      </c>
      <c r="C418" s="205" t="s">
        <v>19</v>
      </c>
      <c r="D418" s="205" t="s">
        <v>19</v>
      </c>
      <c r="E418" s="205" t="s">
        <v>598</v>
      </c>
      <c r="F418" s="205"/>
      <c r="G418" s="202">
        <f t="shared" si="200"/>
        <v>200</v>
      </c>
      <c r="H418" s="206">
        <f>H419</f>
        <v>200</v>
      </c>
      <c r="I418" s="206">
        <f t="shared" si="202"/>
        <v>0</v>
      </c>
      <c r="J418" s="206">
        <f t="shared" si="202"/>
        <v>0</v>
      </c>
      <c r="K418" s="206">
        <f t="shared" si="202"/>
        <v>0</v>
      </c>
    </row>
    <row r="419" spans="1:11" ht="38.25">
      <c r="A419" s="187"/>
      <c r="B419" s="204" t="s">
        <v>275</v>
      </c>
      <c r="C419" s="205" t="s">
        <v>19</v>
      </c>
      <c r="D419" s="205" t="s">
        <v>19</v>
      </c>
      <c r="E419" s="205" t="s">
        <v>598</v>
      </c>
      <c r="F419" s="205" t="s">
        <v>58</v>
      </c>
      <c r="G419" s="202">
        <f t="shared" si="200"/>
        <v>200</v>
      </c>
      <c r="H419" s="206">
        <f>H420</f>
        <v>200</v>
      </c>
      <c r="I419" s="206">
        <f>I420</f>
        <v>0</v>
      </c>
      <c r="J419" s="206">
        <f>J420</f>
        <v>0</v>
      </c>
      <c r="K419" s="206">
        <f>K420</f>
        <v>0</v>
      </c>
    </row>
    <row r="420" spans="1:11" ht="38.25">
      <c r="A420" s="187"/>
      <c r="B420" s="183" t="s">
        <v>113</v>
      </c>
      <c r="C420" s="205" t="s">
        <v>19</v>
      </c>
      <c r="D420" s="205" t="s">
        <v>19</v>
      </c>
      <c r="E420" s="205" t="s">
        <v>598</v>
      </c>
      <c r="F420" s="205" t="s">
        <v>60</v>
      </c>
      <c r="G420" s="202">
        <f t="shared" si="200"/>
        <v>200</v>
      </c>
      <c r="H420" s="206">
        <f>'приложение 8'!I527</f>
        <v>200</v>
      </c>
      <c r="I420" s="206">
        <f>'приложение 8'!J527</f>
        <v>0</v>
      </c>
      <c r="J420" s="206">
        <f>'приложение 8'!K527</f>
        <v>0</v>
      </c>
      <c r="K420" s="206">
        <f>'приложение 8'!L527</f>
        <v>0</v>
      </c>
    </row>
    <row r="421" spans="1:11">
      <c r="A421" s="193"/>
      <c r="B421" s="180" t="s">
        <v>417</v>
      </c>
      <c r="C421" s="181" t="s">
        <v>116</v>
      </c>
      <c r="D421" s="181" t="s">
        <v>15</v>
      </c>
      <c r="E421" s="181"/>
      <c r="F421" s="181"/>
      <c r="G421" s="178">
        <f t="shared" ref="G421:G422" si="203">H421+I421+J421+K421</f>
        <v>1200</v>
      </c>
      <c r="H421" s="219">
        <f t="shared" ref="H421:K425" si="204">H422</f>
        <v>1200</v>
      </c>
      <c r="I421" s="219">
        <f t="shared" si="204"/>
        <v>0</v>
      </c>
      <c r="J421" s="219">
        <f t="shared" si="204"/>
        <v>0</v>
      </c>
      <c r="K421" s="219">
        <f t="shared" si="204"/>
        <v>0</v>
      </c>
    </row>
    <row r="422" spans="1:11" ht="25.5">
      <c r="A422" s="193"/>
      <c r="B422" s="180" t="s">
        <v>418</v>
      </c>
      <c r="C422" s="181" t="s">
        <v>116</v>
      </c>
      <c r="D422" s="181" t="s">
        <v>19</v>
      </c>
      <c r="E422" s="181"/>
      <c r="F422" s="181"/>
      <c r="G422" s="178">
        <f t="shared" si="203"/>
        <v>1200</v>
      </c>
      <c r="H422" s="219">
        <f t="shared" si="204"/>
        <v>1200</v>
      </c>
      <c r="I422" s="219">
        <f t="shared" si="204"/>
        <v>0</v>
      </c>
      <c r="J422" s="219">
        <f t="shared" si="204"/>
        <v>0</v>
      </c>
      <c r="K422" s="219">
        <f t="shared" si="204"/>
        <v>0</v>
      </c>
    </row>
    <row r="423" spans="1:11" ht="38.25">
      <c r="A423" s="187"/>
      <c r="B423" s="204" t="s">
        <v>419</v>
      </c>
      <c r="C423" s="205" t="s">
        <v>116</v>
      </c>
      <c r="D423" s="205" t="s">
        <v>19</v>
      </c>
      <c r="E423" s="205" t="s">
        <v>420</v>
      </c>
      <c r="F423" s="205"/>
      <c r="G423" s="202">
        <f t="shared" ref="G423:G435" si="205">SUM(H423:K423)</f>
        <v>1200</v>
      </c>
      <c r="H423" s="206">
        <f t="shared" si="204"/>
        <v>1200</v>
      </c>
      <c r="I423" s="206">
        <f t="shared" si="204"/>
        <v>0</v>
      </c>
      <c r="J423" s="206">
        <f t="shared" si="204"/>
        <v>0</v>
      </c>
      <c r="K423" s="206">
        <f t="shared" si="204"/>
        <v>0</v>
      </c>
    </row>
    <row r="424" spans="1:11" ht="25.5">
      <c r="A424" s="187"/>
      <c r="B424" s="183" t="s">
        <v>232</v>
      </c>
      <c r="C424" s="205" t="s">
        <v>116</v>
      </c>
      <c r="D424" s="205" t="s">
        <v>19</v>
      </c>
      <c r="E424" s="205" t="s">
        <v>421</v>
      </c>
      <c r="F424" s="205"/>
      <c r="G424" s="202">
        <f t="shared" si="205"/>
        <v>1200</v>
      </c>
      <c r="H424" s="206">
        <f t="shared" si="204"/>
        <v>1200</v>
      </c>
      <c r="I424" s="206">
        <f t="shared" si="204"/>
        <v>0</v>
      </c>
      <c r="J424" s="206">
        <f t="shared" si="204"/>
        <v>0</v>
      </c>
      <c r="K424" s="206">
        <f t="shared" si="204"/>
        <v>0</v>
      </c>
    </row>
    <row r="425" spans="1:11" ht="38.25">
      <c r="A425" s="187"/>
      <c r="B425" s="204" t="s">
        <v>275</v>
      </c>
      <c r="C425" s="205" t="s">
        <v>116</v>
      </c>
      <c r="D425" s="205" t="s">
        <v>19</v>
      </c>
      <c r="E425" s="205" t="s">
        <v>421</v>
      </c>
      <c r="F425" s="205" t="s">
        <v>58</v>
      </c>
      <c r="G425" s="202">
        <f t="shared" si="205"/>
        <v>1200</v>
      </c>
      <c r="H425" s="206">
        <f t="shared" si="204"/>
        <v>1200</v>
      </c>
      <c r="I425" s="206">
        <f>I426</f>
        <v>0</v>
      </c>
      <c r="J425" s="206">
        <f>J426</f>
        <v>0</v>
      </c>
      <c r="K425" s="206">
        <f>K426</f>
        <v>0</v>
      </c>
    </row>
    <row r="426" spans="1:11" ht="38.25">
      <c r="A426" s="187"/>
      <c r="B426" s="204" t="s">
        <v>113</v>
      </c>
      <c r="C426" s="205" t="s">
        <v>116</v>
      </c>
      <c r="D426" s="205" t="s">
        <v>19</v>
      </c>
      <c r="E426" s="205" t="s">
        <v>421</v>
      </c>
      <c r="F426" s="205" t="s">
        <v>60</v>
      </c>
      <c r="G426" s="202">
        <f t="shared" si="205"/>
        <v>1200</v>
      </c>
      <c r="H426" s="206">
        <f>'приложение 8'!I534</f>
        <v>1200</v>
      </c>
      <c r="I426" s="206">
        <f>'приложение 8'!J534</f>
        <v>0</v>
      </c>
      <c r="J426" s="206">
        <f>'приложение 8'!K534</f>
        <v>0</v>
      </c>
      <c r="K426" s="206">
        <f>'приложение 8'!L534</f>
        <v>0</v>
      </c>
    </row>
    <row r="427" spans="1:11">
      <c r="A427" s="193"/>
      <c r="B427" s="180" t="s">
        <v>29</v>
      </c>
      <c r="C427" s="181" t="s">
        <v>20</v>
      </c>
      <c r="D427" s="181" t="s">
        <v>15</v>
      </c>
      <c r="E427" s="181"/>
      <c r="F427" s="181"/>
      <c r="G427" s="178">
        <f t="shared" si="205"/>
        <v>1440707.4000000001</v>
      </c>
      <c r="H427" s="219">
        <f>H428+H444+H513+H554</f>
        <v>456076</v>
      </c>
      <c r="I427" s="219">
        <f>I428+I444+I513+I554</f>
        <v>946508.70000000007</v>
      </c>
      <c r="J427" s="219">
        <f>J428+J444+J513+J554</f>
        <v>38122.699999999997</v>
      </c>
      <c r="K427" s="219">
        <f>K428+K444+K513+K554</f>
        <v>0</v>
      </c>
    </row>
    <row r="428" spans="1:11">
      <c r="A428" s="185"/>
      <c r="B428" s="180" t="s">
        <v>162</v>
      </c>
      <c r="C428" s="177" t="s">
        <v>20</v>
      </c>
      <c r="D428" s="177" t="s">
        <v>14</v>
      </c>
      <c r="E428" s="177"/>
      <c r="F428" s="177"/>
      <c r="G428" s="178">
        <f t="shared" si="205"/>
        <v>526478.69999999995</v>
      </c>
      <c r="H428" s="178">
        <f>H429</f>
        <v>102801.7</v>
      </c>
      <c r="I428" s="178">
        <f t="shared" ref="I428:K428" si="206">I429</f>
        <v>423677</v>
      </c>
      <c r="J428" s="178">
        <f t="shared" si="206"/>
        <v>0</v>
      </c>
      <c r="K428" s="178">
        <f t="shared" si="206"/>
        <v>0</v>
      </c>
    </row>
    <row r="429" spans="1:11" ht="38.25">
      <c r="A429" s="175"/>
      <c r="B429" s="183" t="s">
        <v>163</v>
      </c>
      <c r="C429" s="173" t="s">
        <v>20</v>
      </c>
      <c r="D429" s="173" t="s">
        <v>14</v>
      </c>
      <c r="E429" s="173" t="s">
        <v>317</v>
      </c>
      <c r="F429" s="177"/>
      <c r="G429" s="178">
        <f t="shared" si="205"/>
        <v>526478.69999999995</v>
      </c>
      <c r="H429" s="182">
        <f>H430+H441</f>
        <v>102801.7</v>
      </c>
      <c r="I429" s="182">
        <f t="shared" ref="I429:K429" si="207">I430</f>
        <v>423677</v>
      </c>
      <c r="J429" s="182">
        <f t="shared" si="207"/>
        <v>0</v>
      </c>
      <c r="K429" s="182">
        <f t="shared" si="207"/>
        <v>0</v>
      </c>
    </row>
    <row r="430" spans="1:11" ht="25.5">
      <c r="A430" s="175"/>
      <c r="B430" s="183" t="s">
        <v>318</v>
      </c>
      <c r="C430" s="173" t="s">
        <v>20</v>
      </c>
      <c r="D430" s="173" t="s">
        <v>14</v>
      </c>
      <c r="E430" s="173" t="s">
        <v>319</v>
      </c>
      <c r="F430" s="177"/>
      <c r="G430" s="178">
        <f t="shared" si="205"/>
        <v>519694.7</v>
      </c>
      <c r="H430" s="182">
        <f>H431+H434+H437</f>
        <v>96017.7</v>
      </c>
      <c r="I430" s="182">
        <f t="shared" ref="I430:K430" si="208">I431+I434+I437</f>
        <v>423677</v>
      </c>
      <c r="J430" s="182">
        <f t="shared" si="208"/>
        <v>0</v>
      </c>
      <c r="K430" s="182">
        <f t="shared" si="208"/>
        <v>0</v>
      </c>
    </row>
    <row r="431" spans="1:11" ht="25.5">
      <c r="A431" s="175"/>
      <c r="B431" s="183" t="s">
        <v>320</v>
      </c>
      <c r="C431" s="173" t="s">
        <v>20</v>
      </c>
      <c r="D431" s="173" t="s">
        <v>14</v>
      </c>
      <c r="E431" s="173" t="s">
        <v>321</v>
      </c>
      <c r="F431" s="177"/>
      <c r="G431" s="178">
        <f t="shared" si="205"/>
        <v>95917.7</v>
      </c>
      <c r="H431" s="182">
        <f>H432</f>
        <v>95917.7</v>
      </c>
      <c r="I431" s="182">
        <f t="shared" ref="I431:K431" si="209">I432</f>
        <v>0</v>
      </c>
      <c r="J431" s="182">
        <f t="shared" si="209"/>
        <v>0</v>
      </c>
      <c r="K431" s="182">
        <f t="shared" si="209"/>
        <v>0</v>
      </c>
    </row>
    <row r="432" spans="1:11" ht="51">
      <c r="A432" s="187"/>
      <c r="B432" s="183" t="s">
        <v>89</v>
      </c>
      <c r="C432" s="173" t="s">
        <v>20</v>
      </c>
      <c r="D432" s="173" t="s">
        <v>14</v>
      </c>
      <c r="E432" s="173" t="s">
        <v>322</v>
      </c>
      <c r="F432" s="173" t="s">
        <v>49</v>
      </c>
      <c r="G432" s="178">
        <f t="shared" si="205"/>
        <v>95917.7</v>
      </c>
      <c r="H432" s="182">
        <f>H433</f>
        <v>95917.7</v>
      </c>
      <c r="I432" s="182">
        <f t="shared" ref="I432:K432" si="210">I433</f>
        <v>0</v>
      </c>
      <c r="J432" s="182">
        <f t="shared" si="210"/>
        <v>0</v>
      </c>
      <c r="K432" s="182">
        <f t="shared" si="210"/>
        <v>0</v>
      </c>
    </row>
    <row r="433" spans="1:11">
      <c r="A433" s="187"/>
      <c r="B433" s="183" t="s">
        <v>51</v>
      </c>
      <c r="C433" s="173" t="s">
        <v>20</v>
      </c>
      <c r="D433" s="173" t="s">
        <v>14</v>
      </c>
      <c r="E433" s="173" t="s">
        <v>322</v>
      </c>
      <c r="F433" s="173" t="s">
        <v>50</v>
      </c>
      <c r="G433" s="178">
        <f t="shared" si="205"/>
        <v>95917.7</v>
      </c>
      <c r="H433" s="182">
        <f>'приложение 8'!I817</f>
        <v>95917.7</v>
      </c>
      <c r="I433" s="182">
        <f>'приложение 8'!J817</f>
        <v>0</v>
      </c>
      <c r="J433" s="182">
        <f>'приложение 8'!K817</f>
        <v>0</v>
      </c>
      <c r="K433" s="182">
        <f>'приложение 8'!L817</f>
        <v>0</v>
      </c>
    </row>
    <row r="434" spans="1:11" ht="140.25">
      <c r="A434" s="196"/>
      <c r="B434" s="220" t="s">
        <v>534</v>
      </c>
      <c r="C434" s="173" t="s">
        <v>20</v>
      </c>
      <c r="D434" s="173" t="s">
        <v>14</v>
      </c>
      <c r="E434" s="173" t="s">
        <v>323</v>
      </c>
      <c r="F434" s="173"/>
      <c r="G434" s="178">
        <f t="shared" si="205"/>
        <v>423677</v>
      </c>
      <c r="H434" s="182">
        <f>H435</f>
        <v>0</v>
      </c>
      <c r="I434" s="182">
        <f t="shared" ref="I434:K434" si="211">I435</f>
        <v>423677</v>
      </c>
      <c r="J434" s="182">
        <f t="shared" si="211"/>
        <v>0</v>
      </c>
      <c r="K434" s="182">
        <f t="shared" si="211"/>
        <v>0</v>
      </c>
    </row>
    <row r="435" spans="1:11" ht="51">
      <c r="A435" s="187"/>
      <c r="B435" s="183" t="s">
        <v>89</v>
      </c>
      <c r="C435" s="173" t="s">
        <v>20</v>
      </c>
      <c r="D435" s="173" t="s">
        <v>14</v>
      </c>
      <c r="E435" s="173" t="s">
        <v>323</v>
      </c>
      <c r="F435" s="173" t="s">
        <v>49</v>
      </c>
      <c r="G435" s="178">
        <f t="shared" si="205"/>
        <v>423677</v>
      </c>
      <c r="H435" s="182">
        <f>H436</f>
        <v>0</v>
      </c>
      <c r="I435" s="182">
        <f t="shared" ref="I435:K435" si="212">I436</f>
        <v>423677</v>
      </c>
      <c r="J435" s="182">
        <f t="shared" si="212"/>
        <v>0</v>
      </c>
      <c r="K435" s="182">
        <f t="shared" si="212"/>
        <v>0</v>
      </c>
    </row>
    <row r="436" spans="1:11">
      <c r="A436" s="187"/>
      <c r="B436" s="183" t="s">
        <v>51</v>
      </c>
      <c r="C436" s="173" t="s">
        <v>20</v>
      </c>
      <c r="D436" s="173" t="s">
        <v>14</v>
      </c>
      <c r="E436" s="173" t="s">
        <v>323</v>
      </c>
      <c r="F436" s="173" t="s">
        <v>50</v>
      </c>
      <c r="G436" s="178">
        <f t="shared" ref="G436:G443" si="213">SUM(H436:K436)</f>
        <v>423677</v>
      </c>
      <c r="H436" s="182">
        <f>'приложение 8'!I821</f>
        <v>0</v>
      </c>
      <c r="I436" s="182">
        <f>'приложение 8'!J821</f>
        <v>423677</v>
      </c>
      <c r="J436" s="182">
        <f>'приложение 8'!K821</f>
        <v>0</v>
      </c>
      <c r="K436" s="182">
        <f>'приложение 8'!L821</f>
        <v>0</v>
      </c>
    </row>
    <row r="437" spans="1:11" ht="25.5">
      <c r="A437" s="196"/>
      <c r="B437" s="183" t="s">
        <v>232</v>
      </c>
      <c r="C437" s="173" t="s">
        <v>20</v>
      </c>
      <c r="D437" s="173" t="s">
        <v>14</v>
      </c>
      <c r="E437" s="173" t="s">
        <v>575</v>
      </c>
      <c r="F437" s="173"/>
      <c r="G437" s="178">
        <f t="shared" si="213"/>
        <v>100</v>
      </c>
      <c r="H437" s="182">
        <f>H438</f>
        <v>100</v>
      </c>
      <c r="I437" s="182">
        <f t="shared" ref="I437:K437" si="214">I438</f>
        <v>0</v>
      </c>
      <c r="J437" s="182">
        <f t="shared" si="214"/>
        <v>0</v>
      </c>
      <c r="K437" s="182">
        <f t="shared" si="214"/>
        <v>0</v>
      </c>
    </row>
    <row r="438" spans="1:11" ht="51">
      <c r="A438" s="187"/>
      <c r="B438" s="183" t="s">
        <v>89</v>
      </c>
      <c r="C438" s="173" t="s">
        <v>20</v>
      </c>
      <c r="D438" s="173" t="s">
        <v>14</v>
      </c>
      <c r="E438" s="173" t="s">
        <v>575</v>
      </c>
      <c r="F438" s="173" t="s">
        <v>49</v>
      </c>
      <c r="G438" s="178">
        <f t="shared" si="213"/>
        <v>100</v>
      </c>
      <c r="H438" s="182">
        <f>H439</f>
        <v>100</v>
      </c>
      <c r="I438" s="182">
        <f t="shared" ref="I438:K438" si="215">I439</f>
        <v>0</v>
      </c>
      <c r="J438" s="182">
        <f t="shared" si="215"/>
        <v>0</v>
      </c>
      <c r="K438" s="182">
        <f t="shared" si="215"/>
        <v>0</v>
      </c>
    </row>
    <row r="439" spans="1:11">
      <c r="A439" s="187"/>
      <c r="B439" s="183" t="s">
        <v>51</v>
      </c>
      <c r="C439" s="173" t="s">
        <v>20</v>
      </c>
      <c r="D439" s="173" t="s">
        <v>14</v>
      </c>
      <c r="E439" s="173" t="s">
        <v>575</v>
      </c>
      <c r="F439" s="173" t="s">
        <v>50</v>
      </c>
      <c r="G439" s="178">
        <f t="shared" si="213"/>
        <v>100</v>
      </c>
      <c r="H439" s="182">
        <f>'приложение 8'!I825</f>
        <v>100</v>
      </c>
      <c r="I439" s="182">
        <f>'приложение 8'!J825</f>
        <v>0</v>
      </c>
      <c r="J439" s="182">
        <f>'приложение 8'!K825</f>
        <v>0</v>
      </c>
      <c r="K439" s="182">
        <f>'приложение 8'!L825</f>
        <v>0</v>
      </c>
    </row>
    <row r="440" spans="1:11" ht="38.25">
      <c r="A440" s="196"/>
      <c r="B440" s="183" t="s">
        <v>332</v>
      </c>
      <c r="C440" s="173" t="s">
        <v>20</v>
      </c>
      <c r="D440" s="173" t="s">
        <v>14</v>
      </c>
      <c r="E440" s="3" t="s">
        <v>333</v>
      </c>
      <c r="F440" s="173"/>
      <c r="G440" s="178">
        <f t="shared" si="213"/>
        <v>6784</v>
      </c>
      <c r="H440" s="182">
        <f>H441</f>
        <v>6784</v>
      </c>
      <c r="I440" s="182">
        <f t="shared" ref="I440:K440" si="216">I441</f>
        <v>0</v>
      </c>
      <c r="J440" s="182">
        <f t="shared" si="216"/>
        <v>0</v>
      </c>
      <c r="K440" s="182">
        <f t="shared" si="216"/>
        <v>0</v>
      </c>
    </row>
    <row r="441" spans="1:11" ht="25.5">
      <c r="A441" s="196"/>
      <c r="B441" s="183" t="s">
        <v>232</v>
      </c>
      <c r="C441" s="173" t="s">
        <v>20</v>
      </c>
      <c r="D441" s="173" t="s">
        <v>14</v>
      </c>
      <c r="E441" s="173" t="s">
        <v>574</v>
      </c>
      <c r="F441" s="173"/>
      <c r="G441" s="178">
        <f t="shared" si="213"/>
        <v>6784</v>
      </c>
      <c r="H441" s="182">
        <f>H442</f>
        <v>6784</v>
      </c>
      <c r="I441" s="182">
        <f t="shared" ref="I441:K442" si="217">I442</f>
        <v>0</v>
      </c>
      <c r="J441" s="182">
        <f t="shared" si="217"/>
        <v>0</v>
      </c>
      <c r="K441" s="182">
        <f t="shared" si="217"/>
        <v>0</v>
      </c>
    </row>
    <row r="442" spans="1:11" ht="51">
      <c r="A442" s="187"/>
      <c r="B442" s="183" t="s">
        <v>89</v>
      </c>
      <c r="C442" s="173" t="s">
        <v>20</v>
      </c>
      <c r="D442" s="173" t="s">
        <v>14</v>
      </c>
      <c r="E442" s="173" t="s">
        <v>574</v>
      </c>
      <c r="F442" s="173" t="s">
        <v>49</v>
      </c>
      <c r="G442" s="178">
        <f t="shared" si="213"/>
        <v>6784</v>
      </c>
      <c r="H442" s="182">
        <f>H443</f>
        <v>6784</v>
      </c>
      <c r="I442" s="182">
        <f t="shared" si="217"/>
        <v>0</v>
      </c>
      <c r="J442" s="182">
        <f t="shared" si="217"/>
        <v>0</v>
      </c>
      <c r="K442" s="182">
        <f t="shared" si="217"/>
        <v>0</v>
      </c>
    </row>
    <row r="443" spans="1:11">
      <c r="A443" s="187"/>
      <c r="B443" s="183" t="s">
        <v>51</v>
      </c>
      <c r="C443" s="173" t="s">
        <v>20</v>
      </c>
      <c r="D443" s="173" t="s">
        <v>14</v>
      </c>
      <c r="E443" s="173" t="s">
        <v>574</v>
      </c>
      <c r="F443" s="173" t="s">
        <v>50</v>
      </c>
      <c r="G443" s="178">
        <f t="shared" si="213"/>
        <v>6784</v>
      </c>
      <c r="H443" s="182">
        <f>'приложение 8'!I829</f>
        <v>6784</v>
      </c>
      <c r="I443" s="182">
        <f>'приложение 8'!J829</f>
        <v>0</v>
      </c>
      <c r="J443" s="182">
        <f>'приложение 8'!K829</f>
        <v>0</v>
      </c>
      <c r="K443" s="182">
        <f>'приложение 8'!L829</f>
        <v>0</v>
      </c>
    </row>
    <row r="444" spans="1:11">
      <c r="A444" s="193"/>
      <c r="B444" s="176" t="s">
        <v>30</v>
      </c>
      <c r="C444" s="181" t="s">
        <v>20</v>
      </c>
      <c r="D444" s="181" t="s">
        <v>16</v>
      </c>
      <c r="E444" s="181"/>
      <c r="F444" s="181"/>
      <c r="G444" s="178">
        <f t="shared" ref="G444:G449" si="218">SUM(H444:K444)</f>
        <v>834672</v>
      </c>
      <c r="H444" s="219">
        <f>H445+H477+H501+H509</f>
        <v>287467.5</v>
      </c>
      <c r="I444" s="219">
        <f>I445+I477+I501+I509</f>
        <v>514331.3</v>
      </c>
      <c r="J444" s="219">
        <f>J445+J477+J501+J509</f>
        <v>32873.199999999997</v>
      </c>
      <c r="K444" s="219">
        <f>K445+K477+K501+K509</f>
        <v>0</v>
      </c>
    </row>
    <row r="445" spans="1:11" ht="38.25">
      <c r="A445" s="185"/>
      <c r="B445" s="183" t="s">
        <v>163</v>
      </c>
      <c r="C445" s="173" t="s">
        <v>20</v>
      </c>
      <c r="D445" s="173" t="s">
        <v>16</v>
      </c>
      <c r="E445" s="173" t="s">
        <v>317</v>
      </c>
      <c r="F445" s="177"/>
      <c r="G445" s="178">
        <f t="shared" si="218"/>
        <v>658329.1</v>
      </c>
      <c r="H445" s="182">
        <f>H446+H467+H463</f>
        <v>113963.8</v>
      </c>
      <c r="I445" s="182">
        <f t="shared" ref="I445:K445" si="219">I446+I467+I463</f>
        <v>514331.3</v>
      </c>
      <c r="J445" s="182">
        <f t="shared" si="219"/>
        <v>30034</v>
      </c>
      <c r="K445" s="182">
        <f t="shared" si="219"/>
        <v>0</v>
      </c>
    </row>
    <row r="446" spans="1:11" s="221" customFormat="1" ht="25.5">
      <c r="A446" s="210"/>
      <c r="B446" s="183" t="s">
        <v>331</v>
      </c>
      <c r="C446" s="173" t="s">
        <v>20</v>
      </c>
      <c r="D446" s="173" t="s">
        <v>16</v>
      </c>
      <c r="E446" s="173" t="s">
        <v>319</v>
      </c>
      <c r="F446" s="177"/>
      <c r="G446" s="178">
        <f t="shared" si="218"/>
        <v>594586.19999999995</v>
      </c>
      <c r="H446" s="182">
        <f>H447</f>
        <v>102394.3</v>
      </c>
      <c r="I446" s="182">
        <f t="shared" ref="I446:K446" si="220">I447</f>
        <v>491268.3</v>
      </c>
      <c r="J446" s="182">
        <f t="shared" si="220"/>
        <v>923.6</v>
      </c>
      <c r="K446" s="182">
        <f t="shared" si="220"/>
        <v>0</v>
      </c>
    </row>
    <row r="447" spans="1:11" ht="25.5">
      <c r="A447" s="185"/>
      <c r="B447" s="183" t="s">
        <v>324</v>
      </c>
      <c r="C447" s="173" t="s">
        <v>20</v>
      </c>
      <c r="D447" s="173" t="s">
        <v>16</v>
      </c>
      <c r="E447" s="173" t="s">
        <v>325</v>
      </c>
      <c r="F447" s="177"/>
      <c r="G447" s="178">
        <f t="shared" si="218"/>
        <v>594586.19999999995</v>
      </c>
      <c r="H447" s="182">
        <f>H448+H451+H454+H457+H460</f>
        <v>102394.3</v>
      </c>
      <c r="I447" s="182">
        <f>I448+I451+I454+I457+I460</f>
        <v>491268.3</v>
      </c>
      <c r="J447" s="182">
        <f>J448+J451+J454+J457+J460</f>
        <v>923.6</v>
      </c>
      <c r="K447" s="182">
        <f>K448+K451+K454+K457+K460</f>
        <v>0</v>
      </c>
    </row>
    <row r="448" spans="1:11" ht="38.25">
      <c r="A448" s="187"/>
      <c r="B448" s="183" t="s">
        <v>326</v>
      </c>
      <c r="C448" s="173" t="s">
        <v>20</v>
      </c>
      <c r="D448" s="173" t="s">
        <v>16</v>
      </c>
      <c r="E448" s="173" t="s">
        <v>327</v>
      </c>
      <c r="F448" s="173"/>
      <c r="G448" s="178">
        <f t="shared" si="218"/>
        <v>101635.8</v>
      </c>
      <c r="H448" s="182">
        <f t="shared" ref="H448:K449" si="221">H449</f>
        <v>101635.8</v>
      </c>
      <c r="I448" s="182">
        <f t="shared" si="221"/>
        <v>0</v>
      </c>
      <c r="J448" s="182">
        <f t="shared" si="221"/>
        <v>0</v>
      </c>
      <c r="K448" s="182">
        <f t="shared" si="221"/>
        <v>0</v>
      </c>
    </row>
    <row r="449" spans="1:11" ht="51">
      <c r="A449" s="187"/>
      <c r="B449" s="183" t="s">
        <v>89</v>
      </c>
      <c r="C449" s="173" t="s">
        <v>20</v>
      </c>
      <c r="D449" s="173" t="s">
        <v>16</v>
      </c>
      <c r="E449" s="173" t="s">
        <v>327</v>
      </c>
      <c r="F449" s="173" t="s">
        <v>49</v>
      </c>
      <c r="G449" s="178">
        <f t="shared" si="218"/>
        <v>101635.8</v>
      </c>
      <c r="H449" s="182">
        <f>H450</f>
        <v>101635.8</v>
      </c>
      <c r="I449" s="182">
        <f t="shared" si="221"/>
        <v>0</v>
      </c>
      <c r="J449" s="182">
        <f t="shared" si="221"/>
        <v>0</v>
      </c>
      <c r="K449" s="182">
        <f t="shared" si="221"/>
        <v>0</v>
      </c>
    </row>
    <row r="450" spans="1:11">
      <c r="A450" s="187"/>
      <c r="B450" s="183" t="s">
        <v>51</v>
      </c>
      <c r="C450" s="173" t="s">
        <v>20</v>
      </c>
      <c r="D450" s="173" t="s">
        <v>16</v>
      </c>
      <c r="E450" s="173" t="s">
        <v>327</v>
      </c>
      <c r="F450" s="173" t="s">
        <v>50</v>
      </c>
      <c r="G450" s="178">
        <f>SUM(H450:K450)</f>
        <v>101635.8</v>
      </c>
      <c r="H450" s="182">
        <f>'приложение 8'!I838</f>
        <v>101635.8</v>
      </c>
      <c r="I450" s="182">
        <f>'приложение 8'!J838</f>
        <v>0</v>
      </c>
      <c r="J450" s="182">
        <f>'приложение 8'!K838</f>
        <v>0</v>
      </c>
      <c r="K450" s="182">
        <f>'приложение 8'!L838</f>
        <v>0</v>
      </c>
    </row>
    <row r="451" spans="1:11" ht="301.5" customHeight="1">
      <c r="A451" s="187"/>
      <c r="B451" s="222" t="s">
        <v>522</v>
      </c>
      <c r="C451" s="173" t="s">
        <v>20</v>
      </c>
      <c r="D451" s="173" t="s">
        <v>16</v>
      </c>
      <c r="E451" s="173" t="s">
        <v>328</v>
      </c>
      <c r="F451" s="173"/>
      <c r="G451" s="178">
        <f t="shared" ref="G451:G473" si="222">H451+I451+J451+K451</f>
        <v>923.6</v>
      </c>
      <c r="H451" s="182">
        <f>H452</f>
        <v>0</v>
      </c>
      <c r="I451" s="182">
        <f t="shared" ref="I451:K452" si="223">I452</f>
        <v>0</v>
      </c>
      <c r="J451" s="182">
        <f t="shared" si="223"/>
        <v>923.6</v>
      </c>
      <c r="K451" s="182">
        <f t="shared" si="223"/>
        <v>0</v>
      </c>
    </row>
    <row r="452" spans="1:11" ht="51">
      <c r="A452" s="187"/>
      <c r="B452" s="183" t="s">
        <v>89</v>
      </c>
      <c r="C452" s="173" t="s">
        <v>20</v>
      </c>
      <c r="D452" s="173" t="s">
        <v>16</v>
      </c>
      <c r="E452" s="173" t="s">
        <v>328</v>
      </c>
      <c r="F452" s="173" t="s">
        <v>49</v>
      </c>
      <c r="G452" s="178">
        <f t="shared" si="222"/>
        <v>923.6</v>
      </c>
      <c r="H452" s="182">
        <f>H453</f>
        <v>0</v>
      </c>
      <c r="I452" s="182">
        <f t="shared" si="223"/>
        <v>0</v>
      </c>
      <c r="J452" s="182">
        <f t="shared" si="223"/>
        <v>923.6</v>
      </c>
      <c r="K452" s="182">
        <f t="shared" si="223"/>
        <v>0</v>
      </c>
    </row>
    <row r="453" spans="1:11">
      <c r="A453" s="187"/>
      <c r="B453" s="183" t="s">
        <v>51</v>
      </c>
      <c r="C453" s="173" t="s">
        <v>20</v>
      </c>
      <c r="D453" s="173" t="s">
        <v>16</v>
      </c>
      <c r="E453" s="173" t="s">
        <v>328</v>
      </c>
      <c r="F453" s="173" t="s">
        <v>50</v>
      </c>
      <c r="G453" s="178">
        <f t="shared" si="222"/>
        <v>923.6</v>
      </c>
      <c r="H453" s="182">
        <f>'приложение 8'!I842</f>
        <v>0</v>
      </c>
      <c r="I453" s="182">
        <f>'приложение 8'!J842</f>
        <v>0</v>
      </c>
      <c r="J453" s="182">
        <f>'приложение 8'!K842</f>
        <v>923.6</v>
      </c>
      <c r="K453" s="182">
        <f>'приложение 8'!L842</f>
        <v>0</v>
      </c>
    </row>
    <row r="454" spans="1:11" ht="102">
      <c r="A454" s="196"/>
      <c r="B454" s="220" t="s">
        <v>535</v>
      </c>
      <c r="C454" s="173" t="s">
        <v>20</v>
      </c>
      <c r="D454" s="173" t="s">
        <v>16</v>
      </c>
      <c r="E454" s="173" t="s">
        <v>329</v>
      </c>
      <c r="F454" s="173"/>
      <c r="G454" s="178">
        <f t="shared" si="222"/>
        <v>489984.6</v>
      </c>
      <c r="H454" s="182">
        <f t="shared" ref="H454:K455" si="224">H455</f>
        <v>0</v>
      </c>
      <c r="I454" s="182">
        <f t="shared" si="224"/>
        <v>489984.6</v>
      </c>
      <c r="J454" s="182">
        <f t="shared" si="224"/>
        <v>0</v>
      </c>
      <c r="K454" s="182">
        <f t="shared" si="224"/>
        <v>0</v>
      </c>
    </row>
    <row r="455" spans="1:11" ht="51">
      <c r="A455" s="187"/>
      <c r="B455" s="183" t="s">
        <v>89</v>
      </c>
      <c r="C455" s="173" t="s">
        <v>20</v>
      </c>
      <c r="D455" s="173" t="s">
        <v>16</v>
      </c>
      <c r="E455" s="173" t="s">
        <v>329</v>
      </c>
      <c r="F455" s="173" t="s">
        <v>49</v>
      </c>
      <c r="G455" s="178">
        <f t="shared" si="222"/>
        <v>489984.6</v>
      </c>
      <c r="H455" s="182">
        <f t="shared" si="224"/>
        <v>0</v>
      </c>
      <c r="I455" s="182">
        <f t="shared" si="224"/>
        <v>489984.6</v>
      </c>
      <c r="J455" s="182">
        <f t="shared" si="224"/>
        <v>0</v>
      </c>
      <c r="K455" s="182">
        <f t="shared" si="224"/>
        <v>0</v>
      </c>
    </row>
    <row r="456" spans="1:11">
      <c r="A456" s="187"/>
      <c r="B456" s="183" t="s">
        <v>51</v>
      </c>
      <c r="C456" s="173" t="s">
        <v>20</v>
      </c>
      <c r="D456" s="173" t="s">
        <v>16</v>
      </c>
      <c r="E456" s="173" t="s">
        <v>329</v>
      </c>
      <c r="F456" s="173" t="s">
        <v>50</v>
      </c>
      <c r="G456" s="178">
        <f t="shared" si="222"/>
        <v>489984.6</v>
      </c>
      <c r="H456" s="182">
        <f>'приложение 8'!I846</f>
        <v>0</v>
      </c>
      <c r="I456" s="182">
        <f>'приложение 8'!J846</f>
        <v>489984.6</v>
      </c>
      <c r="J456" s="182">
        <f>'приложение 8'!K846</f>
        <v>0</v>
      </c>
      <c r="K456" s="182">
        <f>'приложение 8'!L846</f>
        <v>0</v>
      </c>
    </row>
    <row r="457" spans="1:11" ht="140.25">
      <c r="A457" s="196"/>
      <c r="B457" s="220" t="s">
        <v>536</v>
      </c>
      <c r="C457" s="173" t="s">
        <v>20</v>
      </c>
      <c r="D457" s="173" t="s">
        <v>16</v>
      </c>
      <c r="E457" s="173" t="s">
        <v>330</v>
      </c>
      <c r="F457" s="173"/>
      <c r="G457" s="178">
        <f t="shared" si="222"/>
        <v>1283.7</v>
      </c>
      <c r="H457" s="182">
        <f t="shared" ref="H457:K458" si="225">H458</f>
        <v>0</v>
      </c>
      <c r="I457" s="182">
        <f t="shared" si="225"/>
        <v>1283.7</v>
      </c>
      <c r="J457" s="182">
        <f t="shared" si="225"/>
        <v>0</v>
      </c>
      <c r="K457" s="182">
        <f t="shared" si="225"/>
        <v>0</v>
      </c>
    </row>
    <row r="458" spans="1:11" ht="51">
      <c r="A458" s="187"/>
      <c r="B458" s="183" t="s">
        <v>89</v>
      </c>
      <c r="C458" s="173" t="s">
        <v>20</v>
      </c>
      <c r="D458" s="173" t="s">
        <v>16</v>
      </c>
      <c r="E458" s="173" t="s">
        <v>330</v>
      </c>
      <c r="F458" s="173" t="s">
        <v>49</v>
      </c>
      <c r="G458" s="178">
        <f t="shared" si="222"/>
        <v>1283.7</v>
      </c>
      <c r="H458" s="182">
        <f t="shared" si="225"/>
        <v>0</v>
      </c>
      <c r="I458" s="182">
        <f t="shared" si="225"/>
        <v>1283.7</v>
      </c>
      <c r="J458" s="182">
        <f t="shared" si="225"/>
        <v>0</v>
      </c>
      <c r="K458" s="182">
        <f t="shared" si="225"/>
        <v>0</v>
      </c>
    </row>
    <row r="459" spans="1:11">
      <c r="A459" s="187"/>
      <c r="B459" s="183" t="s">
        <v>51</v>
      </c>
      <c r="C459" s="173" t="s">
        <v>20</v>
      </c>
      <c r="D459" s="173" t="s">
        <v>16</v>
      </c>
      <c r="E459" s="173" t="s">
        <v>330</v>
      </c>
      <c r="F459" s="173" t="s">
        <v>50</v>
      </c>
      <c r="G459" s="178">
        <f t="shared" si="222"/>
        <v>1283.7</v>
      </c>
      <c r="H459" s="182">
        <f>'приложение 8'!I850</f>
        <v>0</v>
      </c>
      <c r="I459" s="182">
        <f>'приложение 8'!J850</f>
        <v>1283.7</v>
      </c>
      <c r="J459" s="182">
        <f>'приложение 8'!K850</f>
        <v>0</v>
      </c>
      <c r="K459" s="182">
        <f>'приложение 8'!L850</f>
        <v>0</v>
      </c>
    </row>
    <row r="460" spans="1:11" ht="25.5">
      <c r="A460" s="187"/>
      <c r="B460" s="183" t="s">
        <v>232</v>
      </c>
      <c r="C460" s="173" t="s">
        <v>20</v>
      </c>
      <c r="D460" s="173" t="s">
        <v>16</v>
      </c>
      <c r="E460" s="173" t="s">
        <v>573</v>
      </c>
      <c r="F460" s="173"/>
      <c r="G460" s="178">
        <f>SUM(H460:K460)</f>
        <v>758.5</v>
      </c>
      <c r="H460" s="182">
        <f>H461</f>
        <v>758.5</v>
      </c>
      <c r="I460" s="182">
        <f t="shared" ref="I460:K461" si="226">I461</f>
        <v>0</v>
      </c>
      <c r="J460" s="182">
        <f t="shared" si="226"/>
        <v>0</v>
      </c>
      <c r="K460" s="182">
        <f t="shared" si="226"/>
        <v>0</v>
      </c>
    </row>
    <row r="461" spans="1:11" ht="51">
      <c r="A461" s="187"/>
      <c r="B461" s="183" t="s">
        <v>89</v>
      </c>
      <c r="C461" s="173" t="s">
        <v>20</v>
      </c>
      <c r="D461" s="173" t="s">
        <v>16</v>
      </c>
      <c r="E461" s="173" t="s">
        <v>573</v>
      </c>
      <c r="F461" s="173" t="s">
        <v>49</v>
      </c>
      <c r="G461" s="178">
        <f t="shared" ref="G461:G462" si="227">SUM(H461:K461)</f>
        <v>758.5</v>
      </c>
      <c r="H461" s="182">
        <f>H462</f>
        <v>758.5</v>
      </c>
      <c r="I461" s="182">
        <f t="shared" si="226"/>
        <v>0</v>
      </c>
      <c r="J461" s="182">
        <f t="shared" si="226"/>
        <v>0</v>
      </c>
      <c r="K461" s="182">
        <f t="shared" si="226"/>
        <v>0</v>
      </c>
    </row>
    <row r="462" spans="1:11">
      <c r="A462" s="187"/>
      <c r="B462" s="183" t="s">
        <v>51</v>
      </c>
      <c r="C462" s="173" t="s">
        <v>20</v>
      </c>
      <c r="D462" s="173" t="s">
        <v>16</v>
      </c>
      <c r="E462" s="173" t="s">
        <v>573</v>
      </c>
      <c r="F462" s="173" t="s">
        <v>50</v>
      </c>
      <c r="G462" s="178">
        <f t="shared" si="227"/>
        <v>758.5</v>
      </c>
      <c r="H462" s="182">
        <f>'приложение 8'!I854</f>
        <v>758.5</v>
      </c>
      <c r="I462" s="182">
        <f>'приложение 8'!J872</f>
        <v>0</v>
      </c>
      <c r="J462" s="182">
        <f>'приложение 8'!K872</f>
        <v>0</v>
      </c>
      <c r="K462" s="182">
        <f>'приложение 8'!L872</f>
        <v>0</v>
      </c>
    </row>
    <row r="463" spans="1:11" ht="25.5">
      <c r="A463" s="187"/>
      <c r="B463" s="183" t="s">
        <v>343</v>
      </c>
      <c r="C463" s="173" t="s">
        <v>20</v>
      </c>
      <c r="D463" s="173" t="s">
        <v>16</v>
      </c>
      <c r="E463" s="173" t="s">
        <v>344</v>
      </c>
      <c r="F463" s="173"/>
      <c r="G463" s="178">
        <f>SUM(H463:K463)</f>
        <v>272</v>
      </c>
      <c r="H463" s="182">
        <f>H464</f>
        <v>272</v>
      </c>
      <c r="I463" s="182">
        <f t="shared" ref="I463:K465" si="228">I464</f>
        <v>0</v>
      </c>
      <c r="J463" s="182">
        <f t="shared" si="228"/>
        <v>0</v>
      </c>
      <c r="K463" s="182">
        <f t="shared" si="228"/>
        <v>0</v>
      </c>
    </row>
    <row r="464" spans="1:11" ht="25.5">
      <c r="A464" s="187"/>
      <c r="B464" s="183" t="s">
        <v>232</v>
      </c>
      <c r="C464" s="173" t="s">
        <v>20</v>
      </c>
      <c r="D464" s="173" t="s">
        <v>16</v>
      </c>
      <c r="E464" s="173" t="s">
        <v>571</v>
      </c>
      <c r="F464" s="173"/>
      <c r="G464" s="178">
        <f>SUM(H464:K464)</f>
        <v>272</v>
      </c>
      <c r="H464" s="182">
        <f>H465</f>
        <v>272</v>
      </c>
      <c r="I464" s="182">
        <f t="shared" si="228"/>
        <v>0</v>
      </c>
      <c r="J464" s="182">
        <f t="shared" si="228"/>
        <v>0</v>
      </c>
      <c r="K464" s="182">
        <f t="shared" si="228"/>
        <v>0</v>
      </c>
    </row>
    <row r="465" spans="1:11" ht="51">
      <c r="A465" s="187"/>
      <c r="B465" s="183" t="s">
        <v>89</v>
      </c>
      <c r="C465" s="173" t="s">
        <v>20</v>
      </c>
      <c r="D465" s="173" t="s">
        <v>16</v>
      </c>
      <c r="E465" s="173" t="s">
        <v>571</v>
      </c>
      <c r="F465" s="173" t="s">
        <v>49</v>
      </c>
      <c r="G465" s="178">
        <f t="shared" ref="G465:G466" si="229">SUM(H465:K465)</f>
        <v>272</v>
      </c>
      <c r="H465" s="182">
        <f>H466</f>
        <v>272</v>
      </c>
      <c r="I465" s="182">
        <f t="shared" si="228"/>
        <v>0</v>
      </c>
      <c r="J465" s="182">
        <f t="shared" si="228"/>
        <v>0</v>
      </c>
      <c r="K465" s="182">
        <f t="shared" si="228"/>
        <v>0</v>
      </c>
    </row>
    <row r="466" spans="1:11">
      <c r="A466" s="187"/>
      <c r="B466" s="204" t="s">
        <v>67</v>
      </c>
      <c r="C466" s="173" t="s">
        <v>20</v>
      </c>
      <c r="D466" s="173" t="s">
        <v>16</v>
      </c>
      <c r="E466" s="173" t="s">
        <v>571</v>
      </c>
      <c r="F466" s="173" t="s">
        <v>65</v>
      </c>
      <c r="G466" s="178">
        <f t="shared" si="229"/>
        <v>272</v>
      </c>
      <c r="H466" s="182">
        <f>'приложение 8'!H859</f>
        <v>272</v>
      </c>
      <c r="I466" s="182">
        <f>'приложение 8'!J808</f>
        <v>0</v>
      </c>
      <c r="J466" s="182">
        <f>'приложение 8'!K808</f>
        <v>0</v>
      </c>
      <c r="K466" s="182">
        <f>'приложение 8'!L808</f>
        <v>0</v>
      </c>
    </row>
    <row r="467" spans="1:11" s="221" customFormat="1" ht="38.25">
      <c r="A467" s="196"/>
      <c r="B467" s="183" t="s">
        <v>332</v>
      </c>
      <c r="C467" s="173" t="s">
        <v>20</v>
      </c>
      <c r="D467" s="173" t="s">
        <v>16</v>
      </c>
      <c r="E467" s="173" t="s">
        <v>333</v>
      </c>
      <c r="F467" s="173"/>
      <c r="G467" s="178">
        <f t="shared" si="222"/>
        <v>63470.9</v>
      </c>
      <c r="H467" s="182">
        <f>H468+H471+H474</f>
        <v>11297.5</v>
      </c>
      <c r="I467" s="182">
        <f>I468+I471+I474</f>
        <v>23063</v>
      </c>
      <c r="J467" s="182">
        <f>J468+J471+J474</f>
        <v>29110.400000000001</v>
      </c>
      <c r="K467" s="182">
        <f>K468+K471+K474</f>
        <v>0</v>
      </c>
    </row>
    <row r="468" spans="1:11" ht="126" customHeight="1">
      <c r="A468" s="209"/>
      <c r="B468" s="222" t="s">
        <v>537</v>
      </c>
      <c r="C468" s="173" t="s">
        <v>20</v>
      </c>
      <c r="D468" s="173" t="s">
        <v>16</v>
      </c>
      <c r="E468" s="173" t="s">
        <v>334</v>
      </c>
      <c r="F468" s="173"/>
      <c r="G468" s="178">
        <f>H468+I468+J468+K468</f>
        <v>29110.400000000001</v>
      </c>
      <c r="H468" s="182">
        <f t="shared" ref="H468:K469" si="230">H469</f>
        <v>0</v>
      </c>
      <c r="I468" s="182">
        <f t="shared" si="230"/>
        <v>0</v>
      </c>
      <c r="J468" s="182">
        <f t="shared" si="230"/>
        <v>29110.400000000001</v>
      </c>
      <c r="K468" s="182">
        <f t="shared" si="230"/>
        <v>0</v>
      </c>
    </row>
    <row r="469" spans="1:11" ht="51">
      <c r="A469" s="209"/>
      <c r="B469" s="183" t="s">
        <v>89</v>
      </c>
      <c r="C469" s="173" t="s">
        <v>20</v>
      </c>
      <c r="D469" s="173" t="s">
        <v>16</v>
      </c>
      <c r="E469" s="173" t="s">
        <v>334</v>
      </c>
      <c r="F469" s="173" t="s">
        <v>49</v>
      </c>
      <c r="G469" s="178">
        <f>H469+I469+J469+K469</f>
        <v>29110.400000000001</v>
      </c>
      <c r="H469" s="182">
        <f t="shared" si="230"/>
        <v>0</v>
      </c>
      <c r="I469" s="182">
        <f t="shared" si="230"/>
        <v>0</v>
      </c>
      <c r="J469" s="182">
        <f t="shared" si="230"/>
        <v>29110.400000000001</v>
      </c>
      <c r="K469" s="182">
        <f t="shared" si="230"/>
        <v>0</v>
      </c>
    </row>
    <row r="470" spans="1:11">
      <c r="A470" s="209"/>
      <c r="B470" s="183" t="s">
        <v>51</v>
      </c>
      <c r="C470" s="173" t="s">
        <v>20</v>
      </c>
      <c r="D470" s="173" t="s">
        <v>16</v>
      </c>
      <c r="E470" s="173" t="s">
        <v>334</v>
      </c>
      <c r="F470" s="173" t="s">
        <v>50</v>
      </c>
      <c r="G470" s="178">
        <f>SUM(H470:K470)</f>
        <v>29110.400000000001</v>
      </c>
      <c r="H470" s="182">
        <f>'приложение 8'!I864</f>
        <v>0</v>
      </c>
      <c r="I470" s="182">
        <f>'приложение 8'!J864</f>
        <v>0</v>
      </c>
      <c r="J470" s="182">
        <f>'приложение 8'!K864</f>
        <v>29110.400000000001</v>
      </c>
      <c r="K470" s="182">
        <f>'приложение 8'!L864</f>
        <v>0</v>
      </c>
    </row>
    <row r="471" spans="1:11" ht="187.5" customHeight="1">
      <c r="A471" s="196"/>
      <c r="B471" s="222" t="s">
        <v>538</v>
      </c>
      <c r="C471" s="173" t="s">
        <v>20</v>
      </c>
      <c r="D471" s="173" t="s">
        <v>16</v>
      </c>
      <c r="E471" s="173" t="s">
        <v>335</v>
      </c>
      <c r="F471" s="173"/>
      <c r="G471" s="178">
        <f t="shared" si="222"/>
        <v>23063</v>
      </c>
      <c r="H471" s="182">
        <f t="shared" ref="H471:K472" si="231">H472</f>
        <v>0</v>
      </c>
      <c r="I471" s="182">
        <f t="shared" si="231"/>
        <v>23063</v>
      </c>
      <c r="J471" s="182">
        <f t="shared" si="231"/>
        <v>0</v>
      </c>
      <c r="K471" s="182">
        <f t="shared" si="231"/>
        <v>0</v>
      </c>
    </row>
    <row r="472" spans="1:11" ht="51">
      <c r="A472" s="187"/>
      <c r="B472" s="183" t="s">
        <v>89</v>
      </c>
      <c r="C472" s="173" t="s">
        <v>20</v>
      </c>
      <c r="D472" s="173" t="s">
        <v>16</v>
      </c>
      <c r="E472" s="173" t="s">
        <v>335</v>
      </c>
      <c r="F472" s="173" t="s">
        <v>49</v>
      </c>
      <c r="G472" s="178">
        <f t="shared" si="222"/>
        <v>23063</v>
      </c>
      <c r="H472" s="182">
        <f t="shared" si="231"/>
        <v>0</v>
      </c>
      <c r="I472" s="182">
        <f t="shared" si="231"/>
        <v>23063</v>
      </c>
      <c r="J472" s="182">
        <f t="shared" si="231"/>
        <v>0</v>
      </c>
      <c r="K472" s="182">
        <f t="shared" si="231"/>
        <v>0</v>
      </c>
    </row>
    <row r="473" spans="1:11">
      <c r="A473" s="187"/>
      <c r="B473" s="183" t="s">
        <v>51</v>
      </c>
      <c r="C473" s="173" t="s">
        <v>20</v>
      </c>
      <c r="D473" s="173" t="s">
        <v>16</v>
      </c>
      <c r="E473" s="173" t="s">
        <v>335</v>
      </c>
      <c r="F473" s="173" t="s">
        <v>50</v>
      </c>
      <c r="G473" s="178">
        <f t="shared" si="222"/>
        <v>23063</v>
      </c>
      <c r="H473" s="182">
        <f>'приложение 8'!I868</f>
        <v>0</v>
      </c>
      <c r="I473" s="182">
        <f>'приложение 8'!J868</f>
        <v>23063</v>
      </c>
      <c r="J473" s="182">
        <f>'приложение 8'!K868</f>
        <v>0</v>
      </c>
      <c r="K473" s="182">
        <f>'приложение 8'!L868</f>
        <v>0</v>
      </c>
    </row>
    <row r="474" spans="1:11" ht="25.5">
      <c r="A474" s="187"/>
      <c r="B474" s="183" t="s">
        <v>232</v>
      </c>
      <c r="C474" s="173" t="s">
        <v>20</v>
      </c>
      <c r="D474" s="173" t="s">
        <v>16</v>
      </c>
      <c r="E474" s="173" t="s">
        <v>574</v>
      </c>
      <c r="F474" s="173"/>
      <c r="G474" s="178">
        <f>SUM(H474:K474)</f>
        <v>11297.5</v>
      </c>
      <c r="H474" s="182">
        <f>H475</f>
        <v>11297.5</v>
      </c>
      <c r="I474" s="182">
        <f t="shared" ref="I474:K475" si="232">I475</f>
        <v>0</v>
      </c>
      <c r="J474" s="182">
        <f t="shared" si="232"/>
        <v>0</v>
      </c>
      <c r="K474" s="182">
        <f t="shared" si="232"/>
        <v>0</v>
      </c>
    </row>
    <row r="475" spans="1:11" ht="51">
      <c r="A475" s="187"/>
      <c r="B475" s="183" t="s">
        <v>89</v>
      </c>
      <c r="C475" s="173" t="s">
        <v>20</v>
      </c>
      <c r="D475" s="173" t="s">
        <v>16</v>
      </c>
      <c r="E475" s="173" t="s">
        <v>574</v>
      </c>
      <c r="F475" s="173" t="s">
        <v>49</v>
      </c>
      <c r="G475" s="178">
        <f t="shared" ref="G475:G476" si="233">H475+I475+J475+K475</f>
        <v>11297.5</v>
      </c>
      <c r="H475" s="182">
        <f>H476</f>
        <v>11297.5</v>
      </c>
      <c r="I475" s="182">
        <f t="shared" si="232"/>
        <v>0</v>
      </c>
      <c r="J475" s="182">
        <f t="shared" si="232"/>
        <v>0</v>
      </c>
      <c r="K475" s="182">
        <f t="shared" si="232"/>
        <v>0</v>
      </c>
    </row>
    <row r="476" spans="1:11">
      <c r="A476" s="187"/>
      <c r="B476" s="183" t="s">
        <v>51</v>
      </c>
      <c r="C476" s="173" t="s">
        <v>20</v>
      </c>
      <c r="D476" s="173" t="s">
        <v>16</v>
      </c>
      <c r="E476" s="173" t="s">
        <v>574</v>
      </c>
      <c r="F476" s="173" t="s">
        <v>50</v>
      </c>
      <c r="G476" s="178">
        <f t="shared" si="233"/>
        <v>11297.5</v>
      </c>
      <c r="H476" s="182">
        <f>'приложение 8'!I872</f>
        <v>11297.5</v>
      </c>
      <c r="I476" s="182">
        <f>'приложение 8'!J872</f>
        <v>0</v>
      </c>
      <c r="J476" s="182">
        <f>'приложение 8'!K872</f>
        <v>0</v>
      </c>
      <c r="K476" s="182">
        <f>'приложение 8'!L872</f>
        <v>0</v>
      </c>
    </row>
    <row r="477" spans="1:11" ht="38.25">
      <c r="A477" s="196"/>
      <c r="B477" s="183" t="s">
        <v>96</v>
      </c>
      <c r="C477" s="173" t="s">
        <v>20</v>
      </c>
      <c r="D477" s="173" t="s">
        <v>16</v>
      </c>
      <c r="E477" s="173" t="s">
        <v>244</v>
      </c>
      <c r="F477" s="173"/>
      <c r="G477" s="178">
        <f>H477+I477+J477+K477</f>
        <v>63117</v>
      </c>
      <c r="H477" s="182">
        <f>H478</f>
        <v>61439.7</v>
      </c>
      <c r="I477" s="182">
        <f t="shared" ref="I477:K477" si="234">I478</f>
        <v>0</v>
      </c>
      <c r="J477" s="182">
        <f t="shared" si="234"/>
        <v>1677.3</v>
      </c>
      <c r="K477" s="182">
        <f t="shared" si="234"/>
        <v>0</v>
      </c>
    </row>
    <row r="478" spans="1:11" ht="25.5">
      <c r="A478" s="196"/>
      <c r="B478" s="183" t="s">
        <v>245</v>
      </c>
      <c r="C478" s="173" t="s">
        <v>20</v>
      </c>
      <c r="D478" s="173" t="s">
        <v>16</v>
      </c>
      <c r="E478" s="173" t="s">
        <v>246</v>
      </c>
      <c r="F478" s="173"/>
      <c r="G478" s="178">
        <f>SUM(H478:K478)</f>
        <v>63117</v>
      </c>
      <c r="H478" s="182">
        <f>H479+H486+H493+H497</f>
        <v>61439.7</v>
      </c>
      <c r="I478" s="182">
        <f>I479+I486+I493+I497</f>
        <v>0</v>
      </c>
      <c r="J478" s="182">
        <f>J479+J486+J493+J497</f>
        <v>1677.3</v>
      </c>
      <c r="K478" s="182">
        <f>K479+K486+K493+K497</f>
        <v>0</v>
      </c>
    </row>
    <row r="479" spans="1:11" ht="38.25">
      <c r="A479" s="196"/>
      <c r="B479" s="183" t="s">
        <v>247</v>
      </c>
      <c r="C479" s="173" t="s">
        <v>20</v>
      </c>
      <c r="D479" s="173" t="s">
        <v>16</v>
      </c>
      <c r="E479" s="173" t="s">
        <v>248</v>
      </c>
      <c r="F479" s="173"/>
      <c r="G479" s="178">
        <f>SUM(H479:K479)</f>
        <v>431.2</v>
      </c>
      <c r="H479" s="182">
        <f>H480+H483</f>
        <v>64.7</v>
      </c>
      <c r="I479" s="182">
        <f>I480+I483</f>
        <v>0</v>
      </c>
      <c r="J479" s="182">
        <f>J480+J483</f>
        <v>366.5</v>
      </c>
      <c r="K479" s="182">
        <f>K480+K483</f>
        <v>0</v>
      </c>
    </row>
    <row r="480" spans="1:11" ht="138.75" customHeight="1">
      <c r="A480" s="196"/>
      <c r="B480" s="223" t="s">
        <v>520</v>
      </c>
      <c r="C480" s="173" t="s">
        <v>20</v>
      </c>
      <c r="D480" s="173" t="s">
        <v>16</v>
      </c>
      <c r="E480" s="173" t="s">
        <v>249</v>
      </c>
      <c r="F480" s="173"/>
      <c r="G480" s="178">
        <f>SUM(H480:K480)</f>
        <v>366.5</v>
      </c>
      <c r="H480" s="182">
        <f>H481</f>
        <v>0</v>
      </c>
      <c r="I480" s="182">
        <f>I481</f>
        <v>0</v>
      </c>
      <c r="J480" s="182">
        <f>J481</f>
        <v>366.5</v>
      </c>
      <c r="K480" s="182">
        <f>K481</f>
        <v>0</v>
      </c>
    </row>
    <row r="481" spans="1:11" ht="51">
      <c r="A481" s="187"/>
      <c r="B481" s="183" t="s">
        <v>89</v>
      </c>
      <c r="C481" s="173" t="s">
        <v>20</v>
      </c>
      <c r="D481" s="173" t="s">
        <v>16</v>
      </c>
      <c r="E481" s="173" t="s">
        <v>249</v>
      </c>
      <c r="F481" s="173" t="s">
        <v>49</v>
      </c>
      <c r="G481" s="178">
        <f t="shared" ref="G481:G482" si="235">H481+I481+J481+K481</f>
        <v>366.5</v>
      </c>
      <c r="H481" s="182">
        <f>H482</f>
        <v>0</v>
      </c>
      <c r="I481" s="182">
        <f t="shared" ref="I481:K481" si="236">I482</f>
        <v>0</v>
      </c>
      <c r="J481" s="182">
        <f t="shared" si="236"/>
        <v>366.5</v>
      </c>
      <c r="K481" s="182">
        <f t="shared" si="236"/>
        <v>0</v>
      </c>
    </row>
    <row r="482" spans="1:11">
      <c r="A482" s="187"/>
      <c r="B482" s="183" t="s">
        <v>51</v>
      </c>
      <c r="C482" s="173" t="s">
        <v>20</v>
      </c>
      <c r="D482" s="173" t="s">
        <v>16</v>
      </c>
      <c r="E482" s="173" t="s">
        <v>249</v>
      </c>
      <c r="F482" s="173" t="s">
        <v>50</v>
      </c>
      <c r="G482" s="178">
        <f t="shared" si="235"/>
        <v>366.5</v>
      </c>
      <c r="H482" s="182">
        <f>'приложение 8'!I543</f>
        <v>0</v>
      </c>
      <c r="I482" s="182">
        <f>'приложение 8'!J543</f>
        <v>0</v>
      </c>
      <c r="J482" s="182">
        <f>'приложение 8'!K543</f>
        <v>366.5</v>
      </c>
      <c r="K482" s="182">
        <f>'приложение 8'!L543</f>
        <v>0</v>
      </c>
    </row>
    <row r="483" spans="1:11" ht="163.5" customHeight="1">
      <c r="A483" s="196"/>
      <c r="B483" s="223" t="s">
        <v>521</v>
      </c>
      <c r="C483" s="173" t="s">
        <v>20</v>
      </c>
      <c r="D483" s="173" t="s">
        <v>16</v>
      </c>
      <c r="E483" s="173" t="s">
        <v>250</v>
      </c>
      <c r="F483" s="173"/>
      <c r="G483" s="178">
        <f>SUM(H483:K483)</f>
        <v>64.7</v>
      </c>
      <c r="H483" s="182">
        <f>H484</f>
        <v>64.7</v>
      </c>
      <c r="I483" s="182">
        <f>I484</f>
        <v>0</v>
      </c>
      <c r="J483" s="182">
        <f>J484</f>
        <v>0</v>
      </c>
      <c r="K483" s="182">
        <f>K484</f>
        <v>0</v>
      </c>
    </row>
    <row r="484" spans="1:11" ht="51">
      <c r="A484" s="187"/>
      <c r="B484" s="183" t="s">
        <v>89</v>
      </c>
      <c r="C484" s="173" t="s">
        <v>20</v>
      </c>
      <c r="D484" s="173" t="s">
        <v>16</v>
      </c>
      <c r="E484" s="173" t="s">
        <v>250</v>
      </c>
      <c r="F484" s="173" t="s">
        <v>49</v>
      </c>
      <c r="G484" s="178">
        <f t="shared" ref="G484:G485" si="237">H484+I484+J484+K484</f>
        <v>64.7</v>
      </c>
      <c r="H484" s="182">
        <f>H485</f>
        <v>64.7</v>
      </c>
      <c r="I484" s="182">
        <f t="shared" ref="I484:K484" si="238">I485</f>
        <v>0</v>
      </c>
      <c r="J484" s="182">
        <f t="shared" si="238"/>
        <v>0</v>
      </c>
      <c r="K484" s="182">
        <f t="shared" si="238"/>
        <v>0</v>
      </c>
    </row>
    <row r="485" spans="1:11">
      <c r="A485" s="187"/>
      <c r="B485" s="183" t="s">
        <v>51</v>
      </c>
      <c r="C485" s="173" t="s">
        <v>20</v>
      </c>
      <c r="D485" s="173" t="s">
        <v>16</v>
      </c>
      <c r="E485" s="173" t="s">
        <v>250</v>
      </c>
      <c r="F485" s="173" t="s">
        <v>50</v>
      </c>
      <c r="G485" s="178">
        <f t="shared" si="237"/>
        <v>64.7</v>
      </c>
      <c r="H485" s="182">
        <f>'приложение 8'!I547</f>
        <v>64.7</v>
      </c>
      <c r="I485" s="182">
        <f>'приложение 8'!J547</f>
        <v>0</v>
      </c>
      <c r="J485" s="182">
        <f>'приложение 8'!K547</f>
        <v>0</v>
      </c>
      <c r="K485" s="182">
        <f>'приложение 8'!L547</f>
        <v>0</v>
      </c>
    </row>
    <row r="486" spans="1:11" ht="38.25">
      <c r="A486" s="187"/>
      <c r="B486" s="183" t="s">
        <v>251</v>
      </c>
      <c r="C486" s="173" t="s">
        <v>20</v>
      </c>
      <c r="D486" s="173" t="s">
        <v>16</v>
      </c>
      <c r="E486" s="173" t="s">
        <v>252</v>
      </c>
      <c r="F486" s="173"/>
      <c r="G486" s="178">
        <f>SUM(H486:K486)</f>
        <v>62485.8</v>
      </c>
      <c r="H486" s="182">
        <f>H487+H490</f>
        <v>61175</v>
      </c>
      <c r="I486" s="182">
        <f>I487+I490</f>
        <v>0</v>
      </c>
      <c r="J486" s="182">
        <f>J487+J490</f>
        <v>1310.8</v>
      </c>
      <c r="K486" s="182">
        <f>K487+K490</f>
        <v>0</v>
      </c>
    </row>
    <row r="487" spans="1:11" ht="38.25">
      <c r="A487" s="210"/>
      <c r="B487" s="204" t="s">
        <v>205</v>
      </c>
      <c r="C487" s="173" t="s">
        <v>20</v>
      </c>
      <c r="D487" s="173" t="s">
        <v>16</v>
      </c>
      <c r="E487" s="173" t="s">
        <v>253</v>
      </c>
      <c r="F487" s="205"/>
      <c r="G487" s="202">
        <f t="shared" ref="G487:G489" si="239">H487+I487+J487+K487</f>
        <v>61175</v>
      </c>
      <c r="H487" s="206">
        <f>H488</f>
        <v>61175</v>
      </c>
      <c r="I487" s="206">
        <f t="shared" ref="I487:K488" si="240">I488</f>
        <v>0</v>
      </c>
      <c r="J487" s="206">
        <f t="shared" si="240"/>
        <v>0</v>
      </c>
      <c r="K487" s="206">
        <f t="shared" si="240"/>
        <v>0</v>
      </c>
    </row>
    <row r="488" spans="1:11" ht="51">
      <c r="A488" s="209"/>
      <c r="B488" s="204" t="s">
        <v>89</v>
      </c>
      <c r="C488" s="173" t="s">
        <v>20</v>
      </c>
      <c r="D488" s="173" t="s">
        <v>16</v>
      </c>
      <c r="E488" s="173" t="s">
        <v>253</v>
      </c>
      <c r="F488" s="205" t="s">
        <v>49</v>
      </c>
      <c r="G488" s="202">
        <f t="shared" si="239"/>
        <v>61175</v>
      </c>
      <c r="H488" s="206">
        <f>H489</f>
        <v>61175</v>
      </c>
      <c r="I488" s="206">
        <f t="shared" si="240"/>
        <v>0</v>
      </c>
      <c r="J488" s="206">
        <f t="shared" si="240"/>
        <v>0</v>
      </c>
      <c r="K488" s="206">
        <f t="shared" si="240"/>
        <v>0</v>
      </c>
    </row>
    <row r="489" spans="1:11">
      <c r="A489" s="209"/>
      <c r="B489" s="204" t="s">
        <v>51</v>
      </c>
      <c r="C489" s="173" t="s">
        <v>20</v>
      </c>
      <c r="D489" s="173" t="s">
        <v>16</v>
      </c>
      <c r="E489" s="173" t="s">
        <v>253</v>
      </c>
      <c r="F489" s="205" t="s">
        <v>50</v>
      </c>
      <c r="G489" s="202">
        <f t="shared" si="239"/>
        <v>61175</v>
      </c>
      <c r="H489" s="206">
        <f>'приложение 8'!I552</f>
        <v>61175</v>
      </c>
      <c r="I489" s="206">
        <f>'приложение 8'!J552</f>
        <v>0</v>
      </c>
      <c r="J489" s="206">
        <f>'приложение 8'!K552</f>
        <v>0</v>
      </c>
      <c r="K489" s="206">
        <f>'приложение 8'!L552</f>
        <v>0</v>
      </c>
    </row>
    <row r="490" spans="1:11" ht="300" customHeight="1">
      <c r="A490" s="187"/>
      <c r="B490" s="224" t="s">
        <v>522</v>
      </c>
      <c r="C490" s="173" t="s">
        <v>255</v>
      </c>
      <c r="D490" s="173" t="s">
        <v>16</v>
      </c>
      <c r="E490" s="173" t="s">
        <v>254</v>
      </c>
      <c r="F490" s="173"/>
      <c r="G490" s="178">
        <f>SUM(H490:K490)</f>
        <v>1310.8</v>
      </c>
      <c r="H490" s="182">
        <f>H491</f>
        <v>0</v>
      </c>
      <c r="I490" s="182">
        <f t="shared" ref="I490:K491" si="241">I491</f>
        <v>0</v>
      </c>
      <c r="J490" s="182">
        <f t="shared" si="241"/>
        <v>1310.8</v>
      </c>
      <c r="K490" s="182">
        <f t="shared" si="241"/>
        <v>0</v>
      </c>
    </row>
    <row r="491" spans="1:11" ht="51">
      <c r="A491" s="209"/>
      <c r="B491" s="204" t="s">
        <v>89</v>
      </c>
      <c r="C491" s="173" t="s">
        <v>20</v>
      </c>
      <c r="D491" s="173" t="s">
        <v>16</v>
      </c>
      <c r="E491" s="173" t="s">
        <v>254</v>
      </c>
      <c r="F491" s="205" t="s">
        <v>49</v>
      </c>
      <c r="G491" s="202">
        <f t="shared" ref="G491:G492" si="242">H491+I491+J491+K491</f>
        <v>1310.8</v>
      </c>
      <c r="H491" s="206">
        <f>H492</f>
        <v>0</v>
      </c>
      <c r="I491" s="206">
        <f t="shared" si="241"/>
        <v>0</v>
      </c>
      <c r="J491" s="206">
        <f t="shared" si="241"/>
        <v>1310.8</v>
      </c>
      <c r="K491" s="206">
        <f t="shared" si="241"/>
        <v>0</v>
      </c>
    </row>
    <row r="492" spans="1:11">
      <c r="A492" s="209"/>
      <c r="B492" s="204" t="s">
        <v>51</v>
      </c>
      <c r="C492" s="173" t="s">
        <v>20</v>
      </c>
      <c r="D492" s="173" t="s">
        <v>16</v>
      </c>
      <c r="E492" s="173" t="s">
        <v>254</v>
      </c>
      <c r="F492" s="205" t="s">
        <v>50</v>
      </c>
      <c r="G492" s="202">
        <f t="shared" si="242"/>
        <v>1310.8</v>
      </c>
      <c r="H492" s="206">
        <f>'приложение 8'!I556</f>
        <v>0</v>
      </c>
      <c r="I492" s="206">
        <f>'приложение 8'!J556</f>
        <v>0</v>
      </c>
      <c r="J492" s="206">
        <f>'приложение 8'!K556</f>
        <v>1310.8</v>
      </c>
      <c r="K492" s="206">
        <f>'приложение 8'!L556</f>
        <v>0</v>
      </c>
    </row>
    <row r="493" spans="1:11" ht="38.25">
      <c r="A493" s="213"/>
      <c r="B493" s="204" t="s">
        <v>422</v>
      </c>
      <c r="C493" s="173" t="s">
        <v>20</v>
      </c>
      <c r="D493" s="173" t="s">
        <v>16</v>
      </c>
      <c r="E493" s="173" t="s">
        <v>423</v>
      </c>
      <c r="F493" s="205"/>
      <c r="G493" s="178">
        <f t="shared" ref="G493:G496" si="243">H493+I493+J493+K493</f>
        <v>100</v>
      </c>
      <c r="H493" s="206">
        <f>H494</f>
        <v>100</v>
      </c>
      <c r="I493" s="206">
        <f t="shared" ref="I493:K495" si="244">I494</f>
        <v>0</v>
      </c>
      <c r="J493" s="206">
        <f t="shared" si="244"/>
        <v>0</v>
      </c>
      <c r="K493" s="206">
        <f t="shared" si="244"/>
        <v>0</v>
      </c>
    </row>
    <row r="494" spans="1:11" ht="25.5">
      <c r="A494" s="213"/>
      <c r="B494" s="183" t="s">
        <v>232</v>
      </c>
      <c r="C494" s="173" t="s">
        <v>20</v>
      </c>
      <c r="D494" s="173" t="s">
        <v>16</v>
      </c>
      <c r="E494" s="173" t="s">
        <v>597</v>
      </c>
      <c r="F494" s="205"/>
      <c r="G494" s="178">
        <f t="shared" si="243"/>
        <v>100</v>
      </c>
      <c r="H494" s="206">
        <f>H495</f>
        <v>100</v>
      </c>
      <c r="I494" s="206">
        <f t="shared" si="244"/>
        <v>0</v>
      </c>
      <c r="J494" s="206">
        <f t="shared" si="244"/>
        <v>0</v>
      </c>
      <c r="K494" s="206">
        <f t="shared" si="244"/>
        <v>0</v>
      </c>
    </row>
    <row r="495" spans="1:11" ht="51">
      <c r="A495" s="187"/>
      <c r="B495" s="183" t="s">
        <v>89</v>
      </c>
      <c r="C495" s="173" t="s">
        <v>20</v>
      </c>
      <c r="D495" s="173" t="s">
        <v>16</v>
      </c>
      <c r="E495" s="173" t="s">
        <v>597</v>
      </c>
      <c r="F495" s="173" t="s">
        <v>49</v>
      </c>
      <c r="G495" s="178">
        <f t="shared" si="243"/>
        <v>100</v>
      </c>
      <c r="H495" s="182">
        <f>H496</f>
        <v>100</v>
      </c>
      <c r="I495" s="182">
        <f t="shared" si="244"/>
        <v>0</v>
      </c>
      <c r="J495" s="182">
        <f t="shared" si="244"/>
        <v>0</v>
      </c>
      <c r="K495" s="182">
        <f t="shared" si="244"/>
        <v>0</v>
      </c>
    </row>
    <row r="496" spans="1:11">
      <c r="A496" s="187"/>
      <c r="B496" s="183" t="s">
        <v>51</v>
      </c>
      <c r="C496" s="173" t="s">
        <v>20</v>
      </c>
      <c r="D496" s="173" t="s">
        <v>16</v>
      </c>
      <c r="E496" s="173" t="s">
        <v>597</v>
      </c>
      <c r="F496" s="173" t="s">
        <v>50</v>
      </c>
      <c r="G496" s="178">
        <f t="shared" si="243"/>
        <v>100</v>
      </c>
      <c r="H496" s="182">
        <f>'приложение 8'!I561</f>
        <v>100</v>
      </c>
      <c r="I496" s="182">
        <f>'приложение 8'!J561</f>
        <v>0</v>
      </c>
      <c r="J496" s="182">
        <f>'приложение 8'!K561</f>
        <v>0</v>
      </c>
      <c r="K496" s="182">
        <f>'приложение 8'!L561</f>
        <v>0</v>
      </c>
    </row>
    <row r="497" spans="1:11" ht="51">
      <c r="A497" s="213"/>
      <c r="B497" s="204" t="s">
        <v>424</v>
      </c>
      <c r="C497" s="173" t="s">
        <v>20</v>
      </c>
      <c r="D497" s="173" t="s">
        <v>16</v>
      </c>
      <c r="E497" s="173" t="s">
        <v>425</v>
      </c>
      <c r="F497" s="205"/>
      <c r="G497" s="178">
        <f t="shared" ref="G497:G500" si="245">H497+I497+J497+K497</f>
        <v>100</v>
      </c>
      <c r="H497" s="206">
        <f>H498</f>
        <v>100</v>
      </c>
      <c r="I497" s="206">
        <f t="shared" ref="I497:K499" si="246">I498</f>
        <v>0</v>
      </c>
      <c r="J497" s="206">
        <f t="shared" si="246"/>
        <v>0</v>
      </c>
      <c r="K497" s="206">
        <f t="shared" si="246"/>
        <v>0</v>
      </c>
    </row>
    <row r="498" spans="1:11" ht="25.5">
      <c r="A498" s="213"/>
      <c r="B498" s="183" t="s">
        <v>232</v>
      </c>
      <c r="C498" s="173" t="s">
        <v>20</v>
      </c>
      <c r="D498" s="173" t="s">
        <v>16</v>
      </c>
      <c r="E498" s="173" t="s">
        <v>596</v>
      </c>
      <c r="F498" s="205"/>
      <c r="G498" s="178">
        <f t="shared" si="245"/>
        <v>100</v>
      </c>
      <c r="H498" s="206">
        <f>H499</f>
        <v>100</v>
      </c>
      <c r="I498" s="206">
        <f t="shared" si="246"/>
        <v>0</v>
      </c>
      <c r="J498" s="206">
        <f t="shared" si="246"/>
        <v>0</v>
      </c>
      <c r="K498" s="206">
        <f t="shared" si="246"/>
        <v>0</v>
      </c>
    </row>
    <row r="499" spans="1:11" ht="51">
      <c r="A499" s="187"/>
      <c r="B499" s="183" t="s">
        <v>89</v>
      </c>
      <c r="C499" s="173" t="s">
        <v>20</v>
      </c>
      <c r="D499" s="173" t="s">
        <v>16</v>
      </c>
      <c r="E499" s="173" t="s">
        <v>596</v>
      </c>
      <c r="F499" s="173" t="s">
        <v>49</v>
      </c>
      <c r="G499" s="178">
        <f t="shared" si="245"/>
        <v>100</v>
      </c>
      <c r="H499" s="182">
        <f>H500</f>
        <v>100</v>
      </c>
      <c r="I499" s="182">
        <f t="shared" si="246"/>
        <v>0</v>
      </c>
      <c r="J499" s="182">
        <f t="shared" si="246"/>
        <v>0</v>
      </c>
      <c r="K499" s="182">
        <f t="shared" si="246"/>
        <v>0</v>
      </c>
    </row>
    <row r="500" spans="1:11">
      <c r="A500" s="187"/>
      <c r="B500" s="183" t="s">
        <v>51</v>
      </c>
      <c r="C500" s="173" t="s">
        <v>20</v>
      </c>
      <c r="D500" s="173" t="s">
        <v>16</v>
      </c>
      <c r="E500" s="173" t="s">
        <v>596</v>
      </c>
      <c r="F500" s="173" t="s">
        <v>50</v>
      </c>
      <c r="G500" s="178">
        <f t="shared" si="245"/>
        <v>100</v>
      </c>
      <c r="H500" s="182">
        <f>'приложение 8'!I566</f>
        <v>100</v>
      </c>
      <c r="I500" s="182">
        <f>'приложение 8'!J566</f>
        <v>0</v>
      </c>
      <c r="J500" s="182">
        <f>'приложение 8'!K566</f>
        <v>0</v>
      </c>
      <c r="K500" s="182">
        <f>'приложение 8'!L566</f>
        <v>0</v>
      </c>
    </row>
    <row r="501" spans="1:11" ht="51">
      <c r="A501" s="196"/>
      <c r="B501" s="183" t="s">
        <v>544</v>
      </c>
      <c r="C501" s="173" t="s">
        <v>20</v>
      </c>
      <c r="D501" s="173" t="s">
        <v>16</v>
      </c>
      <c r="E501" s="173" t="s">
        <v>236</v>
      </c>
      <c r="F501" s="173"/>
      <c r="G501" s="178">
        <f>H501+I501+J501+K501</f>
        <v>107825.9</v>
      </c>
      <c r="H501" s="182">
        <f>H502</f>
        <v>106664</v>
      </c>
      <c r="I501" s="182">
        <f t="shared" ref="I501:K501" si="247">I502</f>
        <v>0</v>
      </c>
      <c r="J501" s="182">
        <f t="shared" si="247"/>
        <v>1161.9000000000001</v>
      </c>
      <c r="K501" s="182">
        <f t="shared" si="247"/>
        <v>0</v>
      </c>
    </row>
    <row r="502" spans="1:11" ht="38.25">
      <c r="A502" s="196"/>
      <c r="B502" s="183" t="s">
        <v>256</v>
      </c>
      <c r="C502" s="173" t="s">
        <v>20</v>
      </c>
      <c r="D502" s="173" t="s">
        <v>16</v>
      </c>
      <c r="E502" s="173" t="s">
        <v>238</v>
      </c>
      <c r="F502" s="173"/>
      <c r="G502" s="178">
        <f>SUM(H502:K502)</f>
        <v>107825.9</v>
      </c>
      <c r="H502" s="182">
        <f>H503+H506</f>
        <v>106664</v>
      </c>
      <c r="I502" s="182">
        <f>I503+I506</f>
        <v>0</v>
      </c>
      <c r="J502" s="182">
        <f>J503+J506</f>
        <v>1161.9000000000001</v>
      </c>
      <c r="K502" s="182">
        <f>K503+K506</f>
        <v>0</v>
      </c>
    </row>
    <row r="503" spans="1:11" ht="38.25">
      <c r="A503" s="185"/>
      <c r="B503" s="183" t="s">
        <v>205</v>
      </c>
      <c r="C503" s="173" t="s">
        <v>20</v>
      </c>
      <c r="D503" s="173" t="s">
        <v>16</v>
      </c>
      <c r="E503" s="173" t="s">
        <v>257</v>
      </c>
      <c r="F503" s="173"/>
      <c r="G503" s="178">
        <f t="shared" ref="G503:G505" si="248">H503+I503+J503+K503</f>
        <v>106664</v>
      </c>
      <c r="H503" s="182">
        <f>H504</f>
        <v>106664</v>
      </c>
      <c r="I503" s="182">
        <f t="shared" ref="I503:K504" si="249">I504</f>
        <v>0</v>
      </c>
      <c r="J503" s="182">
        <f t="shared" si="249"/>
        <v>0</v>
      </c>
      <c r="K503" s="182">
        <f t="shared" si="249"/>
        <v>0</v>
      </c>
    </row>
    <row r="504" spans="1:11" ht="51">
      <c r="A504" s="187"/>
      <c r="B504" s="183" t="s">
        <v>89</v>
      </c>
      <c r="C504" s="173" t="s">
        <v>20</v>
      </c>
      <c r="D504" s="173" t="s">
        <v>16</v>
      </c>
      <c r="E504" s="173" t="s">
        <v>257</v>
      </c>
      <c r="F504" s="173" t="s">
        <v>49</v>
      </c>
      <c r="G504" s="178">
        <f t="shared" si="248"/>
        <v>106664</v>
      </c>
      <c r="H504" s="182">
        <f>H505</f>
        <v>106664</v>
      </c>
      <c r="I504" s="182">
        <f t="shared" si="249"/>
        <v>0</v>
      </c>
      <c r="J504" s="182">
        <f t="shared" si="249"/>
        <v>0</v>
      </c>
      <c r="K504" s="182">
        <f t="shared" si="249"/>
        <v>0</v>
      </c>
    </row>
    <row r="505" spans="1:11">
      <c r="A505" s="187"/>
      <c r="B505" s="183" t="s">
        <v>51</v>
      </c>
      <c r="C505" s="173" t="s">
        <v>20</v>
      </c>
      <c r="D505" s="173" t="s">
        <v>16</v>
      </c>
      <c r="E505" s="173" t="s">
        <v>257</v>
      </c>
      <c r="F505" s="173" t="s">
        <v>50</v>
      </c>
      <c r="G505" s="178">
        <f t="shared" si="248"/>
        <v>106664</v>
      </c>
      <c r="H505" s="182">
        <f>'приложение 8'!I572</f>
        <v>106664</v>
      </c>
      <c r="I505" s="182">
        <f>'приложение 8'!J572</f>
        <v>0</v>
      </c>
      <c r="J505" s="182">
        <f>'приложение 8'!K572</f>
        <v>0</v>
      </c>
      <c r="K505" s="182">
        <f>'приложение 8'!L572</f>
        <v>0</v>
      </c>
    </row>
    <row r="506" spans="1:11" ht="300.75" customHeight="1">
      <c r="A506" s="187"/>
      <c r="B506" s="225" t="s">
        <v>522</v>
      </c>
      <c r="C506" s="173" t="s">
        <v>255</v>
      </c>
      <c r="D506" s="173" t="s">
        <v>16</v>
      </c>
      <c r="E506" s="173" t="s">
        <v>258</v>
      </c>
      <c r="F506" s="173"/>
      <c r="G506" s="178">
        <f>SUM(H506:K506)</f>
        <v>1161.9000000000001</v>
      </c>
      <c r="H506" s="182">
        <f>H507</f>
        <v>0</v>
      </c>
      <c r="I506" s="182">
        <f t="shared" ref="I506:K507" si="250">I507</f>
        <v>0</v>
      </c>
      <c r="J506" s="182">
        <f t="shared" si="250"/>
        <v>1161.9000000000001</v>
      </c>
      <c r="K506" s="182">
        <f t="shared" si="250"/>
        <v>0</v>
      </c>
    </row>
    <row r="507" spans="1:11" ht="51">
      <c r="A507" s="187"/>
      <c r="B507" s="183" t="s">
        <v>89</v>
      </c>
      <c r="C507" s="173" t="s">
        <v>20</v>
      </c>
      <c r="D507" s="173" t="s">
        <v>16</v>
      </c>
      <c r="E507" s="173" t="s">
        <v>258</v>
      </c>
      <c r="F507" s="173" t="s">
        <v>49</v>
      </c>
      <c r="G507" s="178">
        <f t="shared" ref="G507:G508" si="251">H507+I507+J507+K507</f>
        <v>1161.9000000000001</v>
      </c>
      <c r="H507" s="182">
        <f>H508</f>
        <v>0</v>
      </c>
      <c r="I507" s="182">
        <f t="shared" si="250"/>
        <v>0</v>
      </c>
      <c r="J507" s="182">
        <f t="shared" si="250"/>
        <v>1161.9000000000001</v>
      </c>
      <c r="K507" s="182">
        <f t="shared" si="250"/>
        <v>0</v>
      </c>
    </row>
    <row r="508" spans="1:11">
      <c r="A508" s="187"/>
      <c r="B508" s="183" t="s">
        <v>51</v>
      </c>
      <c r="C508" s="173" t="s">
        <v>20</v>
      </c>
      <c r="D508" s="173" t="s">
        <v>16</v>
      </c>
      <c r="E508" s="173" t="s">
        <v>258</v>
      </c>
      <c r="F508" s="173" t="s">
        <v>50</v>
      </c>
      <c r="G508" s="178">
        <f t="shared" si="251"/>
        <v>1161.9000000000001</v>
      </c>
      <c r="H508" s="182">
        <f>'приложение 8'!I576</f>
        <v>0</v>
      </c>
      <c r="I508" s="182">
        <f>'приложение 8'!J576</f>
        <v>0</v>
      </c>
      <c r="J508" s="182">
        <f>'приложение 8'!K576</f>
        <v>1161.9000000000001</v>
      </c>
      <c r="K508" s="182">
        <f>'приложение 8'!L576</f>
        <v>0</v>
      </c>
    </row>
    <row r="509" spans="1:11" ht="63.75">
      <c r="A509" s="203"/>
      <c r="B509" s="204" t="s">
        <v>159</v>
      </c>
      <c r="C509" s="205" t="s">
        <v>20</v>
      </c>
      <c r="D509" s="173" t="s">
        <v>16</v>
      </c>
      <c r="E509" s="226" t="s">
        <v>240</v>
      </c>
      <c r="F509" s="205"/>
      <c r="G509" s="202">
        <f t="shared" ref="G509" si="252">SUM(H509:K509)</f>
        <v>5400</v>
      </c>
      <c r="H509" s="208">
        <f>H510</f>
        <v>5400</v>
      </c>
      <c r="I509" s="208">
        <f t="shared" ref="I509:K511" si="253">I510</f>
        <v>0</v>
      </c>
      <c r="J509" s="208">
        <f t="shared" si="253"/>
        <v>0</v>
      </c>
      <c r="K509" s="208">
        <f t="shared" si="253"/>
        <v>0</v>
      </c>
    </row>
    <row r="510" spans="1:11" ht="25.5">
      <c r="A510" s="203"/>
      <c r="B510" s="183" t="s">
        <v>232</v>
      </c>
      <c r="C510" s="205" t="s">
        <v>20</v>
      </c>
      <c r="D510" s="173" t="s">
        <v>16</v>
      </c>
      <c r="E510" s="226" t="s">
        <v>241</v>
      </c>
      <c r="F510" s="205"/>
      <c r="G510" s="202">
        <f>SUM(H510:K510)</f>
        <v>5400</v>
      </c>
      <c r="H510" s="208">
        <f>H511</f>
        <v>5400</v>
      </c>
      <c r="I510" s="208">
        <f t="shared" si="253"/>
        <v>0</v>
      </c>
      <c r="J510" s="208">
        <f t="shared" si="253"/>
        <v>0</v>
      </c>
      <c r="K510" s="208">
        <f t="shared" si="253"/>
        <v>0</v>
      </c>
    </row>
    <row r="511" spans="1:11" ht="51">
      <c r="A511" s="203"/>
      <c r="B511" s="204" t="s">
        <v>239</v>
      </c>
      <c r="C511" s="205" t="s">
        <v>20</v>
      </c>
      <c r="D511" s="173" t="s">
        <v>16</v>
      </c>
      <c r="E511" s="226" t="s">
        <v>241</v>
      </c>
      <c r="F511" s="205" t="s">
        <v>49</v>
      </c>
      <c r="G511" s="202">
        <f>SUM(H511:K511)</f>
        <v>5400</v>
      </c>
      <c r="H511" s="206">
        <f>H512</f>
        <v>5400</v>
      </c>
      <c r="I511" s="206">
        <f t="shared" si="253"/>
        <v>0</v>
      </c>
      <c r="J511" s="206">
        <f t="shared" si="253"/>
        <v>0</v>
      </c>
      <c r="K511" s="206">
        <f t="shared" si="253"/>
        <v>0</v>
      </c>
    </row>
    <row r="512" spans="1:11" ht="51">
      <c r="A512" s="203"/>
      <c r="B512" s="204" t="s">
        <v>242</v>
      </c>
      <c r="C512" s="205" t="s">
        <v>20</v>
      </c>
      <c r="D512" s="173" t="s">
        <v>16</v>
      </c>
      <c r="E512" s="226" t="s">
        <v>241</v>
      </c>
      <c r="F512" s="205" t="s">
        <v>243</v>
      </c>
      <c r="G512" s="202">
        <f>SUM(H512:K512)</f>
        <v>5400</v>
      </c>
      <c r="H512" s="206">
        <v>5400</v>
      </c>
      <c r="I512" s="206">
        <v>0</v>
      </c>
      <c r="J512" s="206">
        <v>0</v>
      </c>
      <c r="K512" s="206">
        <v>0</v>
      </c>
    </row>
    <row r="513" spans="1:13" ht="25.5">
      <c r="A513" s="199"/>
      <c r="B513" s="200" t="s">
        <v>31</v>
      </c>
      <c r="C513" s="201" t="s">
        <v>20</v>
      </c>
      <c r="D513" s="201" t="s">
        <v>20</v>
      </c>
      <c r="E513" s="201"/>
      <c r="F513" s="201"/>
      <c r="G513" s="202">
        <f>H513+I513+J513+K513</f>
        <v>35197.599999999999</v>
      </c>
      <c r="H513" s="202">
        <f>H514+H531+H535+H540+H544</f>
        <v>22972.699999999997</v>
      </c>
      <c r="I513" s="202">
        <f t="shared" ref="I513:K513" si="254">I514+I531+I535+I540+I544</f>
        <v>6975.4</v>
      </c>
      <c r="J513" s="202">
        <f t="shared" si="254"/>
        <v>5249.5</v>
      </c>
      <c r="K513" s="202">
        <f t="shared" si="254"/>
        <v>0</v>
      </c>
    </row>
    <row r="514" spans="1:13" ht="38.25">
      <c r="A514" s="175"/>
      <c r="B514" s="227" t="s">
        <v>163</v>
      </c>
      <c r="C514" s="173" t="s">
        <v>20</v>
      </c>
      <c r="D514" s="173" t="s">
        <v>20</v>
      </c>
      <c r="E514" s="173" t="s">
        <v>317</v>
      </c>
      <c r="F514" s="177"/>
      <c r="G514" s="178">
        <f t="shared" ref="G514" si="255">H514+I514+J514+K514</f>
        <v>16697.3</v>
      </c>
      <c r="H514" s="182">
        <f>H515</f>
        <v>4472.3999999999996</v>
      </c>
      <c r="I514" s="182">
        <f t="shared" ref="I514:K514" si="256">I515</f>
        <v>6975.4</v>
      </c>
      <c r="J514" s="182">
        <f t="shared" si="256"/>
        <v>5249.5</v>
      </c>
      <c r="K514" s="182">
        <f t="shared" si="256"/>
        <v>0</v>
      </c>
    </row>
    <row r="515" spans="1:13" ht="38.25">
      <c r="A515" s="175"/>
      <c r="B515" s="227" t="s">
        <v>214</v>
      </c>
      <c r="C515" s="173" t="s">
        <v>20</v>
      </c>
      <c r="D515" s="173" t="s">
        <v>20</v>
      </c>
      <c r="E515" s="173" t="s">
        <v>339</v>
      </c>
      <c r="F515" s="177"/>
      <c r="G515" s="178">
        <f>SUM(H515:K515)</f>
        <v>16697.3</v>
      </c>
      <c r="H515" s="182">
        <f>H516+H520+H527+H523</f>
        <v>4472.3999999999996</v>
      </c>
      <c r="I515" s="182">
        <f t="shared" ref="I515:K515" si="257">I516+I520+I527+I523</f>
        <v>6975.4</v>
      </c>
      <c r="J515" s="182">
        <f t="shared" si="257"/>
        <v>5249.5</v>
      </c>
      <c r="K515" s="182">
        <f t="shared" si="257"/>
        <v>0</v>
      </c>
    </row>
    <row r="516" spans="1:13" ht="138.75" customHeight="1">
      <c r="A516" s="196"/>
      <c r="B516" s="222" t="s">
        <v>539</v>
      </c>
      <c r="C516" s="173" t="s">
        <v>20</v>
      </c>
      <c r="D516" s="173" t="s">
        <v>20</v>
      </c>
      <c r="E516" s="173" t="s">
        <v>336</v>
      </c>
      <c r="F516" s="177"/>
      <c r="G516" s="178">
        <f t="shared" ref="G516:G522" si="258">H516+I516+J516+K516</f>
        <v>5249.5</v>
      </c>
      <c r="H516" s="182">
        <f t="shared" ref="H516:K517" si="259">H517</f>
        <v>0</v>
      </c>
      <c r="I516" s="182">
        <f t="shared" si="259"/>
        <v>0</v>
      </c>
      <c r="J516" s="182">
        <f t="shared" si="259"/>
        <v>5249.5</v>
      </c>
      <c r="K516" s="182">
        <f t="shared" si="259"/>
        <v>0</v>
      </c>
    </row>
    <row r="517" spans="1:13" ht="51">
      <c r="A517" s="187"/>
      <c r="B517" s="183" t="s">
        <v>89</v>
      </c>
      <c r="C517" s="173" t="s">
        <v>20</v>
      </c>
      <c r="D517" s="173" t="s">
        <v>20</v>
      </c>
      <c r="E517" s="173" t="s">
        <v>336</v>
      </c>
      <c r="F517" s="173" t="s">
        <v>49</v>
      </c>
      <c r="G517" s="178">
        <f t="shared" si="258"/>
        <v>5249.5</v>
      </c>
      <c r="H517" s="182">
        <f t="shared" si="259"/>
        <v>0</v>
      </c>
      <c r="I517" s="182">
        <f t="shared" si="259"/>
        <v>0</v>
      </c>
      <c r="J517" s="182">
        <f>J518+J519</f>
        <v>5249.5</v>
      </c>
      <c r="K517" s="182">
        <f>K518</f>
        <v>0</v>
      </c>
    </row>
    <row r="518" spans="1:13">
      <c r="A518" s="187"/>
      <c r="B518" s="183" t="s">
        <v>51</v>
      </c>
      <c r="C518" s="173" t="s">
        <v>20</v>
      </c>
      <c r="D518" s="173" t="s">
        <v>20</v>
      </c>
      <c r="E518" s="173" t="s">
        <v>336</v>
      </c>
      <c r="F518" s="173" t="s">
        <v>50</v>
      </c>
      <c r="G518" s="178">
        <f t="shared" si="258"/>
        <v>4957</v>
      </c>
      <c r="H518" s="182">
        <f>'приложение 8'!I879</f>
        <v>0</v>
      </c>
      <c r="I518" s="182">
        <f>'приложение 8'!J879</f>
        <v>0</v>
      </c>
      <c r="J518" s="182">
        <f>'приложение 8'!K879</f>
        <v>4957</v>
      </c>
      <c r="K518" s="182">
        <f>'приложение 8'!L879</f>
        <v>0</v>
      </c>
      <c r="M518" s="228"/>
    </row>
    <row r="519" spans="1:13">
      <c r="A519" s="187"/>
      <c r="B519" s="204" t="s">
        <v>67</v>
      </c>
      <c r="C519" s="173" t="s">
        <v>20</v>
      </c>
      <c r="D519" s="173" t="s">
        <v>20</v>
      </c>
      <c r="E519" s="173" t="s">
        <v>336</v>
      </c>
      <c r="F519" s="173" t="s">
        <v>65</v>
      </c>
      <c r="G519" s="178">
        <f t="shared" si="258"/>
        <v>292.5</v>
      </c>
      <c r="H519" s="182">
        <f>'приложение 8'!I882</f>
        <v>0</v>
      </c>
      <c r="I519" s="182">
        <f>'приложение 8'!J882</f>
        <v>0</v>
      </c>
      <c r="J519" s="182">
        <f>'приложение 8'!K882</f>
        <v>292.5</v>
      </c>
      <c r="K519" s="182">
        <f>'приложение 8'!L882</f>
        <v>0</v>
      </c>
    </row>
    <row r="520" spans="1:13" ht="126.75" customHeight="1">
      <c r="A520" s="187"/>
      <c r="B520" s="222" t="s">
        <v>540</v>
      </c>
      <c r="C520" s="173" t="s">
        <v>20</v>
      </c>
      <c r="D520" s="173" t="s">
        <v>20</v>
      </c>
      <c r="E520" s="173" t="s">
        <v>337</v>
      </c>
      <c r="F520" s="173"/>
      <c r="G520" s="178">
        <f t="shared" si="258"/>
        <v>1312.4</v>
      </c>
      <c r="H520" s="182">
        <f t="shared" ref="H520:I521" si="260">H521</f>
        <v>1312.4</v>
      </c>
      <c r="I520" s="182">
        <f t="shared" si="260"/>
        <v>0</v>
      </c>
      <c r="J520" s="182">
        <f>J521</f>
        <v>0</v>
      </c>
      <c r="K520" s="182">
        <f>K521</f>
        <v>0</v>
      </c>
    </row>
    <row r="521" spans="1:13" ht="51">
      <c r="A521" s="187"/>
      <c r="B521" s="183" t="s">
        <v>89</v>
      </c>
      <c r="C521" s="173" t="s">
        <v>20</v>
      </c>
      <c r="D521" s="173" t="s">
        <v>20</v>
      </c>
      <c r="E521" s="173" t="s">
        <v>337</v>
      </c>
      <c r="F521" s="173" t="s">
        <v>49</v>
      </c>
      <c r="G521" s="178">
        <f>SUM(H521:K521)</f>
        <v>1312.4</v>
      </c>
      <c r="H521" s="182">
        <f t="shared" si="260"/>
        <v>1312.4</v>
      </c>
      <c r="I521" s="182">
        <f t="shared" si="260"/>
        <v>0</v>
      </c>
      <c r="J521" s="182">
        <f>J522</f>
        <v>0</v>
      </c>
      <c r="K521" s="182">
        <f>K522</f>
        <v>0</v>
      </c>
    </row>
    <row r="522" spans="1:13">
      <c r="A522" s="187"/>
      <c r="B522" s="183" t="s">
        <v>51</v>
      </c>
      <c r="C522" s="173" t="s">
        <v>20</v>
      </c>
      <c r="D522" s="173" t="s">
        <v>20</v>
      </c>
      <c r="E522" s="173" t="s">
        <v>337</v>
      </c>
      <c r="F522" s="173" t="s">
        <v>50</v>
      </c>
      <c r="G522" s="178">
        <f t="shared" si="258"/>
        <v>1312.4</v>
      </c>
      <c r="H522" s="182">
        <f>'приложение 8'!I885</f>
        <v>1312.4</v>
      </c>
      <c r="I522" s="182">
        <f>'приложение 8'!J885</f>
        <v>0</v>
      </c>
      <c r="J522" s="182">
        <f>'приложение 8'!K885</f>
        <v>0</v>
      </c>
      <c r="K522" s="182">
        <f>'приложение 8'!L885</f>
        <v>0</v>
      </c>
    </row>
    <row r="523" spans="1:13" ht="89.25">
      <c r="A523" s="196"/>
      <c r="B523" s="222" t="s">
        <v>523</v>
      </c>
      <c r="C523" s="173" t="s">
        <v>20</v>
      </c>
      <c r="D523" s="173" t="s">
        <v>20</v>
      </c>
      <c r="E523" s="173" t="s">
        <v>338</v>
      </c>
      <c r="F523" s="173"/>
      <c r="G523" s="178">
        <f t="shared" ref="G523:G526" si="261">H523+I523+J523+K523</f>
        <v>6975.4</v>
      </c>
      <c r="H523" s="182">
        <f t="shared" ref="H523:K523" si="262">H524</f>
        <v>0</v>
      </c>
      <c r="I523" s="182">
        <f t="shared" si="262"/>
        <v>6975.4</v>
      </c>
      <c r="J523" s="182">
        <f t="shared" si="262"/>
        <v>0</v>
      </c>
      <c r="K523" s="182">
        <f t="shared" si="262"/>
        <v>0</v>
      </c>
    </row>
    <row r="524" spans="1:13" ht="51">
      <c r="A524" s="187"/>
      <c r="B524" s="183" t="s">
        <v>89</v>
      </c>
      <c r="C524" s="173" t="s">
        <v>20</v>
      </c>
      <c r="D524" s="173" t="s">
        <v>20</v>
      </c>
      <c r="E524" s="173" t="s">
        <v>338</v>
      </c>
      <c r="F524" s="173" t="s">
        <v>49</v>
      </c>
      <c r="G524" s="178">
        <f t="shared" si="261"/>
        <v>6975.4</v>
      </c>
      <c r="H524" s="182">
        <f>H525+H526</f>
        <v>0</v>
      </c>
      <c r="I524" s="182">
        <f t="shared" ref="I524:K524" si="263">I525+I526</f>
        <v>6975.4</v>
      </c>
      <c r="J524" s="182">
        <f t="shared" si="263"/>
        <v>0</v>
      </c>
      <c r="K524" s="182">
        <f t="shared" si="263"/>
        <v>0</v>
      </c>
    </row>
    <row r="525" spans="1:13">
      <c r="A525" s="187"/>
      <c r="B525" s="204" t="s">
        <v>51</v>
      </c>
      <c r="C525" s="173" t="s">
        <v>20</v>
      </c>
      <c r="D525" s="173" t="s">
        <v>20</v>
      </c>
      <c r="E525" s="173" t="s">
        <v>338</v>
      </c>
      <c r="F525" s="205" t="s">
        <v>50</v>
      </c>
      <c r="G525" s="178">
        <f t="shared" si="261"/>
        <v>1281.4000000000001</v>
      </c>
      <c r="H525" s="182">
        <f>'приложение 8'!I587</f>
        <v>0</v>
      </c>
      <c r="I525" s="182">
        <f>'приложение 8'!J587</f>
        <v>1281.4000000000001</v>
      </c>
      <c r="J525" s="182">
        <f>'приложение 8'!K587</f>
        <v>0</v>
      </c>
      <c r="K525" s="182">
        <f>'приложение 8'!L587</f>
        <v>0</v>
      </c>
    </row>
    <row r="526" spans="1:13">
      <c r="A526" s="187"/>
      <c r="B526" s="204" t="s">
        <v>67</v>
      </c>
      <c r="C526" s="173" t="s">
        <v>20</v>
      </c>
      <c r="D526" s="173" t="s">
        <v>20</v>
      </c>
      <c r="E526" s="173" t="s">
        <v>338</v>
      </c>
      <c r="F526" s="173" t="s">
        <v>65</v>
      </c>
      <c r="G526" s="178">
        <f t="shared" si="261"/>
        <v>5694</v>
      </c>
      <c r="H526" s="182">
        <f>'приложение 8'!I889</f>
        <v>0</v>
      </c>
      <c r="I526" s="182">
        <f>'приложение 8'!J889</f>
        <v>5694</v>
      </c>
      <c r="J526" s="182">
        <f>'приложение 8'!K889</f>
        <v>0</v>
      </c>
      <c r="K526" s="182">
        <f>'приложение 8'!L889</f>
        <v>0</v>
      </c>
    </row>
    <row r="527" spans="1:13" s="229" customFormat="1" ht="25.5">
      <c r="A527" s="187"/>
      <c r="B527" s="183" t="s">
        <v>232</v>
      </c>
      <c r="C527" s="173" t="s">
        <v>20</v>
      </c>
      <c r="D527" s="173" t="s">
        <v>20</v>
      </c>
      <c r="E527" s="173" t="s">
        <v>572</v>
      </c>
      <c r="F527" s="173"/>
      <c r="G527" s="178">
        <f>SUM(H527:K527)</f>
        <v>3160</v>
      </c>
      <c r="H527" s="182">
        <f>H528</f>
        <v>3160</v>
      </c>
      <c r="I527" s="182">
        <f t="shared" ref="I527:K528" si="264">I528</f>
        <v>0</v>
      </c>
      <c r="J527" s="182">
        <f t="shared" si="264"/>
        <v>0</v>
      </c>
      <c r="K527" s="182">
        <f t="shared" si="264"/>
        <v>0</v>
      </c>
    </row>
    <row r="528" spans="1:13" s="229" customFormat="1" ht="55.5" customHeight="1">
      <c r="A528" s="187"/>
      <c r="B528" s="183" t="s">
        <v>89</v>
      </c>
      <c r="C528" s="173" t="s">
        <v>20</v>
      </c>
      <c r="D528" s="173" t="s">
        <v>20</v>
      </c>
      <c r="E528" s="173" t="s">
        <v>572</v>
      </c>
      <c r="F528" s="173" t="s">
        <v>49</v>
      </c>
      <c r="G528" s="178">
        <f t="shared" ref="G528:G530" si="265">H528+I528+J528+K528</f>
        <v>3160</v>
      </c>
      <c r="H528" s="182">
        <f>H529+H530</f>
        <v>3160</v>
      </c>
      <c r="I528" s="182">
        <f>I529</f>
        <v>0</v>
      </c>
      <c r="J528" s="182">
        <f t="shared" si="264"/>
        <v>0</v>
      </c>
      <c r="K528" s="182">
        <f t="shared" si="264"/>
        <v>0</v>
      </c>
    </row>
    <row r="529" spans="1:11" s="229" customFormat="1">
      <c r="A529" s="187"/>
      <c r="B529" s="183" t="s">
        <v>51</v>
      </c>
      <c r="C529" s="173" t="s">
        <v>20</v>
      </c>
      <c r="D529" s="173" t="s">
        <v>20</v>
      </c>
      <c r="E529" s="173" t="s">
        <v>572</v>
      </c>
      <c r="F529" s="173" t="s">
        <v>50</v>
      </c>
      <c r="G529" s="178">
        <f t="shared" si="265"/>
        <v>2560</v>
      </c>
      <c r="H529" s="182">
        <f>'приложение 8'!I893</f>
        <v>2560</v>
      </c>
      <c r="I529" s="182">
        <f>'приложение 8'!J893</f>
        <v>0</v>
      </c>
      <c r="J529" s="182">
        <f>'приложение 8'!K893</f>
        <v>0</v>
      </c>
      <c r="K529" s="182">
        <f>'приложение 8'!L893</f>
        <v>0</v>
      </c>
    </row>
    <row r="530" spans="1:11" s="229" customFormat="1" ht="13.5" customHeight="1">
      <c r="A530" s="187"/>
      <c r="B530" s="204" t="s">
        <v>67</v>
      </c>
      <c r="C530" s="173" t="s">
        <v>20</v>
      </c>
      <c r="D530" s="173" t="s">
        <v>20</v>
      </c>
      <c r="E530" s="173" t="s">
        <v>572</v>
      </c>
      <c r="F530" s="173" t="s">
        <v>65</v>
      </c>
      <c r="G530" s="178">
        <f t="shared" si="265"/>
        <v>600</v>
      </c>
      <c r="H530" s="182">
        <f>'приложение 8'!I895</f>
        <v>600</v>
      </c>
      <c r="I530" s="182">
        <f>'приложение 8'!J895</f>
        <v>0</v>
      </c>
      <c r="J530" s="182">
        <f>'приложение 8'!K895</f>
        <v>0</v>
      </c>
      <c r="K530" s="182">
        <f>'приложение 8'!L895</f>
        <v>0</v>
      </c>
    </row>
    <row r="531" spans="1:11" s="229" customFormat="1" ht="38.25">
      <c r="A531" s="210"/>
      <c r="B531" s="204" t="s">
        <v>230</v>
      </c>
      <c r="C531" s="226" t="s">
        <v>20</v>
      </c>
      <c r="D531" s="226" t="s">
        <v>20</v>
      </c>
      <c r="E531" s="226" t="s">
        <v>231</v>
      </c>
      <c r="F531" s="201"/>
      <c r="G531" s="202">
        <f>H531+I531+J531+K531</f>
        <v>194.6</v>
      </c>
      <c r="H531" s="206">
        <f>H532</f>
        <v>194.6</v>
      </c>
      <c r="I531" s="206">
        <f t="shared" ref="I531:K533" si="266">I532</f>
        <v>0</v>
      </c>
      <c r="J531" s="206">
        <f t="shared" si="266"/>
        <v>0</v>
      </c>
      <c r="K531" s="206">
        <f t="shared" si="266"/>
        <v>0</v>
      </c>
    </row>
    <row r="532" spans="1:11" ht="25.5">
      <c r="A532" s="209"/>
      <c r="B532" s="183" t="s">
        <v>232</v>
      </c>
      <c r="C532" s="205" t="s">
        <v>20</v>
      </c>
      <c r="D532" s="205" t="s">
        <v>20</v>
      </c>
      <c r="E532" s="226" t="s">
        <v>233</v>
      </c>
      <c r="F532" s="205"/>
      <c r="G532" s="202">
        <f>H532+I532+J532+K532</f>
        <v>194.6</v>
      </c>
      <c r="H532" s="206">
        <f>H533</f>
        <v>194.6</v>
      </c>
      <c r="I532" s="206">
        <f t="shared" si="266"/>
        <v>0</v>
      </c>
      <c r="J532" s="206">
        <f t="shared" si="266"/>
        <v>0</v>
      </c>
      <c r="K532" s="206">
        <f t="shared" si="266"/>
        <v>0</v>
      </c>
    </row>
    <row r="533" spans="1:11" ht="48" customHeight="1">
      <c r="A533" s="209"/>
      <c r="B533" s="204" t="s">
        <v>82</v>
      </c>
      <c r="C533" s="205" t="s">
        <v>20</v>
      </c>
      <c r="D533" s="205" t="s">
        <v>20</v>
      </c>
      <c r="E533" s="226" t="s">
        <v>233</v>
      </c>
      <c r="F533" s="205" t="s">
        <v>49</v>
      </c>
      <c r="G533" s="202">
        <f t="shared" ref="G533:G534" si="267">H533+I533+J533+K533</f>
        <v>194.6</v>
      </c>
      <c r="H533" s="206">
        <f>H534</f>
        <v>194.6</v>
      </c>
      <c r="I533" s="206">
        <f t="shared" si="266"/>
        <v>0</v>
      </c>
      <c r="J533" s="206">
        <f t="shared" si="266"/>
        <v>0</v>
      </c>
      <c r="K533" s="206">
        <f t="shared" si="266"/>
        <v>0</v>
      </c>
    </row>
    <row r="534" spans="1:11">
      <c r="A534" s="209"/>
      <c r="B534" s="204" t="s">
        <v>51</v>
      </c>
      <c r="C534" s="205" t="s">
        <v>20</v>
      </c>
      <c r="D534" s="205" t="s">
        <v>20</v>
      </c>
      <c r="E534" s="226" t="s">
        <v>233</v>
      </c>
      <c r="F534" s="205" t="s">
        <v>50</v>
      </c>
      <c r="G534" s="202">
        <f t="shared" si="267"/>
        <v>194.6</v>
      </c>
      <c r="H534" s="206">
        <f>'приложение 8'!I900</f>
        <v>194.6</v>
      </c>
      <c r="I534" s="206">
        <f>'приложение 8'!J900</f>
        <v>0</v>
      </c>
      <c r="J534" s="206">
        <f>'приложение 8'!K900</f>
        <v>0</v>
      </c>
      <c r="K534" s="206">
        <f>'приложение 8'!L900</f>
        <v>0</v>
      </c>
    </row>
    <row r="535" spans="1:11" ht="51">
      <c r="A535" s="230"/>
      <c r="B535" s="204" t="s">
        <v>235</v>
      </c>
      <c r="C535" s="226" t="s">
        <v>20</v>
      </c>
      <c r="D535" s="226" t="s">
        <v>20</v>
      </c>
      <c r="E535" s="226" t="s">
        <v>236</v>
      </c>
      <c r="F535" s="231"/>
      <c r="G535" s="202">
        <f>SUM(H535:K535)</f>
        <v>30</v>
      </c>
      <c r="H535" s="232">
        <f>H536</f>
        <v>30</v>
      </c>
      <c r="I535" s="232">
        <f t="shared" ref="I535:K537" si="268">I536</f>
        <v>0</v>
      </c>
      <c r="J535" s="232">
        <f t="shared" si="268"/>
        <v>0</v>
      </c>
      <c r="K535" s="232">
        <f t="shared" si="268"/>
        <v>0</v>
      </c>
    </row>
    <row r="536" spans="1:11" ht="38.25">
      <c r="A536" s="230"/>
      <c r="B536" s="204" t="s">
        <v>237</v>
      </c>
      <c r="C536" s="226" t="s">
        <v>20</v>
      </c>
      <c r="D536" s="226" t="s">
        <v>20</v>
      </c>
      <c r="E536" s="226" t="s">
        <v>238</v>
      </c>
      <c r="F536" s="231"/>
      <c r="G536" s="202">
        <f>SUM(H536:K536)</f>
        <v>30</v>
      </c>
      <c r="H536" s="232">
        <f>H537</f>
        <v>30</v>
      </c>
      <c r="I536" s="232">
        <f t="shared" si="268"/>
        <v>0</v>
      </c>
      <c r="J536" s="232">
        <f t="shared" si="268"/>
        <v>0</v>
      </c>
      <c r="K536" s="232">
        <f t="shared" si="268"/>
        <v>0</v>
      </c>
    </row>
    <row r="537" spans="1:11" ht="25.5">
      <c r="A537" s="230"/>
      <c r="B537" s="183" t="s">
        <v>232</v>
      </c>
      <c r="C537" s="226" t="s">
        <v>20</v>
      </c>
      <c r="D537" s="226" t="s">
        <v>20</v>
      </c>
      <c r="E537" s="226" t="s">
        <v>579</v>
      </c>
      <c r="F537" s="231"/>
      <c r="G537" s="202">
        <f>SUM(H537:K537)</f>
        <v>30</v>
      </c>
      <c r="H537" s="232">
        <f>H538</f>
        <v>30</v>
      </c>
      <c r="I537" s="232">
        <f t="shared" si="268"/>
        <v>0</v>
      </c>
      <c r="J537" s="232">
        <f t="shared" si="268"/>
        <v>0</v>
      </c>
      <c r="K537" s="232">
        <f t="shared" si="268"/>
        <v>0</v>
      </c>
    </row>
    <row r="538" spans="1:11" ht="51">
      <c r="A538" s="203"/>
      <c r="B538" s="204" t="s">
        <v>239</v>
      </c>
      <c r="C538" s="226" t="s">
        <v>20</v>
      </c>
      <c r="D538" s="226" t="s">
        <v>20</v>
      </c>
      <c r="E538" s="226" t="s">
        <v>579</v>
      </c>
      <c r="F538" s="205" t="s">
        <v>49</v>
      </c>
      <c r="G538" s="202">
        <f>G539</f>
        <v>30</v>
      </c>
      <c r="H538" s="206">
        <f t="shared" ref="H538:K538" si="269">H539</f>
        <v>30</v>
      </c>
      <c r="I538" s="206">
        <f t="shared" si="269"/>
        <v>0</v>
      </c>
      <c r="J538" s="206">
        <f t="shared" si="269"/>
        <v>0</v>
      </c>
      <c r="K538" s="206">
        <f t="shared" si="269"/>
        <v>0</v>
      </c>
    </row>
    <row r="539" spans="1:11">
      <c r="A539" s="203"/>
      <c r="B539" s="204" t="s">
        <v>51</v>
      </c>
      <c r="C539" s="226" t="s">
        <v>20</v>
      </c>
      <c r="D539" s="226" t="s">
        <v>20</v>
      </c>
      <c r="E539" s="226" t="s">
        <v>579</v>
      </c>
      <c r="F539" s="205" t="s">
        <v>50</v>
      </c>
      <c r="G539" s="202">
        <f>H539+I539+J539+K539</f>
        <v>30</v>
      </c>
      <c r="H539" s="206">
        <f>'приложение 8'!I593</f>
        <v>30</v>
      </c>
      <c r="I539" s="206">
        <f>'приложение 8'!J593</f>
        <v>0</v>
      </c>
      <c r="J539" s="206">
        <f>'приложение 8'!K593</f>
        <v>0</v>
      </c>
      <c r="K539" s="206">
        <f>'приложение 8'!L593</f>
        <v>0</v>
      </c>
    </row>
    <row r="540" spans="1:11" ht="63" customHeight="1">
      <c r="A540" s="203"/>
      <c r="B540" s="204" t="s">
        <v>159</v>
      </c>
      <c r="C540" s="205" t="s">
        <v>20</v>
      </c>
      <c r="D540" s="205" t="s">
        <v>20</v>
      </c>
      <c r="E540" s="226" t="s">
        <v>240</v>
      </c>
      <c r="F540" s="205"/>
      <c r="G540" s="202">
        <f t="shared" ref="G540" si="270">SUM(H540:K540)</f>
        <v>500</v>
      </c>
      <c r="H540" s="208">
        <f>H541</f>
        <v>500</v>
      </c>
      <c r="I540" s="208">
        <f t="shared" ref="I540:K542" si="271">I541</f>
        <v>0</v>
      </c>
      <c r="J540" s="208">
        <f t="shared" si="271"/>
        <v>0</v>
      </c>
      <c r="K540" s="208">
        <f t="shared" si="271"/>
        <v>0</v>
      </c>
    </row>
    <row r="541" spans="1:11" ht="25.5">
      <c r="A541" s="203"/>
      <c r="B541" s="183" t="s">
        <v>232</v>
      </c>
      <c r="C541" s="205" t="s">
        <v>20</v>
      </c>
      <c r="D541" s="205" t="s">
        <v>20</v>
      </c>
      <c r="E541" s="226" t="s">
        <v>241</v>
      </c>
      <c r="F541" s="205"/>
      <c r="G541" s="202">
        <f>SUM(H541:K541)</f>
        <v>500</v>
      </c>
      <c r="H541" s="208">
        <f>H542</f>
        <v>500</v>
      </c>
      <c r="I541" s="208">
        <f t="shared" si="271"/>
        <v>0</v>
      </c>
      <c r="J541" s="208">
        <f t="shared" si="271"/>
        <v>0</v>
      </c>
      <c r="K541" s="208">
        <f t="shared" si="271"/>
        <v>0</v>
      </c>
    </row>
    <row r="542" spans="1:11" ht="51">
      <c r="A542" s="203"/>
      <c r="B542" s="204" t="s">
        <v>239</v>
      </c>
      <c r="C542" s="205" t="s">
        <v>20</v>
      </c>
      <c r="D542" s="205" t="s">
        <v>20</v>
      </c>
      <c r="E542" s="226" t="s">
        <v>241</v>
      </c>
      <c r="F542" s="205" t="s">
        <v>49</v>
      </c>
      <c r="G542" s="202">
        <f>SUM(H542:K542)</f>
        <v>500</v>
      </c>
      <c r="H542" s="206">
        <f>H543</f>
        <v>500</v>
      </c>
      <c r="I542" s="206">
        <f t="shared" si="271"/>
        <v>0</v>
      </c>
      <c r="J542" s="206">
        <f t="shared" si="271"/>
        <v>0</v>
      </c>
      <c r="K542" s="206">
        <f t="shared" si="271"/>
        <v>0</v>
      </c>
    </row>
    <row r="543" spans="1:11" ht="51">
      <c r="A543" s="203"/>
      <c r="B543" s="204" t="s">
        <v>242</v>
      </c>
      <c r="C543" s="205" t="s">
        <v>20</v>
      </c>
      <c r="D543" s="205" t="s">
        <v>20</v>
      </c>
      <c r="E543" s="226" t="s">
        <v>241</v>
      </c>
      <c r="F543" s="205" t="s">
        <v>243</v>
      </c>
      <c r="G543" s="202">
        <f>SUM(H543:K543)</f>
        <v>500</v>
      </c>
      <c r="H543" s="206">
        <f>'приложение 8'!I598</f>
        <v>500</v>
      </c>
      <c r="I543" s="206">
        <f>'приложение 8'!J598</f>
        <v>0</v>
      </c>
      <c r="J543" s="206">
        <f>'приложение 8'!K598</f>
        <v>0</v>
      </c>
      <c r="K543" s="206">
        <f>'приложение 8'!L598</f>
        <v>0</v>
      </c>
    </row>
    <row r="544" spans="1:11" ht="38.25">
      <c r="A544" s="210"/>
      <c r="B544" s="204" t="s">
        <v>230</v>
      </c>
      <c r="C544" s="226" t="s">
        <v>20</v>
      </c>
      <c r="D544" s="226" t="s">
        <v>20</v>
      </c>
      <c r="E544" s="226" t="s">
        <v>231</v>
      </c>
      <c r="F544" s="201"/>
      <c r="G544" s="202">
        <f>H544+I544+J544+K544</f>
        <v>17775.699999999997</v>
      </c>
      <c r="H544" s="206">
        <f>H545+H548</f>
        <v>17775.699999999997</v>
      </c>
      <c r="I544" s="206">
        <f>I545+I548</f>
        <v>0</v>
      </c>
      <c r="J544" s="206">
        <f>J545+J548</f>
        <v>0</v>
      </c>
      <c r="K544" s="206">
        <f>K545+K548</f>
        <v>0</v>
      </c>
    </row>
    <row r="545" spans="1:11" ht="38.25">
      <c r="A545" s="210"/>
      <c r="B545" s="204" t="s">
        <v>205</v>
      </c>
      <c r="C545" s="205" t="s">
        <v>20</v>
      </c>
      <c r="D545" s="205" t="s">
        <v>20</v>
      </c>
      <c r="E545" s="226" t="s">
        <v>234</v>
      </c>
      <c r="F545" s="205"/>
      <c r="G545" s="202">
        <f t="shared" ref="G545:G547" si="272">H545+I545+J545+K545</f>
        <v>14072.099999999999</v>
      </c>
      <c r="H545" s="206">
        <f>H546</f>
        <v>14072.099999999999</v>
      </c>
      <c r="I545" s="206">
        <f t="shared" ref="I545:K546" si="273">I546</f>
        <v>0</v>
      </c>
      <c r="J545" s="206">
        <f t="shared" si="273"/>
        <v>0</v>
      </c>
      <c r="K545" s="206">
        <f t="shared" si="273"/>
        <v>0</v>
      </c>
    </row>
    <row r="546" spans="1:11" ht="51">
      <c r="A546" s="209"/>
      <c r="B546" s="204" t="s">
        <v>89</v>
      </c>
      <c r="C546" s="205" t="s">
        <v>20</v>
      </c>
      <c r="D546" s="205" t="s">
        <v>20</v>
      </c>
      <c r="E546" s="226" t="s">
        <v>234</v>
      </c>
      <c r="F546" s="205" t="s">
        <v>49</v>
      </c>
      <c r="G546" s="202">
        <f t="shared" si="272"/>
        <v>14072.099999999999</v>
      </c>
      <c r="H546" s="206">
        <f>H547</f>
        <v>14072.099999999999</v>
      </c>
      <c r="I546" s="206">
        <f t="shared" si="273"/>
        <v>0</v>
      </c>
      <c r="J546" s="206">
        <f t="shared" si="273"/>
        <v>0</v>
      </c>
      <c r="K546" s="206">
        <f t="shared" si="273"/>
        <v>0</v>
      </c>
    </row>
    <row r="547" spans="1:11">
      <c r="A547" s="209"/>
      <c r="B547" s="204" t="s">
        <v>51</v>
      </c>
      <c r="C547" s="205" t="s">
        <v>20</v>
      </c>
      <c r="D547" s="205" t="s">
        <v>20</v>
      </c>
      <c r="E547" s="226" t="s">
        <v>234</v>
      </c>
      <c r="F547" s="205" t="s">
        <v>50</v>
      </c>
      <c r="G547" s="202">
        <f t="shared" si="272"/>
        <v>14072.099999999999</v>
      </c>
      <c r="H547" s="206">
        <f>'приложение 8'!I602</f>
        <v>14072.099999999999</v>
      </c>
      <c r="I547" s="206">
        <f>'приложение 8'!J602</f>
        <v>0</v>
      </c>
      <c r="J547" s="206">
        <f>'приложение 8'!K602</f>
        <v>0</v>
      </c>
      <c r="K547" s="206">
        <f>'приложение 8'!L602</f>
        <v>0</v>
      </c>
    </row>
    <row r="548" spans="1:11" ht="25.5">
      <c r="A548" s="209"/>
      <c r="B548" s="183" t="s">
        <v>232</v>
      </c>
      <c r="C548" s="205" t="s">
        <v>20</v>
      </c>
      <c r="D548" s="205" t="s">
        <v>20</v>
      </c>
      <c r="E548" s="226" t="s">
        <v>233</v>
      </c>
      <c r="F548" s="205"/>
      <c r="G548" s="202">
        <f>H548+I548+J548+K548</f>
        <v>3703.6000000000004</v>
      </c>
      <c r="H548" s="206">
        <f>H549+H551</f>
        <v>3703.6000000000004</v>
      </c>
      <c r="I548" s="206">
        <f t="shared" ref="I548:K548" si="274">I549+I551</f>
        <v>0</v>
      </c>
      <c r="J548" s="206">
        <f t="shared" si="274"/>
        <v>0</v>
      </c>
      <c r="K548" s="206">
        <f t="shared" si="274"/>
        <v>0</v>
      </c>
    </row>
    <row r="549" spans="1:11" ht="38.25">
      <c r="A549" s="209"/>
      <c r="B549" s="204" t="s">
        <v>93</v>
      </c>
      <c r="C549" s="205" t="s">
        <v>20</v>
      </c>
      <c r="D549" s="205" t="s">
        <v>20</v>
      </c>
      <c r="E549" s="226" t="s">
        <v>233</v>
      </c>
      <c r="F549" s="205" t="s">
        <v>58</v>
      </c>
      <c r="G549" s="202">
        <f t="shared" ref="G549:G550" si="275">SUM(H549:K549)</f>
        <v>302.5</v>
      </c>
      <c r="H549" s="206">
        <f t="shared" ref="H549:K549" si="276">H550</f>
        <v>302.5</v>
      </c>
      <c r="I549" s="206">
        <f t="shared" si="276"/>
        <v>0</v>
      </c>
      <c r="J549" s="206">
        <f t="shared" si="276"/>
        <v>0</v>
      </c>
      <c r="K549" s="206">
        <f t="shared" si="276"/>
        <v>0</v>
      </c>
    </row>
    <row r="550" spans="1:11" ht="38.25">
      <c r="A550" s="209"/>
      <c r="B550" s="183" t="s">
        <v>113</v>
      </c>
      <c r="C550" s="205" t="s">
        <v>20</v>
      </c>
      <c r="D550" s="205" t="s">
        <v>20</v>
      </c>
      <c r="E550" s="226" t="s">
        <v>233</v>
      </c>
      <c r="F550" s="205" t="s">
        <v>60</v>
      </c>
      <c r="G550" s="202">
        <f t="shared" si="275"/>
        <v>302.5</v>
      </c>
      <c r="H550" s="206">
        <f>'приложение 8'!I606</f>
        <v>302.5</v>
      </c>
      <c r="I550" s="206">
        <f>'приложение 8'!J606</f>
        <v>0</v>
      </c>
      <c r="J550" s="206">
        <f>'приложение 8'!K606</f>
        <v>0</v>
      </c>
      <c r="K550" s="206">
        <f>'приложение 8'!L606</f>
        <v>0</v>
      </c>
    </row>
    <row r="551" spans="1:11" ht="51">
      <c r="A551" s="209"/>
      <c r="B551" s="204" t="s">
        <v>262</v>
      </c>
      <c r="C551" s="205" t="s">
        <v>20</v>
      </c>
      <c r="D551" s="205" t="s">
        <v>20</v>
      </c>
      <c r="E551" s="226" t="s">
        <v>233</v>
      </c>
      <c r="F551" s="205" t="s">
        <v>49</v>
      </c>
      <c r="G551" s="202">
        <f t="shared" ref="G551:G552" si="277">H551+I551+J551+K551</f>
        <v>3401.1000000000004</v>
      </c>
      <c r="H551" s="206">
        <f>H552+H553</f>
        <v>3401.1000000000004</v>
      </c>
      <c r="I551" s="206">
        <f>I552+I553</f>
        <v>0</v>
      </c>
      <c r="J551" s="206">
        <f>J552+J553</f>
        <v>0</v>
      </c>
      <c r="K551" s="206">
        <f>K552+K553</f>
        <v>0</v>
      </c>
    </row>
    <row r="552" spans="1:11">
      <c r="A552" s="209"/>
      <c r="B552" s="204" t="s">
        <v>51</v>
      </c>
      <c r="C552" s="205" t="s">
        <v>20</v>
      </c>
      <c r="D552" s="205" t="s">
        <v>20</v>
      </c>
      <c r="E552" s="226" t="s">
        <v>233</v>
      </c>
      <c r="F552" s="205" t="s">
        <v>50</v>
      </c>
      <c r="G552" s="202">
        <f t="shared" si="277"/>
        <v>3204.3</v>
      </c>
      <c r="H552" s="206">
        <f>'приложение 8'!I609</f>
        <v>3204.3</v>
      </c>
      <c r="I552" s="206">
        <f>'приложение 8'!J609</f>
        <v>0</v>
      </c>
      <c r="J552" s="206">
        <f>'приложение 8'!K609</f>
        <v>0</v>
      </c>
      <c r="K552" s="206">
        <f>'приложение 8'!L609</f>
        <v>0</v>
      </c>
    </row>
    <row r="553" spans="1:11">
      <c r="A553" s="203"/>
      <c r="B553" s="204" t="s">
        <v>67</v>
      </c>
      <c r="C553" s="205" t="s">
        <v>20</v>
      </c>
      <c r="D553" s="205" t="s">
        <v>20</v>
      </c>
      <c r="E553" s="226" t="s">
        <v>233</v>
      </c>
      <c r="F553" s="205" t="s">
        <v>65</v>
      </c>
      <c r="G553" s="216">
        <f>SUM(H553:K553)</f>
        <v>196.8</v>
      </c>
      <c r="H553" s="217">
        <f>'приложение 8'!I611</f>
        <v>196.8</v>
      </c>
      <c r="I553" s="217">
        <f>'приложение 8'!J611</f>
        <v>0</v>
      </c>
      <c r="J553" s="217">
        <f>'приложение 8'!K611</f>
        <v>0</v>
      </c>
      <c r="K553" s="217">
        <f>'приложение 8'!L611</f>
        <v>0</v>
      </c>
    </row>
    <row r="554" spans="1:11" ht="25.5">
      <c r="A554" s="185"/>
      <c r="B554" s="180" t="s">
        <v>164</v>
      </c>
      <c r="C554" s="177" t="s">
        <v>20</v>
      </c>
      <c r="D554" s="177" t="s">
        <v>21</v>
      </c>
      <c r="E554" s="177"/>
      <c r="F554" s="177"/>
      <c r="G554" s="178">
        <f>H554+I554+J554+K554</f>
        <v>44359.1</v>
      </c>
      <c r="H554" s="178">
        <f>H555</f>
        <v>42834.1</v>
      </c>
      <c r="I554" s="178">
        <f t="shared" ref="I554:K554" si="278">I555</f>
        <v>1525</v>
      </c>
      <c r="J554" s="178">
        <f t="shared" si="278"/>
        <v>0</v>
      </c>
      <c r="K554" s="178">
        <f t="shared" si="278"/>
        <v>0</v>
      </c>
    </row>
    <row r="555" spans="1:11" ht="38.25">
      <c r="A555" s="187"/>
      <c r="B555" s="183" t="s">
        <v>163</v>
      </c>
      <c r="C555" s="173" t="s">
        <v>20</v>
      </c>
      <c r="D555" s="173" t="s">
        <v>21</v>
      </c>
      <c r="E555" s="173" t="s">
        <v>317</v>
      </c>
      <c r="F555" s="177"/>
      <c r="G555" s="178">
        <f t="shared" ref="G555" si="279">H555+I555+J555+K555</f>
        <v>44359.1</v>
      </c>
      <c r="H555" s="182">
        <f>H556+H573+H577</f>
        <v>42834.1</v>
      </c>
      <c r="I555" s="182">
        <f>I556+I573+I577</f>
        <v>1525</v>
      </c>
      <c r="J555" s="182">
        <f>J556+J573+J577</f>
        <v>0</v>
      </c>
      <c r="K555" s="182">
        <f>K556+K573+K577</f>
        <v>0</v>
      </c>
    </row>
    <row r="556" spans="1:11" ht="25.5">
      <c r="A556" s="187"/>
      <c r="B556" s="183" t="s">
        <v>318</v>
      </c>
      <c r="C556" s="173" t="s">
        <v>20</v>
      </c>
      <c r="D556" s="173" t="s">
        <v>21</v>
      </c>
      <c r="E556" s="173" t="s">
        <v>319</v>
      </c>
      <c r="F556" s="177"/>
      <c r="G556" s="178">
        <f>H556+I556+J556+K556</f>
        <v>44076.5</v>
      </c>
      <c r="H556" s="182">
        <f>H557</f>
        <v>42551.5</v>
      </c>
      <c r="I556" s="182">
        <f>I557</f>
        <v>1525</v>
      </c>
      <c r="J556" s="182">
        <f t="shared" ref="J556:K556" si="280">J557</f>
        <v>0</v>
      </c>
      <c r="K556" s="182">
        <f t="shared" si="280"/>
        <v>0</v>
      </c>
    </row>
    <row r="557" spans="1:11" ht="25.5" customHeight="1">
      <c r="A557" s="187"/>
      <c r="B557" s="183" t="s">
        <v>340</v>
      </c>
      <c r="C557" s="173" t="s">
        <v>20</v>
      </c>
      <c r="D557" s="173" t="s">
        <v>21</v>
      </c>
      <c r="E557" s="173" t="s">
        <v>341</v>
      </c>
      <c r="F557" s="177"/>
      <c r="G557" s="178">
        <f>SUM(H557:K557)</f>
        <v>44076.5</v>
      </c>
      <c r="H557" s="182">
        <f>H558+H561+H568</f>
        <v>42551.5</v>
      </c>
      <c r="I557" s="182">
        <f t="shared" ref="I557:K557" si="281">I558+I561+I568</f>
        <v>1525</v>
      </c>
      <c r="J557" s="182">
        <f t="shared" si="281"/>
        <v>0</v>
      </c>
      <c r="K557" s="182">
        <f t="shared" si="281"/>
        <v>0</v>
      </c>
    </row>
    <row r="558" spans="1:11" ht="38.25">
      <c r="A558" s="187"/>
      <c r="B558" s="183" t="s">
        <v>205</v>
      </c>
      <c r="C558" s="173" t="s">
        <v>20</v>
      </c>
      <c r="D558" s="173" t="s">
        <v>21</v>
      </c>
      <c r="E558" s="173" t="s">
        <v>342</v>
      </c>
      <c r="F558" s="173"/>
      <c r="G558" s="178">
        <f>SUM(H558:K558)</f>
        <v>16609</v>
      </c>
      <c r="H558" s="182">
        <f>H559</f>
        <v>16609</v>
      </c>
      <c r="I558" s="182">
        <f t="shared" ref="I558:K558" si="282">I559</f>
        <v>0</v>
      </c>
      <c r="J558" s="182">
        <f t="shared" si="282"/>
        <v>0</v>
      </c>
      <c r="K558" s="182">
        <f t="shared" si="282"/>
        <v>0</v>
      </c>
    </row>
    <row r="559" spans="1:11" ht="51">
      <c r="A559" s="187"/>
      <c r="B559" s="183" t="s">
        <v>89</v>
      </c>
      <c r="C559" s="173" t="s">
        <v>20</v>
      </c>
      <c r="D559" s="173" t="s">
        <v>21</v>
      </c>
      <c r="E559" s="173" t="s">
        <v>342</v>
      </c>
      <c r="F559" s="173" t="s">
        <v>49</v>
      </c>
      <c r="G559" s="178">
        <f t="shared" ref="G559:G567" si="283">H559+I559+J559+K559</f>
        <v>16609</v>
      </c>
      <c r="H559" s="182">
        <f t="shared" ref="H559:K559" si="284">H560</f>
        <v>16609</v>
      </c>
      <c r="I559" s="182">
        <f t="shared" si="284"/>
        <v>0</v>
      </c>
      <c r="J559" s="182">
        <f t="shared" si="284"/>
        <v>0</v>
      </c>
      <c r="K559" s="182">
        <f t="shared" si="284"/>
        <v>0</v>
      </c>
    </row>
    <row r="560" spans="1:11">
      <c r="A560" s="187"/>
      <c r="B560" s="183" t="s">
        <v>67</v>
      </c>
      <c r="C560" s="173" t="s">
        <v>20</v>
      </c>
      <c r="D560" s="173" t="s">
        <v>21</v>
      </c>
      <c r="E560" s="173" t="s">
        <v>342</v>
      </c>
      <c r="F560" s="173" t="s">
        <v>65</v>
      </c>
      <c r="G560" s="178">
        <f t="shared" si="283"/>
        <v>16609</v>
      </c>
      <c r="H560" s="182">
        <f>'приложение 8'!I908</f>
        <v>16609</v>
      </c>
      <c r="I560" s="182">
        <f>'приложение 8'!J908</f>
        <v>0</v>
      </c>
      <c r="J560" s="182">
        <f>'приложение 8'!K908</f>
        <v>0</v>
      </c>
      <c r="K560" s="182">
        <f>'приложение 8'!L908</f>
        <v>0</v>
      </c>
    </row>
    <row r="561" spans="1:11" ht="25.5">
      <c r="A561" s="187"/>
      <c r="B561" s="183" t="s">
        <v>126</v>
      </c>
      <c r="C561" s="173" t="s">
        <v>20</v>
      </c>
      <c r="D561" s="173" t="s">
        <v>21</v>
      </c>
      <c r="E561" s="173" t="s">
        <v>345</v>
      </c>
      <c r="F561" s="173"/>
      <c r="G561" s="178">
        <f t="shared" si="283"/>
        <v>25942.5</v>
      </c>
      <c r="H561" s="182">
        <f>H562+H564+H566</f>
        <v>25942.5</v>
      </c>
      <c r="I561" s="182">
        <f t="shared" ref="I561:K562" si="285">I562</f>
        <v>0</v>
      </c>
      <c r="J561" s="182">
        <f t="shared" si="285"/>
        <v>0</v>
      </c>
      <c r="K561" s="182">
        <f t="shared" si="285"/>
        <v>0</v>
      </c>
    </row>
    <row r="562" spans="1:11" ht="89.25">
      <c r="A562" s="187"/>
      <c r="B562" s="183" t="s">
        <v>55</v>
      </c>
      <c r="C562" s="173" t="s">
        <v>20</v>
      </c>
      <c r="D562" s="173" t="s">
        <v>21</v>
      </c>
      <c r="E562" s="173" t="s">
        <v>345</v>
      </c>
      <c r="F562" s="173" t="s">
        <v>56</v>
      </c>
      <c r="G562" s="178">
        <f t="shared" si="283"/>
        <v>23926</v>
      </c>
      <c r="H562" s="182">
        <f>H563</f>
        <v>23926</v>
      </c>
      <c r="I562" s="182">
        <f t="shared" si="285"/>
        <v>0</v>
      </c>
      <c r="J562" s="182">
        <f t="shared" si="285"/>
        <v>0</v>
      </c>
      <c r="K562" s="182">
        <f t="shared" si="285"/>
        <v>0</v>
      </c>
    </row>
    <row r="563" spans="1:11" ht="38.25">
      <c r="A563" s="187"/>
      <c r="B563" s="183" t="s">
        <v>106</v>
      </c>
      <c r="C563" s="173" t="s">
        <v>20</v>
      </c>
      <c r="D563" s="173" t="s">
        <v>21</v>
      </c>
      <c r="E563" s="173" t="s">
        <v>345</v>
      </c>
      <c r="F563" s="173" t="s">
        <v>107</v>
      </c>
      <c r="G563" s="178">
        <f t="shared" si="283"/>
        <v>23926</v>
      </c>
      <c r="H563" s="182">
        <f>'приложение 8'!I912</f>
        <v>23926</v>
      </c>
      <c r="I563" s="182">
        <f>'приложение 8'!J912</f>
        <v>0</v>
      </c>
      <c r="J563" s="182">
        <f>'приложение 8'!K912</f>
        <v>0</v>
      </c>
      <c r="K563" s="182">
        <f>'приложение 8'!L912</f>
        <v>0</v>
      </c>
    </row>
    <row r="564" spans="1:11" ht="38.25">
      <c r="A564" s="187"/>
      <c r="B564" s="183" t="s">
        <v>87</v>
      </c>
      <c r="C564" s="173" t="s">
        <v>20</v>
      </c>
      <c r="D564" s="173" t="s">
        <v>21</v>
      </c>
      <c r="E564" s="173" t="s">
        <v>345</v>
      </c>
      <c r="F564" s="173" t="s">
        <v>58</v>
      </c>
      <c r="G564" s="178">
        <f t="shared" si="283"/>
        <v>1961.5</v>
      </c>
      <c r="H564" s="182">
        <f>H565</f>
        <v>1961.5</v>
      </c>
      <c r="I564" s="182">
        <f>I565</f>
        <v>0</v>
      </c>
      <c r="J564" s="182">
        <f>J565</f>
        <v>0</v>
      </c>
      <c r="K564" s="182">
        <f>K565</f>
        <v>0</v>
      </c>
    </row>
    <row r="565" spans="1:11" ht="38.25">
      <c r="A565" s="187"/>
      <c r="B565" s="183" t="s">
        <v>59</v>
      </c>
      <c r="C565" s="173" t="s">
        <v>20</v>
      </c>
      <c r="D565" s="173" t="s">
        <v>21</v>
      </c>
      <c r="E565" s="173" t="s">
        <v>345</v>
      </c>
      <c r="F565" s="173" t="s">
        <v>60</v>
      </c>
      <c r="G565" s="178">
        <f t="shared" si="283"/>
        <v>1961.5</v>
      </c>
      <c r="H565" s="182">
        <f>'приложение 8'!I916</f>
        <v>1961.5</v>
      </c>
      <c r="I565" s="182">
        <f>'приложение 8'!J916</f>
        <v>0</v>
      </c>
      <c r="J565" s="182">
        <f>'приложение 8'!K916</f>
        <v>0</v>
      </c>
      <c r="K565" s="182">
        <f>'приложение 8'!L916</f>
        <v>0</v>
      </c>
    </row>
    <row r="566" spans="1:11">
      <c r="A566" s="187"/>
      <c r="B566" s="192" t="s">
        <v>72</v>
      </c>
      <c r="C566" s="173" t="s">
        <v>20</v>
      </c>
      <c r="D566" s="173" t="s">
        <v>21</v>
      </c>
      <c r="E566" s="173" t="s">
        <v>345</v>
      </c>
      <c r="F566" s="173" t="s">
        <v>73</v>
      </c>
      <c r="G566" s="178">
        <f t="shared" si="283"/>
        <v>55</v>
      </c>
      <c r="H566" s="182">
        <f>H567</f>
        <v>55</v>
      </c>
      <c r="I566" s="182">
        <f t="shared" ref="I566:K566" si="286">I567</f>
        <v>0</v>
      </c>
      <c r="J566" s="182">
        <f t="shared" si="286"/>
        <v>0</v>
      </c>
      <c r="K566" s="182">
        <f t="shared" si="286"/>
        <v>0</v>
      </c>
    </row>
    <row r="567" spans="1:11" ht="25.5">
      <c r="A567" s="187"/>
      <c r="B567" s="192" t="s">
        <v>74</v>
      </c>
      <c r="C567" s="173" t="s">
        <v>20</v>
      </c>
      <c r="D567" s="173" t="s">
        <v>21</v>
      </c>
      <c r="E567" s="173" t="s">
        <v>345</v>
      </c>
      <c r="F567" s="173" t="s">
        <v>75</v>
      </c>
      <c r="G567" s="178">
        <f t="shared" si="283"/>
        <v>55</v>
      </c>
      <c r="H567" s="182">
        <f>'приложение 8'!I920</f>
        <v>55</v>
      </c>
      <c r="I567" s="182">
        <f>'приложение 8'!J920</f>
        <v>0</v>
      </c>
      <c r="J567" s="182">
        <f>'приложение 8'!K920</f>
        <v>0</v>
      </c>
      <c r="K567" s="182">
        <f>'приложение 8'!L920</f>
        <v>0</v>
      </c>
    </row>
    <row r="568" spans="1:11" s="345" customFormat="1" ht="153">
      <c r="A568" s="341"/>
      <c r="B568" s="222" t="s">
        <v>604</v>
      </c>
      <c r="C568" s="342" t="s">
        <v>20</v>
      </c>
      <c r="D568" s="287" t="s">
        <v>21</v>
      </c>
      <c r="E568" s="295" t="s">
        <v>603</v>
      </c>
      <c r="F568" s="289"/>
      <c r="G568" s="343">
        <f>H568+I568+J568+K568</f>
        <v>1525</v>
      </c>
      <c r="H568" s="344">
        <v>0</v>
      </c>
      <c r="I568" s="344">
        <f>I569+I571</f>
        <v>1525</v>
      </c>
      <c r="J568" s="344">
        <v>0</v>
      </c>
      <c r="K568" s="344">
        <v>0</v>
      </c>
    </row>
    <row r="569" spans="1:11" s="345" customFormat="1" ht="89.25">
      <c r="A569" s="346"/>
      <c r="B569" s="286" t="s">
        <v>55</v>
      </c>
      <c r="C569" s="342" t="s">
        <v>20</v>
      </c>
      <c r="D569" s="287" t="s">
        <v>21</v>
      </c>
      <c r="E569" s="295" t="s">
        <v>603</v>
      </c>
      <c r="F569" s="287" t="s">
        <v>56</v>
      </c>
      <c r="G569" s="343">
        <f t="shared" ref="G569:G570" si="287">SUM(H569:K569)</f>
        <v>1495</v>
      </c>
      <c r="H569" s="344">
        <f t="shared" ref="H569:K569" si="288">H570</f>
        <v>0</v>
      </c>
      <c r="I569" s="344">
        <f>I570</f>
        <v>1495</v>
      </c>
      <c r="J569" s="344">
        <f t="shared" si="288"/>
        <v>0</v>
      </c>
      <c r="K569" s="344">
        <f t="shared" si="288"/>
        <v>0</v>
      </c>
    </row>
    <row r="570" spans="1:11" s="345" customFormat="1" ht="38.25">
      <c r="A570" s="346"/>
      <c r="B570" s="286" t="s">
        <v>106</v>
      </c>
      <c r="C570" s="342" t="s">
        <v>20</v>
      </c>
      <c r="D570" s="287" t="s">
        <v>21</v>
      </c>
      <c r="E570" s="295" t="s">
        <v>603</v>
      </c>
      <c r="F570" s="287" t="s">
        <v>107</v>
      </c>
      <c r="G570" s="343">
        <f t="shared" si="287"/>
        <v>1495</v>
      </c>
      <c r="H570" s="344">
        <f>'приложение 8'!I925</f>
        <v>0</v>
      </c>
      <c r="I570" s="344">
        <f>'приложение 8'!J925</f>
        <v>1495</v>
      </c>
      <c r="J570" s="344">
        <f>'приложение 8'!K925</f>
        <v>0</v>
      </c>
      <c r="K570" s="344">
        <f>'приложение 8'!L925</f>
        <v>0</v>
      </c>
    </row>
    <row r="571" spans="1:11" s="345" customFormat="1" ht="38.25">
      <c r="A571" s="346"/>
      <c r="B571" s="286" t="s">
        <v>87</v>
      </c>
      <c r="C571" s="287" t="s">
        <v>20</v>
      </c>
      <c r="D571" s="287" t="s">
        <v>21</v>
      </c>
      <c r="E571" s="295" t="s">
        <v>603</v>
      </c>
      <c r="F571" s="287" t="s">
        <v>58</v>
      </c>
      <c r="G571" s="343">
        <f t="shared" ref="G571:G572" si="289">H571+I571+J571+K571</f>
        <v>30</v>
      </c>
      <c r="H571" s="344">
        <f>H572</f>
        <v>0</v>
      </c>
      <c r="I571" s="344">
        <f>I572</f>
        <v>30</v>
      </c>
      <c r="J571" s="344">
        <f>J572</f>
        <v>0</v>
      </c>
      <c r="K571" s="344">
        <f>K572</f>
        <v>0</v>
      </c>
    </row>
    <row r="572" spans="1:11" s="345" customFormat="1" ht="38.25">
      <c r="A572" s="346"/>
      <c r="B572" s="286" t="s">
        <v>59</v>
      </c>
      <c r="C572" s="287" t="s">
        <v>20</v>
      </c>
      <c r="D572" s="287" t="s">
        <v>21</v>
      </c>
      <c r="E572" s="295" t="s">
        <v>603</v>
      </c>
      <c r="F572" s="287" t="s">
        <v>60</v>
      </c>
      <c r="G572" s="343">
        <f t="shared" si="289"/>
        <v>30</v>
      </c>
      <c r="H572" s="344">
        <f>'приложение 8'!I928</f>
        <v>0</v>
      </c>
      <c r="I572" s="344">
        <f>'приложение 8'!J928</f>
        <v>30</v>
      </c>
      <c r="J572" s="344">
        <f>'приложение 8'!K928</f>
        <v>0</v>
      </c>
      <c r="K572" s="344">
        <f>'приложение 8'!L928</f>
        <v>0</v>
      </c>
    </row>
    <row r="573" spans="1:11" ht="25.5">
      <c r="A573" s="187"/>
      <c r="B573" s="183" t="s">
        <v>343</v>
      </c>
      <c r="C573" s="173" t="s">
        <v>20</v>
      </c>
      <c r="D573" s="173" t="s">
        <v>21</v>
      </c>
      <c r="E573" s="173" t="s">
        <v>344</v>
      </c>
      <c r="F573" s="173"/>
      <c r="G573" s="178">
        <f>SUM(H573:K573)</f>
        <v>50</v>
      </c>
      <c r="H573" s="182">
        <f>H574</f>
        <v>50</v>
      </c>
      <c r="I573" s="182">
        <f t="shared" ref="I573:K575" si="290">I574</f>
        <v>0</v>
      </c>
      <c r="J573" s="182">
        <f t="shared" si="290"/>
        <v>0</v>
      </c>
      <c r="K573" s="182">
        <f t="shared" si="290"/>
        <v>0</v>
      </c>
    </row>
    <row r="574" spans="1:11" ht="25.5">
      <c r="A574" s="187"/>
      <c r="B574" s="183" t="s">
        <v>232</v>
      </c>
      <c r="C574" s="173" t="s">
        <v>20</v>
      </c>
      <c r="D574" s="173" t="s">
        <v>21</v>
      </c>
      <c r="E574" s="173" t="s">
        <v>571</v>
      </c>
      <c r="F574" s="173"/>
      <c r="G574" s="178">
        <f>SUM(H574:K574)</f>
        <v>50</v>
      </c>
      <c r="H574" s="182">
        <f>H575</f>
        <v>50</v>
      </c>
      <c r="I574" s="182">
        <f t="shared" si="290"/>
        <v>0</v>
      </c>
      <c r="J574" s="182">
        <f t="shared" si="290"/>
        <v>0</v>
      </c>
      <c r="K574" s="182">
        <f t="shared" si="290"/>
        <v>0</v>
      </c>
    </row>
    <row r="575" spans="1:11" ht="51">
      <c r="A575" s="187"/>
      <c r="B575" s="183" t="s">
        <v>89</v>
      </c>
      <c r="C575" s="173" t="s">
        <v>20</v>
      </c>
      <c r="D575" s="173" t="s">
        <v>21</v>
      </c>
      <c r="E575" s="173" t="s">
        <v>571</v>
      </c>
      <c r="F575" s="173" t="s">
        <v>49</v>
      </c>
      <c r="G575" s="178">
        <f t="shared" ref="G575:G576" si="291">SUM(H575:K575)</f>
        <v>50</v>
      </c>
      <c r="H575" s="182">
        <f>H576</f>
        <v>50</v>
      </c>
      <c r="I575" s="182">
        <f t="shared" si="290"/>
        <v>0</v>
      </c>
      <c r="J575" s="182">
        <f t="shared" si="290"/>
        <v>0</v>
      </c>
      <c r="K575" s="182">
        <f t="shared" si="290"/>
        <v>0</v>
      </c>
    </row>
    <row r="576" spans="1:11">
      <c r="A576" s="187"/>
      <c r="B576" s="183" t="s">
        <v>51</v>
      </c>
      <c r="C576" s="173" t="s">
        <v>20</v>
      </c>
      <c r="D576" s="173" t="s">
        <v>21</v>
      </c>
      <c r="E576" s="173" t="s">
        <v>571</v>
      </c>
      <c r="F576" s="173" t="s">
        <v>50</v>
      </c>
      <c r="G576" s="178">
        <f t="shared" si="291"/>
        <v>50</v>
      </c>
      <c r="H576" s="182">
        <f>'приложение 8'!I933</f>
        <v>50</v>
      </c>
      <c r="I576" s="182">
        <f>'приложение 8'!J933</f>
        <v>0</v>
      </c>
      <c r="J576" s="182">
        <f>'приложение 8'!K933</f>
        <v>0</v>
      </c>
      <c r="K576" s="182">
        <f>'приложение 8'!L933</f>
        <v>0</v>
      </c>
    </row>
    <row r="577" spans="1:11" ht="38.25">
      <c r="A577" s="196"/>
      <c r="B577" s="183" t="s">
        <v>332</v>
      </c>
      <c r="C577" s="173" t="s">
        <v>20</v>
      </c>
      <c r="D577" s="173" t="s">
        <v>21</v>
      </c>
      <c r="E577" s="3" t="s">
        <v>333</v>
      </c>
      <c r="F577" s="173"/>
      <c r="G577" s="178">
        <f t="shared" ref="G577:G580" si="292">SUM(H577:K577)</f>
        <v>232.6</v>
      </c>
      <c r="H577" s="182">
        <f>H578</f>
        <v>232.6</v>
      </c>
      <c r="I577" s="182">
        <f t="shared" ref="I577:K579" si="293">I578</f>
        <v>0</v>
      </c>
      <c r="J577" s="182">
        <f t="shared" si="293"/>
        <v>0</v>
      </c>
      <c r="K577" s="182">
        <f t="shared" si="293"/>
        <v>0</v>
      </c>
    </row>
    <row r="578" spans="1:11" ht="25.5">
      <c r="A578" s="196"/>
      <c r="B578" s="183" t="s">
        <v>232</v>
      </c>
      <c r="C578" s="173" t="s">
        <v>20</v>
      </c>
      <c r="D578" s="173" t="s">
        <v>21</v>
      </c>
      <c r="E578" s="173" t="s">
        <v>574</v>
      </c>
      <c r="F578" s="173"/>
      <c r="G578" s="178">
        <f t="shared" si="292"/>
        <v>232.6</v>
      </c>
      <c r="H578" s="182">
        <f>H579</f>
        <v>232.6</v>
      </c>
      <c r="I578" s="182">
        <f t="shared" si="293"/>
        <v>0</v>
      </c>
      <c r="J578" s="182">
        <f t="shared" si="293"/>
        <v>0</v>
      </c>
      <c r="K578" s="182">
        <f t="shared" si="293"/>
        <v>0</v>
      </c>
    </row>
    <row r="579" spans="1:11" ht="51">
      <c r="A579" s="187"/>
      <c r="B579" s="183" t="s">
        <v>89</v>
      </c>
      <c r="C579" s="173" t="s">
        <v>20</v>
      </c>
      <c r="D579" s="173" t="s">
        <v>21</v>
      </c>
      <c r="E579" s="173" t="s">
        <v>574</v>
      </c>
      <c r="F579" s="173" t="s">
        <v>49</v>
      </c>
      <c r="G579" s="178">
        <f t="shared" si="292"/>
        <v>232.6</v>
      </c>
      <c r="H579" s="182">
        <f>H580</f>
        <v>232.6</v>
      </c>
      <c r="I579" s="182">
        <f t="shared" si="293"/>
        <v>0</v>
      </c>
      <c r="J579" s="182">
        <f t="shared" si="293"/>
        <v>0</v>
      </c>
      <c r="K579" s="182">
        <f t="shared" si="293"/>
        <v>0</v>
      </c>
    </row>
    <row r="580" spans="1:11">
      <c r="A580" s="187"/>
      <c r="B580" s="183" t="s">
        <v>67</v>
      </c>
      <c r="C580" s="173" t="s">
        <v>20</v>
      </c>
      <c r="D580" s="173" t="s">
        <v>21</v>
      </c>
      <c r="E580" s="173" t="s">
        <v>574</v>
      </c>
      <c r="F580" s="173" t="s">
        <v>65</v>
      </c>
      <c r="G580" s="178">
        <f t="shared" si="292"/>
        <v>232.6</v>
      </c>
      <c r="H580" s="182">
        <f>'приложение 8'!H938</f>
        <v>232.6</v>
      </c>
      <c r="I580" s="182">
        <f>'приложение 8'!J963</f>
        <v>0</v>
      </c>
      <c r="J580" s="182">
        <f>'приложение 8'!K963</f>
        <v>0</v>
      </c>
      <c r="K580" s="182">
        <f>'приложение 8'!L963</f>
        <v>0</v>
      </c>
    </row>
    <row r="581" spans="1:11">
      <c r="A581" s="199"/>
      <c r="B581" s="200" t="s">
        <v>46</v>
      </c>
      <c r="C581" s="201" t="s">
        <v>23</v>
      </c>
      <c r="D581" s="201" t="s">
        <v>15</v>
      </c>
      <c r="E581" s="201"/>
      <c r="F581" s="201"/>
      <c r="G581" s="216">
        <f t="shared" ref="G581:G590" si="294">H581+I581+J581+K581</f>
        <v>110069.49999999999</v>
      </c>
      <c r="H581" s="216">
        <f>H582+H641</f>
        <v>93102.299999999988</v>
      </c>
      <c r="I581" s="216">
        <f>I582+I641</f>
        <v>252.6</v>
      </c>
      <c r="J581" s="216">
        <f>J582+J641</f>
        <v>16702.7</v>
      </c>
      <c r="K581" s="216">
        <f>K582+K641</f>
        <v>11.9</v>
      </c>
    </row>
    <row r="582" spans="1:11">
      <c r="A582" s="199"/>
      <c r="B582" s="212" t="s">
        <v>34</v>
      </c>
      <c r="C582" s="201" t="s">
        <v>23</v>
      </c>
      <c r="D582" s="201" t="s">
        <v>14</v>
      </c>
      <c r="E582" s="201"/>
      <c r="F582" s="201"/>
      <c r="G582" s="216">
        <f t="shared" si="294"/>
        <v>109816.89999999998</v>
      </c>
      <c r="H582" s="216">
        <f>H583</f>
        <v>93102.299999999988</v>
      </c>
      <c r="I582" s="216">
        <f t="shared" ref="I582:K582" si="295">I583</f>
        <v>0</v>
      </c>
      <c r="J582" s="216">
        <f t="shared" si="295"/>
        <v>16702.7</v>
      </c>
      <c r="K582" s="216">
        <f t="shared" si="295"/>
        <v>11.9</v>
      </c>
    </row>
    <row r="583" spans="1:11" ht="38.25">
      <c r="A583" s="211"/>
      <c r="B583" s="204" t="s">
        <v>97</v>
      </c>
      <c r="C583" s="205" t="s">
        <v>23</v>
      </c>
      <c r="D583" s="205" t="s">
        <v>14</v>
      </c>
      <c r="E583" s="205" t="s">
        <v>244</v>
      </c>
      <c r="F583" s="205"/>
      <c r="G583" s="216">
        <f t="shared" si="294"/>
        <v>109816.89999999998</v>
      </c>
      <c r="H583" s="217">
        <f>H584+H610+H622</f>
        <v>93102.299999999988</v>
      </c>
      <c r="I583" s="217">
        <f>I584+I610+I622</f>
        <v>0</v>
      </c>
      <c r="J583" s="217">
        <f>J584+J610+J622</f>
        <v>16702.7</v>
      </c>
      <c r="K583" s="217">
        <f>K584+K610+K622</f>
        <v>11.9</v>
      </c>
    </row>
    <row r="584" spans="1:11" ht="25.5">
      <c r="A584" s="211"/>
      <c r="B584" s="204" t="s">
        <v>426</v>
      </c>
      <c r="C584" s="205" t="s">
        <v>23</v>
      </c>
      <c r="D584" s="205" t="s">
        <v>14</v>
      </c>
      <c r="E584" s="205" t="s">
        <v>427</v>
      </c>
      <c r="F584" s="205"/>
      <c r="G584" s="202">
        <f t="shared" si="294"/>
        <v>27947.200000000001</v>
      </c>
      <c r="H584" s="217">
        <f>H585+H595+H599+H603</f>
        <v>24020.6</v>
      </c>
      <c r="I584" s="217">
        <f>I585+I595+I599+I603</f>
        <v>0</v>
      </c>
      <c r="J584" s="217">
        <f>J585+J595+J599+J603</f>
        <v>3914.7</v>
      </c>
      <c r="K584" s="217">
        <f>K585+K595+K599+K603</f>
        <v>11.9</v>
      </c>
    </row>
    <row r="585" spans="1:11" ht="38.25">
      <c r="A585" s="211"/>
      <c r="B585" s="204" t="s">
        <v>428</v>
      </c>
      <c r="C585" s="205" t="s">
        <v>23</v>
      </c>
      <c r="D585" s="205" t="s">
        <v>14</v>
      </c>
      <c r="E585" s="205" t="s">
        <v>429</v>
      </c>
      <c r="F585" s="205"/>
      <c r="G585" s="202">
        <f t="shared" si="294"/>
        <v>1412.7</v>
      </c>
      <c r="H585" s="217">
        <f>H586+H589+H592</f>
        <v>210.1</v>
      </c>
      <c r="I585" s="217">
        <f t="shared" ref="I585:K585" si="296">I586+I589+I592</f>
        <v>0</v>
      </c>
      <c r="J585" s="217">
        <f t="shared" si="296"/>
        <v>1190.7</v>
      </c>
      <c r="K585" s="217">
        <f t="shared" si="296"/>
        <v>11.9</v>
      </c>
    </row>
    <row r="586" spans="1:11" s="40" customFormat="1" ht="127.5">
      <c r="A586" s="137"/>
      <c r="B586" s="265" t="s">
        <v>484</v>
      </c>
      <c r="C586" s="18" t="s">
        <v>23</v>
      </c>
      <c r="D586" s="18" t="s">
        <v>14</v>
      </c>
      <c r="E586" s="18" t="s">
        <v>485</v>
      </c>
      <c r="F586" s="18"/>
      <c r="G586" s="19">
        <f>SUM(H586:K586)</f>
        <v>11.9</v>
      </c>
      <c r="H586" s="106">
        <f>H587</f>
        <v>0</v>
      </c>
      <c r="I586" s="106">
        <f>I587</f>
        <v>0</v>
      </c>
      <c r="J586" s="106">
        <f>J587</f>
        <v>0</v>
      </c>
      <c r="K586" s="106">
        <f>K587</f>
        <v>11.9</v>
      </c>
    </row>
    <row r="587" spans="1:11" s="40" customFormat="1" ht="54.75" customHeight="1">
      <c r="A587" s="104"/>
      <c r="B587" s="16" t="s">
        <v>262</v>
      </c>
      <c r="C587" s="18" t="s">
        <v>23</v>
      </c>
      <c r="D587" s="18" t="s">
        <v>14</v>
      </c>
      <c r="E587" s="18" t="s">
        <v>485</v>
      </c>
      <c r="F587" s="18" t="s">
        <v>49</v>
      </c>
      <c r="G587" s="19">
        <f t="shared" ref="G587" si="297">H587+I587+J587+K587</f>
        <v>11.9</v>
      </c>
      <c r="H587" s="20">
        <f>H588</f>
        <v>0</v>
      </c>
      <c r="I587" s="20">
        <f t="shared" ref="I587:K587" si="298">I588</f>
        <v>0</v>
      </c>
      <c r="J587" s="20">
        <f t="shared" si="298"/>
        <v>0</v>
      </c>
      <c r="K587" s="20">
        <f t="shared" si="298"/>
        <v>11.9</v>
      </c>
    </row>
    <row r="588" spans="1:11" s="40" customFormat="1">
      <c r="A588" s="104"/>
      <c r="B588" s="16" t="s">
        <v>67</v>
      </c>
      <c r="C588" s="18" t="s">
        <v>23</v>
      </c>
      <c r="D588" s="18" t="s">
        <v>14</v>
      </c>
      <c r="E588" s="18" t="s">
        <v>485</v>
      </c>
      <c r="F588" s="18" t="s">
        <v>65</v>
      </c>
      <c r="G588" s="105">
        <f>SUM(H588:K588)</f>
        <v>11.9</v>
      </c>
      <c r="H588" s="106">
        <f>'приложение 8'!I620</f>
        <v>0</v>
      </c>
      <c r="I588" s="106">
        <f>'приложение 8'!J620</f>
        <v>0</v>
      </c>
      <c r="J588" s="106">
        <f>'приложение 8'!K620</f>
        <v>0</v>
      </c>
      <c r="K588" s="106">
        <f>'приложение 8'!L620</f>
        <v>11.9</v>
      </c>
    </row>
    <row r="589" spans="1:11" ht="127.5">
      <c r="A589" s="211"/>
      <c r="B589" s="204" t="s">
        <v>524</v>
      </c>
      <c r="C589" s="205" t="s">
        <v>23</v>
      </c>
      <c r="D589" s="205" t="s">
        <v>14</v>
      </c>
      <c r="E589" s="205" t="s">
        <v>430</v>
      </c>
      <c r="F589" s="205"/>
      <c r="G589" s="202">
        <f t="shared" si="294"/>
        <v>1190.7</v>
      </c>
      <c r="H589" s="217">
        <f>H590</f>
        <v>0</v>
      </c>
      <c r="I589" s="217">
        <f t="shared" ref="I589:K590" si="299">I590</f>
        <v>0</v>
      </c>
      <c r="J589" s="217">
        <f t="shared" si="299"/>
        <v>1190.7</v>
      </c>
      <c r="K589" s="217">
        <f t="shared" si="299"/>
        <v>0</v>
      </c>
    </row>
    <row r="590" spans="1:11" ht="51">
      <c r="A590" s="203"/>
      <c r="B590" s="204" t="s">
        <v>262</v>
      </c>
      <c r="C590" s="205" t="s">
        <v>23</v>
      </c>
      <c r="D590" s="205" t="s">
        <v>14</v>
      </c>
      <c r="E590" s="205" t="s">
        <v>430</v>
      </c>
      <c r="F590" s="205" t="s">
        <v>49</v>
      </c>
      <c r="G590" s="202">
        <f t="shared" si="294"/>
        <v>1190.7</v>
      </c>
      <c r="H590" s="206">
        <f>H591</f>
        <v>0</v>
      </c>
      <c r="I590" s="206">
        <f t="shared" si="299"/>
        <v>0</v>
      </c>
      <c r="J590" s="206">
        <f t="shared" si="299"/>
        <v>1190.7</v>
      </c>
      <c r="K590" s="206">
        <f t="shared" si="299"/>
        <v>0</v>
      </c>
    </row>
    <row r="591" spans="1:11">
      <c r="A591" s="203"/>
      <c r="B591" s="204" t="s">
        <v>67</v>
      </c>
      <c r="C591" s="205" t="s">
        <v>23</v>
      </c>
      <c r="D591" s="205" t="s">
        <v>14</v>
      </c>
      <c r="E591" s="205" t="s">
        <v>430</v>
      </c>
      <c r="F591" s="205" t="s">
        <v>65</v>
      </c>
      <c r="G591" s="216">
        <f>SUM(H591:K591)</f>
        <v>1190.7</v>
      </c>
      <c r="H591" s="217">
        <f>'приложение 8'!I624</f>
        <v>0</v>
      </c>
      <c r="I591" s="217">
        <f>'приложение 8'!J624</f>
        <v>0</v>
      </c>
      <c r="J591" s="217">
        <f>'приложение 8'!K624</f>
        <v>1190.7</v>
      </c>
      <c r="K591" s="217">
        <f>'приложение 8'!L624</f>
        <v>0</v>
      </c>
    </row>
    <row r="592" spans="1:11" ht="140.25">
      <c r="A592" s="207"/>
      <c r="B592" s="204" t="s">
        <v>525</v>
      </c>
      <c r="C592" s="205" t="s">
        <v>23</v>
      </c>
      <c r="D592" s="205" t="s">
        <v>14</v>
      </c>
      <c r="E592" s="205" t="s">
        <v>431</v>
      </c>
      <c r="F592" s="205"/>
      <c r="G592" s="202">
        <f t="shared" ref="G592:G593" si="300">H592+I592+J592+K592</f>
        <v>210.1</v>
      </c>
      <c r="H592" s="217">
        <f>H593</f>
        <v>210.1</v>
      </c>
      <c r="I592" s="217">
        <f t="shared" ref="I592:K593" si="301">I593</f>
        <v>0</v>
      </c>
      <c r="J592" s="217">
        <f t="shared" si="301"/>
        <v>0</v>
      </c>
      <c r="K592" s="217">
        <f t="shared" si="301"/>
        <v>0</v>
      </c>
    </row>
    <row r="593" spans="1:11" ht="51">
      <c r="A593" s="203"/>
      <c r="B593" s="204" t="s">
        <v>262</v>
      </c>
      <c r="C593" s="205" t="s">
        <v>23</v>
      </c>
      <c r="D593" s="205" t="s">
        <v>14</v>
      </c>
      <c r="E593" s="205" t="s">
        <v>431</v>
      </c>
      <c r="F593" s="205" t="s">
        <v>49</v>
      </c>
      <c r="G593" s="202">
        <f t="shared" si="300"/>
        <v>210.1</v>
      </c>
      <c r="H593" s="206">
        <f>H594</f>
        <v>210.1</v>
      </c>
      <c r="I593" s="206">
        <f t="shared" si="301"/>
        <v>0</v>
      </c>
      <c r="J593" s="206">
        <f t="shared" si="301"/>
        <v>0</v>
      </c>
      <c r="K593" s="206">
        <f t="shared" si="301"/>
        <v>0</v>
      </c>
    </row>
    <row r="594" spans="1:11">
      <c r="A594" s="203"/>
      <c r="B594" s="204" t="s">
        <v>67</v>
      </c>
      <c r="C594" s="205" t="s">
        <v>23</v>
      </c>
      <c r="D594" s="205" t="s">
        <v>14</v>
      </c>
      <c r="E594" s="205" t="s">
        <v>431</v>
      </c>
      <c r="F594" s="205" t="s">
        <v>65</v>
      </c>
      <c r="G594" s="216">
        <f>SUM(H594:K594)</f>
        <v>210.1</v>
      </c>
      <c r="H594" s="217">
        <f>'приложение 8'!I628</f>
        <v>210.1</v>
      </c>
      <c r="I594" s="217">
        <f>'приложение 8'!J628</f>
        <v>0</v>
      </c>
      <c r="J594" s="217">
        <f>'приложение 8'!K628</f>
        <v>0</v>
      </c>
      <c r="K594" s="217">
        <f>'приложение 8'!L628</f>
        <v>0</v>
      </c>
    </row>
    <row r="595" spans="1:11" ht="51">
      <c r="A595" s="207"/>
      <c r="B595" s="204" t="s">
        <v>432</v>
      </c>
      <c r="C595" s="205" t="s">
        <v>23</v>
      </c>
      <c r="D595" s="205" t="s">
        <v>14</v>
      </c>
      <c r="E595" s="205" t="s">
        <v>433</v>
      </c>
      <c r="F595" s="205"/>
      <c r="G595" s="202">
        <f t="shared" ref="G595:G597" si="302">H595+I595+J595+K595</f>
        <v>20</v>
      </c>
      <c r="H595" s="217">
        <f>H596</f>
        <v>20</v>
      </c>
      <c r="I595" s="217">
        <f t="shared" ref="I595:K597" si="303">I596</f>
        <v>0</v>
      </c>
      <c r="J595" s="217">
        <f t="shared" si="303"/>
        <v>0</v>
      </c>
      <c r="K595" s="217">
        <f t="shared" si="303"/>
        <v>0</v>
      </c>
    </row>
    <row r="596" spans="1:11" ht="25.5">
      <c r="A596" s="211"/>
      <c r="B596" s="183" t="s">
        <v>232</v>
      </c>
      <c r="C596" s="205" t="s">
        <v>23</v>
      </c>
      <c r="D596" s="205" t="s">
        <v>14</v>
      </c>
      <c r="E596" s="205" t="s">
        <v>587</v>
      </c>
      <c r="F596" s="205"/>
      <c r="G596" s="202">
        <f t="shared" si="302"/>
        <v>20</v>
      </c>
      <c r="H596" s="217">
        <f>H597</f>
        <v>20</v>
      </c>
      <c r="I596" s="217">
        <f t="shared" si="303"/>
        <v>0</v>
      </c>
      <c r="J596" s="217">
        <f t="shared" si="303"/>
        <v>0</v>
      </c>
      <c r="K596" s="217">
        <f t="shared" si="303"/>
        <v>0</v>
      </c>
    </row>
    <row r="597" spans="1:11" ht="51">
      <c r="A597" s="203"/>
      <c r="B597" s="204" t="s">
        <v>262</v>
      </c>
      <c r="C597" s="205" t="s">
        <v>23</v>
      </c>
      <c r="D597" s="205" t="s">
        <v>14</v>
      </c>
      <c r="E597" s="205" t="s">
        <v>587</v>
      </c>
      <c r="F597" s="205" t="s">
        <v>49</v>
      </c>
      <c r="G597" s="202">
        <f t="shared" si="302"/>
        <v>20</v>
      </c>
      <c r="H597" s="206">
        <f>H598</f>
        <v>20</v>
      </c>
      <c r="I597" s="206">
        <f t="shared" si="303"/>
        <v>0</v>
      </c>
      <c r="J597" s="206">
        <f t="shared" si="303"/>
        <v>0</v>
      </c>
      <c r="K597" s="206">
        <f t="shared" si="303"/>
        <v>0</v>
      </c>
    </row>
    <row r="598" spans="1:11">
      <c r="A598" s="203"/>
      <c r="B598" s="204" t="s">
        <v>67</v>
      </c>
      <c r="C598" s="205" t="s">
        <v>23</v>
      </c>
      <c r="D598" s="205" t="s">
        <v>14</v>
      </c>
      <c r="E598" s="205" t="s">
        <v>587</v>
      </c>
      <c r="F598" s="205" t="s">
        <v>65</v>
      </c>
      <c r="G598" s="216">
        <f>SUM(H598:K598)</f>
        <v>20</v>
      </c>
      <c r="H598" s="217">
        <f>'приложение 8'!I633</f>
        <v>20</v>
      </c>
      <c r="I598" s="217">
        <f>'приложение 8'!J633</f>
        <v>0</v>
      </c>
      <c r="J598" s="217">
        <f>'приложение 8'!K633</f>
        <v>0</v>
      </c>
      <c r="K598" s="217">
        <f>'приложение 8'!L633</f>
        <v>0</v>
      </c>
    </row>
    <row r="599" spans="1:11" ht="25.5">
      <c r="A599" s="207"/>
      <c r="B599" s="204" t="s">
        <v>434</v>
      </c>
      <c r="C599" s="205" t="s">
        <v>23</v>
      </c>
      <c r="D599" s="205" t="s">
        <v>14</v>
      </c>
      <c r="E599" s="205" t="s">
        <v>435</v>
      </c>
      <c r="F599" s="205"/>
      <c r="G599" s="202">
        <f t="shared" ref="G599:G601" si="304">H599+I599+J599+K599</f>
        <v>30</v>
      </c>
      <c r="H599" s="217">
        <f>H600</f>
        <v>30</v>
      </c>
      <c r="I599" s="217">
        <f t="shared" ref="I599:K601" si="305">I600</f>
        <v>0</v>
      </c>
      <c r="J599" s="217">
        <f t="shared" si="305"/>
        <v>0</v>
      </c>
      <c r="K599" s="217">
        <f t="shared" si="305"/>
        <v>0</v>
      </c>
    </row>
    <row r="600" spans="1:11" ht="25.5">
      <c r="A600" s="211"/>
      <c r="B600" s="183" t="s">
        <v>232</v>
      </c>
      <c r="C600" s="205" t="s">
        <v>23</v>
      </c>
      <c r="D600" s="205" t="s">
        <v>14</v>
      </c>
      <c r="E600" s="205" t="s">
        <v>586</v>
      </c>
      <c r="F600" s="205"/>
      <c r="G600" s="202">
        <f t="shared" si="304"/>
        <v>30</v>
      </c>
      <c r="H600" s="217">
        <f>H601</f>
        <v>30</v>
      </c>
      <c r="I600" s="217">
        <f t="shared" si="305"/>
        <v>0</v>
      </c>
      <c r="J600" s="217">
        <f t="shared" si="305"/>
        <v>0</v>
      </c>
      <c r="K600" s="217">
        <f t="shared" si="305"/>
        <v>0</v>
      </c>
    </row>
    <row r="601" spans="1:11" ht="51">
      <c r="A601" s="203"/>
      <c r="B601" s="204" t="s">
        <v>262</v>
      </c>
      <c r="C601" s="205" t="s">
        <v>23</v>
      </c>
      <c r="D601" s="205" t="s">
        <v>14</v>
      </c>
      <c r="E601" s="205" t="s">
        <v>586</v>
      </c>
      <c r="F601" s="205" t="s">
        <v>49</v>
      </c>
      <c r="G601" s="202">
        <f t="shared" si="304"/>
        <v>30</v>
      </c>
      <c r="H601" s="206">
        <f>H602</f>
        <v>30</v>
      </c>
      <c r="I601" s="206">
        <f t="shared" si="305"/>
        <v>0</v>
      </c>
      <c r="J601" s="206">
        <f t="shared" si="305"/>
        <v>0</v>
      </c>
      <c r="K601" s="206">
        <f t="shared" si="305"/>
        <v>0</v>
      </c>
    </row>
    <row r="602" spans="1:11">
      <c r="A602" s="203"/>
      <c r="B602" s="204" t="s">
        <v>67</v>
      </c>
      <c r="C602" s="205" t="s">
        <v>23</v>
      </c>
      <c r="D602" s="205" t="s">
        <v>14</v>
      </c>
      <c r="E602" s="205" t="s">
        <v>586</v>
      </c>
      <c r="F602" s="205" t="s">
        <v>65</v>
      </c>
      <c r="G602" s="216">
        <f>SUM(H602:K602)</f>
        <v>30</v>
      </c>
      <c r="H602" s="217">
        <f>'приложение 8'!I638</f>
        <v>30</v>
      </c>
      <c r="I602" s="217">
        <f>'приложение 8'!J638</f>
        <v>0</v>
      </c>
      <c r="J602" s="217">
        <f>'приложение 8'!K638</f>
        <v>0</v>
      </c>
      <c r="K602" s="217">
        <f>'приложение 8'!L638</f>
        <v>0</v>
      </c>
    </row>
    <row r="603" spans="1:11" ht="38.25">
      <c r="A603" s="207"/>
      <c r="B603" s="204" t="s">
        <v>436</v>
      </c>
      <c r="C603" s="205" t="s">
        <v>23</v>
      </c>
      <c r="D603" s="205" t="s">
        <v>14</v>
      </c>
      <c r="E603" s="205" t="s">
        <v>437</v>
      </c>
      <c r="F603" s="205"/>
      <c r="G603" s="202">
        <f t="shared" ref="G603:G605" si="306">H603+I603+J603+K603</f>
        <v>26484.5</v>
      </c>
      <c r="H603" s="217">
        <f>H604+H607</f>
        <v>23760.5</v>
      </c>
      <c r="I603" s="217">
        <f>I604+I607</f>
        <v>0</v>
      </c>
      <c r="J603" s="217">
        <f>J604+J607</f>
        <v>2724</v>
      </c>
      <c r="K603" s="217">
        <f>K604+K607</f>
        <v>0</v>
      </c>
    </row>
    <row r="604" spans="1:11" ht="38.25">
      <c r="A604" s="207"/>
      <c r="B604" s="204" t="s">
        <v>205</v>
      </c>
      <c r="C604" s="205" t="s">
        <v>23</v>
      </c>
      <c r="D604" s="205" t="s">
        <v>14</v>
      </c>
      <c r="E604" s="205" t="s">
        <v>438</v>
      </c>
      <c r="F604" s="205"/>
      <c r="G604" s="202">
        <f t="shared" si="306"/>
        <v>23760.5</v>
      </c>
      <c r="H604" s="217">
        <f>H605</f>
        <v>23760.5</v>
      </c>
      <c r="I604" s="217">
        <f t="shared" ref="I604:K605" si="307">I605</f>
        <v>0</v>
      </c>
      <c r="J604" s="217">
        <f t="shared" si="307"/>
        <v>0</v>
      </c>
      <c r="K604" s="217">
        <f t="shared" si="307"/>
        <v>0</v>
      </c>
    </row>
    <row r="605" spans="1:11" ht="51">
      <c r="A605" s="203"/>
      <c r="B605" s="204" t="s">
        <v>89</v>
      </c>
      <c r="C605" s="205" t="s">
        <v>23</v>
      </c>
      <c r="D605" s="205" t="s">
        <v>14</v>
      </c>
      <c r="E605" s="205" t="s">
        <v>438</v>
      </c>
      <c r="F605" s="205" t="s">
        <v>49</v>
      </c>
      <c r="G605" s="202">
        <f t="shared" si="306"/>
        <v>23760.5</v>
      </c>
      <c r="H605" s="206">
        <f>H606</f>
        <v>23760.5</v>
      </c>
      <c r="I605" s="206">
        <f t="shared" si="307"/>
        <v>0</v>
      </c>
      <c r="J605" s="206">
        <f t="shared" si="307"/>
        <v>0</v>
      </c>
      <c r="K605" s="206">
        <f t="shared" si="307"/>
        <v>0</v>
      </c>
    </row>
    <row r="606" spans="1:11">
      <c r="A606" s="203"/>
      <c r="B606" s="204" t="s">
        <v>67</v>
      </c>
      <c r="C606" s="205" t="s">
        <v>23</v>
      </c>
      <c r="D606" s="205" t="s">
        <v>14</v>
      </c>
      <c r="E606" s="205" t="s">
        <v>438</v>
      </c>
      <c r="F606" s="205" t="s">
        <v>65</v>
      </c>
      <c r="G606" s="216">
        <f>SUM(H606:K606)</f>
        <v>23760.5</v>
      </c>
      <c r="H606" s="217">
        <f>'приложение 8'!I643</f>
        <v>23760.5</v>
      </c>
      <c r="I606" s="217">
        <f>'приложение 8'!J643</f>
        <v>0</v>
      </c>
      <c r="J606" s="217">
        <f>'приложение 8'!K643</f>
        <v>0</v>
      </c>
      <c r="K606" s="217">
        <f>'приложение 8'!L643</f>
        <v>0</v>
      </c>
    </row>
    <row r="607" spans="1:11" ht="299.25" customHeight="1">
      <c r="A607" s="207"/>
      <c r="B607" s="204" t="s">
        <v>522</v>
      </c>
      <c r="C607" s="205" t="s">
        <v>23</v>
      </c>
      <c r="D607" s="205" t="s">
        <v>14</v>
      </c>
      <c r="E607" s="205" t="s">
        <v>439</v>
      </c>
      <c r="F607" s="205"/>
      <c r="G607" s="202">
        <f t="shared" ref="G607:G608" si="308">H607+I607+J607+K607</f>
        <v>2724</v>
      </c>
      <c r="H607" s="217">
        <f>H608</f>
        <v>0</v>
      </c>
      <c r="I607" s="217">
        <f t="shared" ref="I607:K608" si="309">I608</f>
        <v>0</v>
      </c>
      <c r="J607" s="217">
        <f t="shared" si="309"/>
        <v>2724</v>
      </c>
      <c r="K607" s="217">
        <f t="shared" si="309"/>
        <v>0</v>
      </c>
    </row>
    <row r="608" spans="1:11" ht="51">
      <c r="A608" s="203"/>
      <c r="B608" s="204" t="s">
        <v>89</v>
      </c>
      <c r="C608" s="205" t="s">
        <v>23</v>
      </c>
      <c r="D608" s="205" t="s">
        <v>14</v>
      </c>
      <c r="E608" s="205" t="s">
        <v>439</v>
      </c>
      <c r="F608" s="205" t="s">
        <v>49</v>
      </c>
      <c r="G608" s="202">
        <f t="shared" si="308"/>
        <v>2724</v>
      </c>
      <c r="H608" s="206">
        <f>H609</f>
        <v>0</v>
      </c>
      <c r="I608" s="206">
        <f t="shared" si="309"/>
        <v>0</v>
      </c>
      <c r="J608" s="206">
        <f t="shared" si="309"/>
        <v>2724</v>
      </c>
      <c r="K608" s="206">
        <f t="shared" si="309"/>
        <v>0</v>
      </c>
    </row>
    <row r="609" spans="1:11">
      <c r="A609" s="203"/>
      <c r="B609" s="204" t="s">
        <v>67</v>
      </c>
      <c r="C609" s="205" t="s">
        <v>23</v>
      </c>
      <c r="D609" s="205" t="s">
        <v>14</v>
      </c>
      <c r="E609" s="205" t="s">
        <v>439</v>
      </c>
      <c r="F609" s="205" t="s">
        <v>65</v>
      </c>
      <c r="G609" s="216">
        <f>SUM(H609:K609)</f>
        <v>2724</v>
      </c>
      <c r="H609" s="217">
        <f>'приложение 8'!I647</f>
        <v>0</v>
      </c>
      <c r="I609" s="217">
        <f>'приложение 8'!J647</f>
        <v>0</v>
      </c>
      <c r="J609" s="217">
        <f>'приложение 8'!K647</f>
        <v>2724</v>
      </c>
      <c r="K609" s="217">
        <f>'приложение 8'!L647</f>
        <v>0</v>
      </c>
    </row>
    <row r="610" spans="1:11">
      <c r="A610" s="207"/>
      <c r="B610" s="204" t="s">
        <v>440</v>
      </c>
      <c r="C610" s="205" t="s">
        <v>23</v>
      </c>
      <c r="D610" s="205" t="s">
        <v>14</v>
      </c>
      <c r="E610" s="205" t="s">
        <v>441</v>
      </c>
      <c r="F610" s="205"/>
      <c r="G610" s="202">
        <f t="shared" ref="G610:G613" si="310">H610+I610+J610+K610</f>
        <v>6972.1</v>
      </c>
      <c r="H610" s="217">
        <f>H611+H618</f>
        <v>6096.1</v>
      </c>
      <c r="I610" s="217">
        <f>I611+I618</f>
        <v>0</v>
      </c>
      <c r="J610" s="217">
        <f>J611+J618</f>
        <v>876</v>
      </c>
      <c r="K610" s="217">
        <f>K611+K618</f>
        <v>0</v>
      </c>
    </row>
    <row r="611" spans="1:11" ht="24" customHeight="1">
      <c r="A611" s="207"/>
      <c r="B611" s="204" t="s">
        <v>442</v>
      </c>
      <c r="C611" s="205" t="s">
        <v>23</v>
      </c>
      <c r="D611" s="205" t="s">
        <v>14</v>
      </c>
      <c r="E611" s="205" t="s">
        <v>443</v>
      </c>
      <c r="F611" s="205"/>
      <c r="G611" s="202">
        <f t="shared" si="310"/>
        <v>6922.1</v>
      </c>
      <c r="H611" s="217">
        <f>H612+H615</f>
        <v>6046.1</v>
      </c>
      <c r="I611" s="217">
        <f>I612+I615</f>
        <v>0</v>
      </c>
      <c r="J611" s="217">
        <f>J612+J615</f>
        <v>876</v>
      </c>
      <c r="K611" s="217">
        <f>K612+K615</f>
        <v>0</v>
      </c>
    </row>
    <row r="612" spans="1:11" ht="38.25">
      <c r="A612" s="207"/>
      <c r="B612" s="204" t="s">
        <v>205</v>
      </c>
      <c r="C612" s="205" t="s">
        <v>23</v>
      </c>
      <c r="D612" s="205" t="s">
        <v>14</v>
      </c>
      <c r="E612" s="205" t="s">
        <v>444</v>
      </c>
      <c r="F612" s="205"/>
      <c r="G612" s="202">
        <f t="shared" si="310"/>
        <v>6046.1</v>
      </c>
      <c r="H612" s="217">
        <f>H613</f>
        <v>6046.1</v>
      </c>
      <c r="I612" s="217">
        <f t="shared" ref="I612:K613" si="311">I613</f>
        <v>0</v>
      </c>
      <c r="J612" s="217">
        <f t="shared" si="311"/>
        <v>0</v>
      </c>
      <c r="K612" s="217">
        <f t="shared" si="311"/>
        <v>0</v>
      </c>
    </row>
    <row r="613" spans="1:11" ht="51">
      <c r="A613" s="203"/>
      <c r="B613" s="204" t="s">
        <v>89</v>
      </c>
      <c r="C613" s="205" t="s">
        <v>23</v>
      </c>
      <c r="D613" s="205" t="s">
        <v>14</v>
      </c>
      <c r="E613" s="205" t="s">
        <v>444</v>
      </c>
      <c r="F613" s="205" t="s">
        <v>49</v>
      </c>
      <c r="G613" s="202">
        <f t="shared" si="310"/>
        <v>6046.1</v>
      </c>
      <c r="H613" s="206">
        <f>H614</f>
        <v>6046.1</v>
      </c>
      <c r="I613" s="206">
        <f t="shared" si="311"/>
        <v>0</v>
      </c>
      <c r="J613" s="206">
        <f t="shared" si="311"/>
        <v>0</v>
      </c>
      <c r="K613" s="206">
        <f t="shared" si="311"/>
        <v>0</v>
      </c>
    </row>
    <row r="614" spans="1:11">
      <c r="A614" s="203"/>
      <c r="B614" s="204" t="s">
        <v>67</v>
      </c>
      <c r="C614" s="205" t="s">
        <v>23</v>
      </c>
      <c r="D614" s="205" t="s">
        <v>14</v>
      </c>
      <c r="E614" s="205" t="s">
        <v>444</v>
      </c>
      <c r="F614" s="205" t="s">
        <v>65</v>
      </c>
      <c r="G614" s="216">
        <f>SUM(H614:K614)</f>
        <v>6046.1</v>
      </c>
      <c r="H614" s="217">
        <f>'приложение 8'!I653</f>
        <v>6046.1</v>
      </c>
      <c r="I614" s="217">
        <f>'приложение 8'!J653</f>
        <v>0</v>
      </c>
      <c r="J614" s="217">
        <f>'приложение 8'!K653</f>
        <v>0</v>
      </c>
      <c r="K614" s="217">
        <f>'приложение 8'!L653</f>
        <v>0</v>
      </c>
    </row>
    <row r="615" spans="1:11" ht="298.5" customHeight="1">
      <c r="A615" s="207"/>
      <c r="B615" s="204" t="s">
        <v>522</v>
      </c>
      <c r="C615" s="205" t="s">
        <v>23</v>
      </c>
      <c r="D615" s="205" t="s">
        <v>14</v>
      </c>
      <c r="E615" s="205" t="s">
        <v>445</v>
      </c>
      <c r="F615" s="205"/>
      <c r="G615" s="202">
        <f t="shared" ref="G615:G616" si="312">H615+I615+J615+K615</f>
        <v>876</v>
      </c>
      <c r="H615" s="217">
        <f>H616</f>
        <v>0</v>
      </c>
      <c r="I615" s="217">
        <f t="shared" ref="I615:K616" si="313">I616</f>
        <v>0</v>
      </c>
      <c r="J615" s="217">
        <f t="shared" si="313"/>
        <v>876</v>
      </c>
      <c r="K615" s="217">
        <f t="shared" si="313"/>
        <v>0</v>
      </c>
    </row>
    <row r="616" spans="1:11" ht="51">
      <c r="A616" s="203"/>
      <c r="B616" s="204" t="s">
        <v>89</v>
      </c>
      <c r="C616" s="205" t="s">
        <v>23</v>
      </c>
      <c r="D616" s="205" t="s">
        <v>14</v>
      </c>
      <c r="E616" s="205" t="s">
        <v>445</v>
      </c>
      <c r="F616" s="205" t="s">
        <v>49</v>
      </c>
      <c r="G616" s="202">
        <f t="shared" si="312"/>
        <v>876</v>
      </c>
      <c r="H616" s="206">
        <f>H617</f>
        <v>0</v>
      </c>
      <c r="I616" s="206">
        <f t="shared" si="313"/>
        <v>0</v>
      </c>
      <c r="J616" s="206">
        <f t="shared" si="313"/>
        <v>876</v>
      </c>
      <c r="K616" s="206">
        <f t="shared" si="313"/>
        <v>0</v>
      </c>
    </row>
    <row r="617" spans="1:11">
      <c r="A617" s="203"/>
      <c r="B617" s="204" t="s">
        <v>67</v>
      </c>
      <c r="C617" s="205" t="s">
        <v>23</v>
      </c>
      <c r="D617" s="205" t="s">
        <v>14</v>
      </c>
      <c r="E617" s="205" t="s">
        <v>445</v>
      </c>
      <c r="F617" s="205" t="s">
        <v>65</v>
      </c>
      <c r="G617" s="216">
        <f>SUM(H617:K617)</f>
        <v>876</v>
      </c>
      <c r="H617" s="217">
        <f>'приложение 8'!I657</f>
        <v>0</v>
      </c>
      <c r="I617" s="217">
        <f>'приложение 8'!J657</f>
        <v>0</v>
      </c>
      <c r="J617" s="217">
        <f>'приложение 8'!K657</f>
        <v>876</v>
      </c>
      <c r="K617" s="217">
        <f>'приложение 8'!L657</f>
        <v>0</v>
      </c>
    </row>
    <row r="618" spans="1:11" ht="26.25" customHeight="1">
      <c r="A618" s="207"/>
      <c r="B618" s="204" t="s">
        <v>446</v>
      </c>
      <c r="C618" s="205" t="s">
        <v>23</v>
      </c>
      <c r="D618" s="205" t="s">
        <v>14</v>
      </c>
      <c r="E618" s="205" t="s">
        <v>447</v>
      </c>
      <c r="F618" s="205"/>
      <c r="G618" s="202">
        <f t="shared" ref="G618:G620" si="314">H618+I618+J618+K618</f>
        <v>50</v>
      </c>
      <c r="H618" s="217">
        <f>H619</f>
        <v>50</v>
      </c>
      <c r="I618" s="217">
        <f t="shared" ref="I618:K620" si="315">I619</f>
        <v>0</v>
      </c>
      <c r="J618" s="217">
        <f t="shared" si="315"/>
        <v>0</v>
      </c>
      <c r="K618" s="217">
        <f t="shared" si="315"/>
        <v>0</v>
      </c>
    </row>
    <row r="619" spans="1:11" ht="25.5">
      <c r="A619" s="207"/>
      <c r="B619" s="183" t="s">
        <v>232</v>
      </c>
      <c r="C619" s="205" t="s">
        <v>23</v>
      </c>
      <c r="D619" s="205" t="s">
        <v>14</v>
      </c>
      <c r="E619" s="205" t="s">
        <v>585</v>
      </c>
      <c r="F619" s="205"/>
      <c r="G619" s="202">
        <f t="shared" si="314"/>
        <v>50</v>
      </c>
      <c r="H619" s="217">
        <f>H620</f>
        <v>50</v>
      </c>
      <c r="I619" s="217">
        <f t="shared" si="315"/>
        <v>0</v>
      </c>
      <c r="J619" s="217">
        <f t="shared" si="315"/>
        <v>0</v>
      </c>
      <c r="K619" s="217">
        <f t="shared" si="315"/>
        <v>0</v>
      </c>
    </row>
    <row r="620" spans="1:11" ht="51">
      <c r="A620" s="203"/>
      <c r="B620" s="204" t="s">
        <v>262</v>
      </c>
      <c r="C620" s="205" t="s">
        <v>23</v>
      </c>
      <c r="D620" s="205" t="s">
        <v>14</v>
      </c>
      <c r="E620" s="205" t="s">
        <v>585</v>
      </c>
      <c r="F620" s="205" t="s">
        <v>49</v>
      </c>
      <c r="G620" s="202">
        <f t="shared" si="314"/>
        <v>50</v>
      </c>
      <c r="H620" s="206">
        <f>H621</f>
        <v>50</v>
      </c>
      <c r="I620" s="206">
        <f t="shared" si="315"/>
        <v>0</v>
      </c>
      <c r="J620" s="206">
        <f t="shared" si="315"/>
        <v>0</v>
      </c>
      <c r="K620" s="206">
        <f t="shared" si="315"/>
        <v>0</v>
      </c>
    </row>
    <row r="621" spans="1:11">
      <c r="A621" s="203"/>
      <c r="B621" s="204" t="s">
        <v>67</v>
      </c>
      <c r="C621" s="205" t="s">
        <v>23</v>
      </c>
      <c r="D621" s="205" t="s">
        <v>14</v>
      </c>
      <c r="E621" s="205" t="s">
        <v>585</v>
      </c>
      <c r="F621" s="205" t="s">
        <v>65</v>
      </c>
      <c r="G621" s="216">
        <f>SUM(H621:K621)</f>
        <v>50</v>
      </c>
      <c r="H621" s="217">
        <f>'приложение 8'!I662</f>
        <v>50</v>
      </c>
      <c r="I621" s="217">
        <f>'приложение 8'!J662</f>
        <v>0</v>
      </c>
      <c r="J621" s="217">
        <f>'приложение 8'!K662</f>
        <v>0</v>
      </c>
      <c r="K621" s="217">
        <f>'приложение 8'!L662</f>
        <v>0</v>
      </c>
    </row>
    <row r="622" spans="1:11" ht="51">
      <c r="A622" s="207"/>
      <c r="B622" s="204" t="s">
        <v>448</v>
      </c>
      <c r="C622" s="205" t="s">
        <v>23</v>
      </c>
      <c r="D622" s="205" t="s">
        <v>14</v>
      </c>
      <c r="E622" s="205" t="s">
        <v>449</v>
      </c>
      <c r="F622" s="205"/>
      <c r="G622" s="202">
        <f t="shared" ref="G622:G625" si="316">H622+I622+J622+K622</f>
        <v>74897.600000000006</v>
      </c>
      <c r="H622" s="217">
        <f>H623+H627+H631+H638</f>
        <v>62985.599999999999</v>
      </c>
      <c r="I622" s="217">
        <f t="shared" ref="I622:K622" si="317">I623+I627+I631+I638</f>
        <v>0</v>
      </c>
      <c r="J622" s="217">
        <f t="shared" si="317"/>
        <v>11912</v>
      </c>
      <c r="K622" s="217">
        <f t="shared" si="317"/>
        <v>0</v>
      </c>
    </row>
    <row r="623" spans="1:11" ht="38.25">
      <c r="A623" s="207"/>
      <c r="B623" s="204" t="s">
        <v>422</v>
      </c>
      <c r="C623" s="205" t="s">
        <v>23</v>
      </c>
      <c r="D623" s="205" t="s">
        <v>14</v>
      </c>
      <c r="E623" s="205" t="s">
        <v>450</v>
      </c>
      <c r="F623" s="205"/>
      <c r="G623" s="202">
        <f t="shared" si="316"/>
        <v>100</v>
      </c>
      <c r="H623" s="217">
        <f>H624</f>
        <v>100</v>
      </c>
      <c r="I623" s="217">
        <f t="shared" ref="I623:K625" si="318">I624</f>
        <v>0</v>
      </c>
      <c r="J623" s="217">
        <f t="shared" si="318"/>
        <v>0</v>
      </c>
      <c r="K623" s="217">
        <f t="shared" si="318"/>
        <v>0</v>
      </c>
    </row>
    <row r="624" spans="1:11" ht="25.5">
      <c r="A624" s="207"/>
      <c r="B624" s="183" t="s">
        <v>232</v>
      </c>
      <c r="C624" s="205" t="s">
        <v>23</v>
      </c>
      <c r="D624" s="205" t="s">
        <v>14</v>
      </c>
      <c r="E624" s="205" t="s">
        <v>582</v>
      </c>
      <c r="F624" s="205"/>
      <c r="G624" s="202">
        <f t="shared" si="316"/>
        <v>100</v>
      </c>
      <c r="H624" s="217">
        <f>H625</f>
        <v>100</v>
      </c>
      <c r="I624" s="217">
        <f t="shared" si="318"/>
        <v>0</v>
      </c>
      <c r="J624" s="217">
        <f t="shared" si="318"/>
        <v>0</v>
      </c>
      <c r="K624" s="217">
        <f t="shared" si="318"/>
        <v>0</v>
      </c>
    </row>
    <row r="625" spans="1:11" ht="51">
      <c r="A625" s="203"/>
      <c r="B625" s="204" t="s">
        <v>262</v>
      </c>
      <c r="C625" s="205" t="s">
        <v>23</v>
      </c>
      <c r="D625" s="205" t="s">
        <v>14</v>
      </c>
      <c r="E625" s="205" t="s">
        <v>582</v>
      </c>
      <c r="F625" s="205" t="s">
        <v>49</v>
      </c>
      <c r="G625" s="202">
        <f t="shared" si="316"/>
        <v>100</v>
      </c>
      <c r="H625" s="206">
        <f>H626</f>
        <v>100</v>
      </c>
      <c r="I625" s="206">
        <f t="shared" si="318"/>
        <v>0</v>
      </c>
      <c r="J625" s="206">
        <f t="shared" si="318"/>
        <v>0</v>
      </c>
      <c r="K625" s="206">
        <f t="shared" si="318"/>
        <v>0</v>
      </c>
    </row>
    <row r="626" spans="1:11">
      <c r="A626" s="203"/>
      <c r="B626" s="204" t="s">
        <v>67</v>
      </c>
      <c r="C626" s="205" t="s">
        <v>23</v>
      </c>
      <c r="D626" s="205" t="s">
        <v>14</v>
      </c>
      <c r="E626" s="205" t="s">
        <v>582</v>
      </c>
      <c r="F626" s="205" t="s">
        <v>65</v>
      </c>
      <c r="G626" s="216">
        <f>SUM(H626:K626)</f>
        <v>100</v>
      </c>
      <c r="H626" s="217">
        <f>'приложение 8'!I668</f>
        <v>100</v>
      </c>
      <c r="I626" s="217">
        <f>'приложение 8'!J668</f>
        <v>0</v>
      </c>
      <c r="J626" s="217">
        <f>'приложение 8'!K668</f>
        <v>0</v>
      </c>
      <c r="K626" s="217">
        <f>'приложение 8'!L668</f>
        <v>0</v>
      </c>
    </row>
    <row r="627" spans="1:11" ht="51">
      <c r="A627" s="207"/>
      <c r="B627" s="204" t="s">
        <v>451</v>
      </c>
      <c r="C627" s="205" t="s">
        <v>23</v>
      </c>
      <c r="D627" s="205" t="s">
        <v>14</v>
      </c>
      <c r="E627" s="205" t="s">
        <v>452</v>
      </c>
      <c r="F627" s="205"/>
      <c r="G627" s="202">
        <f t="shared" ref="G627:G629" si="319">H627+I627+J627+K627</f>
        <v>100</v>
      </c>
      <c r="H627" s="217">
        <f>H628</f>
        <v>100</v>
      </c>
      <c r="I627" s="217">
        <f t="shared" ref="I627:K629" si="320">I628</f>
        <v>0</v>
      </c>
      <c r="J627" s="217">
        <f t="shared" si="320"/>
        <v>0</v>
      </c>
      <c r="K627" s="217">
        <f t="shared" si="320"/>
        <v>0</v>
      </c>
    </row>
    <row r="628" spans="1:11" ht="25.5">
      <c r="A628" s="207"/>
      <c r="B628" s="183" t="s">
        <v>232</v>
      </c>
      <c r="C628" s="205" t="s">
        <v>23</v>
      </c>
      <c r="D628" s="205" t="s">
        <v>14</v>
      </c>
      <c r="E628" s="205" t="s">
        <v>581</v>
      </c>
      <c r="F628" s="205"/>
      <c r="G628" s="202">
        <f t="shared" si="319"/>
        <v>100</v>
      </c>
      <c r="H628" s="217">
        <f>H629</f>
        <v>100</v>
      </c>
      <c r="I628" s="217">
        <f t="shared" si="320"/>
        <v>0</v>
      </c>
      <c r="J628" s="217">
        <f t="shared" si="320"/>
        <v>0</v>
      </c>
      <c r="K628" s="217">
        <f t="shared" si="320"/>
        <v>0</v>
      </c>
    </row>
    <row r="629" spans="1:11" ht="51">
      <c r="A629" s="203"/>
      <c r="B629" s="204" t="s">
        <v>262</v>
      </c>
      <c r="C629" s="205" t="s">
        <v>23</v>
      </c>
      <c r="D629" s="205" t="s">
        <v>14</v>
      </c>
      <c r="E629" s="205" t="s">
        <v>581</v>
      </c>
      <c r="F629" s="205" t="s">
        <v>49</v>
      </c>
      <c r="G629" s="202">
        <f t="shared" si="319"/>
        <v>100</v>
      </c>
      <c r="H629" s="206">
        <f>H630</f>
        <v>100</v>
      </c>
      <c r="I629" s="206">
        <f t="shared" si="320"/>
        <v>0</v>
      </c>
      <c r="J629" s="206">
        <f t="shared" si="320"/>
        <v>0</v>
      </c>
      <c r="K629" s="206">
        <f t="shared" si="320"/>
        <v>0</v>
      </c>
    </row>
    <row r="630" spans="1:11">
      <c r="A630" s="203"/>
      <c r="B630" s="204" t="s">
        <v>67</v>
      </c>
      <c r="C630" s="205" t="s">
        <v>23</v>
      </c>
      <c r="D630" s="205" t="s">
        <v>14</v>
      </c>
      <c r="E630" s="205" t="s">
        <v>581</v>
      </c>
      <c r="F630" s="205" t="s">
        <v>65</v>
      </c>
      <c r="G630" s="216">
        <f>SUM(H630:K630)</f>
        <v>100</v>
      </c>
      <c r="H630" s="217">
        <f>'приложение 8'!I673</f>
        <v>100</v>
      </c>
      <c r="I630" s="217">
        <f>'приложение 8'!J673</f>
        <v>0</v>
      </c>
      <c r="J630" s="217">
        <f>'приложение 8'!K673</f>
        <v>0</v>
      </c>
      <c r="K630" s="217">
        <f>'приложение 8'!L673</f>
        <v>0</v>
      </c>
    </row>
    <row r="631" spans="1:11" ht="38.25" customHeight="1">
      <c r="A631" s="207"/>
      <c r="B631" s="204" t="s">
        <v>453</v>
      </c>
      <c r="C631" s="205" t="s">
        <v>23</v>
      </c>
      <c r="D631" s="205" t="s">
        <v>14</v>
      </c>
      <c r="E631" s="205" t="s">
        <v>454</v>
      </c>
      <c r="F631" s="205"/>
      <c r="G631" s="202">
        <f t="shared" ref="G631:G633" si="321">H631+I631+J631+K631</f>
        <v>73728.5</v>
      </c>
      <c r="H631" s="217">
        <f>H632+H635</f>
        <v>61816.5</v>
      </c>
      <c r="I631" s="217">
        <f>I632+I635</f>
        <v>0</v>
      </c>
      <c r="J631" s="217">
        <v>11912</v>
      </c>
      <c r="K631" s="217">
        <f>K632+K635</f>
        <v>0</v>
      </c>
    </row>
    <row r="632" spans="1:11" ht="38.25">
      <c r="A632" s="207"/>
      <c r="B632" s="204" t="s">
        <v>205</v>
      </c>
      <c r="C632" s="205" t="s">
        <v>23</v>
      </c>
      <c r="D632" s="205" t="s">
        <v>14</v>
      </c>
      <c r="E632" s="205" t="s">
        <v>455</v>
      </c>
      <c r="F632" s="205"/>
      <c r="G632" s="202">
        <f t="shared" si="321"/>
        <v>61816.5</v>
      </c>
      <c r="H632" s="217">
        <f>H633</f>
        <v>61816.5</v>
      </c>
      <c r="I632" s="217">
        <f t="shared" ref="I632:K633" si="322">I633</f>
        <v>0</v>
      </c>
      <c r="J632" s="217">
        <f t="shared" si="322"/>
        <v>0</v>
      </c>
      <c r="K632" s="217">
        <f t="shared" si="322"/>
        <v>0</v>
      </c>
    </row>
    <row r="633" spans="1:11" ht="51">
      <c r="A633" s="203"/>
      <c r="B633" s="204" t="s">
        <v>89</v>
      </c>
      <c r="C633" s="205" t="s">
        <v>23</v>
      </c>
      <c r="D633" s="205" t="s">
        <v>14</v>
      </c>
      <c r="E633" s="205" t="s">
        <v>455</v>
      </c>
      <c r="F633" s="205" t="s">
        <v>49</v>
      </c>
      <c r="G633" s="202">
        <f t="shared" si="321"/>
        <v>61816.5</v>
      </c>
      <c r="H633" s="206">
        <f>H634</f>
        <v>61816.5</v>
      </c>
      <c r="I633" s="206">
        <f t="shared" si="322"/>
        <v>0</v>
      </c>
      <c r="J633" s="206">
        <f t="shared" si="322"/>
        <v>0</v>
      </c>
      <c r="K633" s="206">
        <f t="shared" si="322"/>
        <v>0</v>
      </c>
    </row>
    <row r="634" spans="1:11">
      <c r="A634" s="203"/>
      <c r="B634" s="204" t="s">
        <v>67</v>
      </c>
      <c r="C634" s="205" t="s">
        <v>23</v>
      </c>
      <c r="D634" s="205" t="s">
        <v>14</v>
      </c>
      <c r="E634" s="205" t="s">
        <v>455</v>
      </c>
      <c r="F634" s="205" t="s">
        <v>65</v>
      </c>
      <c r="G634" s="216">
        <f>SUM(H634:K634)</f>
        <v>61816.5</v>
      </c>
      <c r="H634" s="217">
        <f>'приложение 8'!I678</f>
        <v>61816.5</v>
      </c>
      <c r="I634" s="217">
        <f>'приложение 8'!J678</f>
        <v>0</v>
      </c>
      <c r="J634" s="217">
        <f>'приложение 8'!K678</f>
        <v>0</v>
      </c>
      <c r="K634" s="217">
        <f>'приложение 8'!L678</f>
        <v>0</v>
      </c>
    </row>
    <row r="635" spans="1:11" ht="300.75" customHeight="1">
      <c r="A635" s="207"/>
      <c r="B635" s="204" t="s">
        <v>522</v>
      </c>
      <c r="C635" s="205" t="s">
        <v>23</v>
      </c>
      <c r="D635" s="205" t="s">
        <v>14</v>
      </c>
      <c r="E635" s="205" t="s">
        <v>456</v>
      </c>
      <c r="F635" s="205"/>
      <c r="G635" s="202">
        <f t="shared" ref="G635:G636" si="323">H635+I635+J635+K635</f>
        <v>11912</v>
      </c>
      <c r="H635" s="217">
        <f>H636</f>
        <v>0</v>
      </c>
      <c r="I635" s="217">
        <f t="shared" ref="I635:K639" si="324">I636</f>
        <v>0</v>
      </c>
      <c r="J635" s="217">
        <f t="shared" si="324"/>
        <v>11912</v>
      </c>
      <c r="K635" s="217">
        <f t="shared" si="324"/>
        <v>0</v>
      </c>
    </row>
    <row r="636" spans="1:11" ht="51">
      <c r="A636" s="203"/>
      <c r="B636" s="204" t="s">
        <v>89</v>
      </c>
      <c r="C636" s="205" t="s">
        <v>23</v>
      </c>
      <c r="D636" s="205" t="s">
        <v>14</v>
      </c>
      <c r="E636" s="205" t="s">
        <v>456</v>
      </c>
      <c r="F636" s="205" t="s">
        <v>49</v>
      </c>
      <c r="G636" s="202">
        <f t="shared" si="323"/>
        <v>11912</v>
      </c>
      <c r="H636" s="206">
        <f>H637</f>
        <v>0</v>
      </c>
      <c r="I636" s="206">
        <f t="shared" si="324"/>
        <v>0</v>
      </c>
      <c r="J636" s="206">
        <f t="shared" si="324"/>
        <v>11912</v>
      </c>
      <c r="K636" s="206">
        <f t="shared" si="324"/>
        <v>0</v>
      </c>
    </row>
    <row r="637" spans="1:11">
      <c r="A637" s="203"/>
      <c r="B637" s="204" t="s">
        <v>67</v>
      </c>
      <c r="C637" s="205" t="s">
        <v>23</v>
      </c>
      <c r="D637" s="205" t="s">
        <v>14</v>
      </c>
      <c r="E637" s="205" t="s">
        <v>456</v>
      </c>
      <c r="F637" s="205" t="s">
        <v>65</v>
      </c>
      <c r="G637" s="216">
        <f>SUM(H637:K637)</f>
        <v>11912</v>
      </c>
      <c r="H637" s="217">
        <f>'приложение 8'!I682</f>
        <v>0</v>
      </c>
      <c r="I637" s="217">
        <f>'приложение 8'!J682</f>
        <v>0</v>
      </c>
      <c r="J637" s="217">
        <f>'приложение 8'!K682</f>
        <v>11912</v>
      </c>
      <c r="K637" s="217">
        <f>'приложение 8'!L682</f>
        <v>0</v>
      </c>
    </row>
    <row r="638" spans="1:11" ht="25.5">
      <c r="A638" s="207"/>
      <c r="B638" s="183" t="s">
        <v>232</v>
      </c>
      <c r="C638" s="18" t="s">
        <v>23</v>
      </c>
      <c r="D638" s="18" t="s">
        <v>14</v>
      </c>
      <c r="E638" s="18" t="s">
        <v>580</v>
      </c>
      <c r="F638" s="18"/>
      <c r="G638" s="202">
        <f t="shared" ref="G638:G639" si="325">H638+I638+J638+K638</f>
        <v>969.1</v>
      </c>
      <c r="H638" s="217">
        <f>H639</f>
        <v>969.1</v>
      </c>
      <c r="I638" s="217">
        <f t="shared" si="324"/>
        <v>0</v>
      </c>
      <c r="J638" s="217">
        <f t="shared" si="324"/>
        <v>0</v>
      </c>
      <c r="K638" s="217">
        <f t="shared" si="324"/>
        <v>0</v>
      </c>
    </row>
    <row r="639" spans="1:11" ht="51">
      <c r="A639" s="207"/>
      <c r="B639" s="16" t="s">
        <v>89</v>
      </c>
      <c r="C639" s="18" t="s">
        <v>23</v>
      </c>
      <c r="D639" s="18" t="s">
        <v>14</v>
      </c>
      <c r="E639" s="18" t="s">
        <v>580</v>
      </c>
      <c r="F639" s="18" t="s">
        <v>49</v>
      </c>
      <c r="G639" s="202">
        <f t="shared" si="325"/>
        <v>969.1</v>
      </c>
      <c r="H639" s="206">
        <f>H640</f>
        <v>969.1</v>
      </c>
      <c r="I639" s="206">
        <f t="shared" si="324"/>
        <v>0</v>
      </c>
      <c r="J639" s="206">
        <f t="shared" si="324"/>
        <v>0</v>
      </c>
      <c r="K639" s="206">
        <f t="shared" si="324"/>
        <v>0</v>
      </c>
    </row>
    <row r="640" spans="1:11">
      <c r="A640" s="207"/>
      <c r="B640" s="16" t="s">
        <v>67</v>
      </c>
      <c r="C640" s="18" t="s">
        <v>23</v>
      </c>
      <c r="D640" s="18" t="s">
        <v>14</v>
      </c>
      <c r="E640" s="18" t="s">
        <v>580</v>
      </c>
      <c r="F640" s="18" t="s">
        <v>65</v>
      </c>
      <c r="G640" s="216">
        <f>SUM(H640:K640)</f>
        <v>969.1</v>
      </c>
      <c r="H640" s="217">
        <f>'приложение 8'!I685</f>
        <v>969.1</v>
      </c>
      <c r="I640" s="217">
        <f>'приложение 8'!J685</f>
        <v>0</v>
      </c>
      <c r="J640" s="217">
        <f>'приложение 8'!K685</f>
        <v>0</v>
      </c>
      <c r="K640" s="217">
        <f>'приложение 8'!L685</f>
        <v>0</v>
      </c>
    </row>
    <row r="641" spans="1:11" ht="25.5">
      <c r="A641" s="211"/>
      <c r="B641" s="200" t="s">
        <v>457</v>
      </c>
      <c r="C641" s="201" t="s">
        <v>23</v>
      </c>
      <c r="D641" s="201" t="s">
        <v>18</v>
      </c>
      <c r="E641" s="201"/>
      <c r="F641" s="201"/>
      <c r="G641" s="216">
        <f>SUM(H641:K641)</f>
        <v>252.6</v>
      </c>
      <c r="H641" s="216">
        <f t="shared" ref="H641:K645" si="326">H642</f>
        <v>0</v>
      </c>
      <c r="I641" s="216">
        <f t="shared" si="326"/>
        <v>252.6</v>
      </c>
      <c r="J641" s="216">
        <f t="shared" si="326"/>
        <v>0</v>
      </c>
      <c r="K641" s="216">
        <f t="shared" si="326"/>
        <v>0</v>
      </c>
    </row>
    <row r="642" spans="1:11" ht="51">
      <c r="A642" s="187"/>
      <c r="B642" s="183" t="s">
        <v>220</v>
      </c>
      <c r="C642" s="173" t="s">
        <v>23</v>
      </c>
      <c r="D642" s="173" t="s">
        <v>18</v>
      </c>
      <c r="E642" s="173" t="s">
        <v>265</v>
      </c>
      <c r="F642" s="173"/>
      <c r="G642" s="178">
        <f t="shared" ref="G642" si="327">H642+I642+J642+K642</f>
        <v>252.6</v>
      </c>
      <c r="H642" s="182">
        <f t="shared" si="326"/>
        <v>0</v>
      </c>
      <c r="I642" s="182">
        <f t="shared" si="326"/>
        <v>252.6</v>
      </c>
      <c r="J642" s="182">
        <f t="shared" si="326"/>
        <v>0</v>
      </c>
      <c r="K642" s="182">
        <f t="shared" si="326"/>
        <v>0</v>
      </c>
    </row>
    <row r="643" spans="1:11" ht="38.25">
      <c r="A643" s="187"/>
      <c r="B643" s="183" t="s">
        <v>266</v>
      </c>
      <c r="C643" s="173" t="s">
        <v>23</v>
      </c>
      <c r="D643" s="173" t="s">
        <v>18</v>
      </c>
      <c r="E643" s="173" t="s">
        <v>267</v>
      </c>
      <c r="F643" s="173"/>
      <c r="G643" s="178">
        <f>SUM(H643:K643)</f>
        <v>252.6</v>
      </c>
      <c r="H643" s="182">
        <f t="shared" si="326"/>
        <v>0</v>
      </c>
      <c r="I643" s="182">
        <f t="shared" si="326"/>
        <v>252.6</v>
      </c>
      <c r="J643" s="182">
        <f t="shared" si="326"/>
        <v>0</v>
      </c>
      <c r="K643" s="182">
        <f t="shared" si="326"/>
        <v>0</v>
      </c>
    </row>
    <row r="644" spans="1:11" ht="162.75" customHeight="1">
      <c r="A644" s="187"/>
      <c r="B644" s="183" t="s">
        <v>526</v>
      </c>
      <c r="C644" s="173" t="s">
        <v>23</v>
      </c>
      <c r="D644" s="173" t="s">
        <v>18</v>
      </c>
      <c r="E644" s="173" t="s">
        <v>458</v>
      </c>
      <c r="F644" s="173"/>
      <c r="G644" s="178">
        <f>SUM(H644:K644)</f>
        <v>252.6</v>
      </c>
      <c r="H644" s="182">
        <f t="shared" si="326"/>
        <v>0</v>
      </c>
      <c r="I644" s="182">
        <f t="shared" si="326"/>
        <v>252.6</v>
      </c>
      <c r="J644" s="182">
        <f t="shared" si="326"/>
        <v>0</v>
      </c>
      <c r="K644" s="182">
        <f t="shared" si="326"/>
        <v>0</v>
      </c>
    </row>
    <row r="645" spans="1:11" ht="38.25">
      <c r="A645" s="187"/>
      <c r="B645" s="183" t="s">
        <v>275</v>
      </c>
      <c r="C645" s="173" t="s">
        <v>23</v>
      </c>
      <c r="D645" s="173" t="s">
        <v>18</v>
      </c>
      <c r="E645" s="173" t="s">
        <v>458</v>
      </c>
      <c r="F645" s="173" t="s">
        <v>58</v>
      </c>
      <c r="G645" s="178">
        <f t="shared" ref="G645:G646" si="328">H645+I645+J645+K645</f>
        <v>252.6</v>
      </c>
      <c r="H645" s="182">
        <f t="shared" si="326"/>
        <v>0</v>
      </c>
      <c r="I645" s="182">
        <f t="shared" si="326"/>
        <v>252.6</v>
      </c>
      <c r="J645" s="182">
        <f t="shared" si="326"/>
        <v>0</v>
      </c>
      <c r="K645" s="182">
        <f t="shared" si="326"/>
        <v>0</v>
      </c>
    </row>
    <row r="646" spans="1:11" ht="38.25">
      <c r="A646" s="187"/>
      <c r="B646" s="183" t="s">
        <v>113</v>
      </c>
      <c r="C646" s="173" t="s">
        <v>23</v>
      </c>
      <c r="D646" s="173" t="s">
        <v>18</v>
      </c>
      <c r="E646" s="173" t="s">
        <v>458</v>
      </c>
      <c r="F646" s="173" t="s">
        <v>60</v>
      </c>
      <c r="G646" s="178">
        <f t="shared" si="328"/>
        <v>252.6</v>
      </c>
      <c r="H646" s="182">
        <f>'приложение 8'!I693</f>
        <v>0</v>
      </c>
      <c r="I646" s="182">
        <f>'приложение 8'!J693</f>
        <v>252.6</v>
      </c>
      <c r="J646" s="182">
        <f>'приложение 8'!K693</f>
        <v>0</v>
      </c>
      <c r="K646" s="182">
        <f>'приложение 8'!L693</f>
        <v>0</v>
      </c>
    </row>
    <row r="647" spans="1:11">
      <c r="A647" s="199"/>
      <c r="B647" s="212" t="s">
        <v>146</v>
      </c>
      <c r="C647" s="201" t="s">
        <v>33</v>
      </c>
      <c r="D647" s="201" t="s">
        <v>15</v>
      </c>
      <c r="E647" s="201"/>
      <c r="F647" s="201"/>
      <c r="G647" s="202">
        <f>SUM(H647:K647)</f>
        <v>164249.60000000001</v>
      </c>
      <c r="H647" s="202">
        <f>H648+H654+H672+H689</f>
        <v>15127.900000000001</v>
      </c>
      <c r="I647" s="202">
        <f>I648+I654+I672+I689</f>
        <v>142958.30000000002</v>
      </c>
      <c r="J647" s="202">
        <f>J648+J654+J672+J689</f>
        <v>6163.4</v>
      </c>
      <c r="K647" s="202">
        <f>K648+K654+K672+K689</f>
        <v>0</v>
      </c>
    </row>
    <row r="648" spans="1:11">
      <c r="A648" s="199"/>
      <c r="B648" s="212" t="s">
        <v>147</v>
      </c>
      <c r="C648" s="201" t="s">
        <v>33</v>
      </c>
      <c r="D648" s="201" t="s">
        <v>14</v>
      </c>
      <c r="E648" s="201"/>
      <c r="F648" s="201"/>
      <c r="G648" s="202">
        <f t="shared" ref="G648:G652" si="329">SUM(H648:K648)</f>
        <v>3521.8</v>
      </c>
      <c r="H648" s="202">
        <f>H649</f>
        <v>3521.8</v>
      </c>
      <c r="I648" s="202">
        <f t="shared" ref="I648:K648" si="330">I649</f>
        <v>0</v>
      </c>
      <c r="J648" s="202">
        <f t="shared" si="330"/>
        <v>0</v>
      </c>
      <c r="K648" s="202">
        <f t="shared" si="330"/>
        <v>0</v>
      </c>
    </row>
    <row r="649" spans="1:11" ht="51">
      <c r="A649" s="203"/>
      <c r="B649" s="204" t="s">
        <v>220</v>
      </c>
      <c r="C649" s="205" t="s">
        <v>33</v>
      </c>
      <c r="D649" s="205" t="s">
        <v>14</v>
      </c>
      <c r="E649" s="205" t="s">
        <v>265</v>
      </c>
      <c r="F649" s="205"/>
      <c r="G649" s="202">
        <f t="shared" si="329"/>
        <v>3521.8</v>
      </c>
      <c r="H649" s="206">
        <f>H650</f>
        <v>3521.8</v>
      </c>
      <c r="I649" s="206">
        <f t="shared" ref="I649:K649" si="331">I650</f>
        <v>0</v>
      </c>
      <c r="J649" s="206">
        <f t="shared" si="331"/>
        <v>0</v>
      </c>
      <c r="K649" s="206">
        <f t="shared" si="331"/>
        <v>0</v>
      </c>
    </row>
    <row r="650" spans="1:11" ht="38.25">
      <c r="A650" s="203"/>
      <c r="B650" s="204" t="s">
        <v>266</v>
      </c>
      <c r="C650" s="205" t="s">
        <v>33</v>
      </c>
      <c r="D650" s="205" t="s">
        <v>14</v>
      </c>
      <c r="E650" s="205" t="s">
        <v>267</v>
      </c>
      <c r="F650" s="205"/>
      <c r="G650" s="202">
        <f t="shared" si="329"/>
        <v>3521.8</v>
      </c>
      <c r="H650" s="206">
        <f>H651</f>
        <v>3521.8</v>
      </c>
      <c r="I650" s="206">
        <f t="shared" ref="I650:K650" si="332">I651</f>
        <v>0</v>
      </c>
      <c r="J650" s="206">
        <f t="shared" si="332"/>
        <v>0</v>
      </c>
      <c r="K650" s="206">
        <f t="shared" si="332"/>
        <v>0</v>
      </c>
    </row>
    <row r="651" spans="1:11" ht="25.5">
      <c r="A651" s="199"/>
      <c r="B651" s="204" t="s">
        <v>289</v>
      </c>
      <c r="C651" s="205" t="s">
        <v>33</v>
      </c>
      <c r="D651" s="205" t="s">
        <v>14</v>
      </c>
      <c r="E651" s="205" t="s">
        <v>290</v>
      </c>
      <c r="F651" s="201"/>
      <c r="G651" s="202">
        <f t="shared" si="329"/>
        <v>3521.8</v>
      </c>
      <c r="H651" s="206">
        <f>H652</f>
        <v>3521.8</v>
      </c>
      <c r="I651" s="206">
        <v>0</v>
      </c>
      <c r="J651" s="206">
        <v>0</v>
      </c>
      <c r="K651" s="206">
        <v>0</v>
      </c>
    </row>
    <row r="652" spans="1:11" ht="25.5">
      <c r="A652" s="203"/>
      <c r="B652" s="204" t="s">
        <v>148</v>
      </c>
      <c r="C652" s="205" t="s">
        <v>33</v>
      </c>
      <c r="D652" s="205" t="s">
        <v>14</v>
      </c>
      <c r="E652" s="205" t="s">
        <v>290</v>
      </c>
      <c r="F652" s="205" t="s">
        <v>149</v>
      </c>
      <c r="G652" s="202">
        <f t="shared" si="329"/>
        <v>3521.8</v>
      </c>
      <c r="H652" s="206">
        <f>H653</f>
        <v>3521.8</v>
      </c>
      <c r="I652" s="206">
        <f t="shared" ref="I652:K652" si="333">I653</f>
        <v>0</v>
      </c>
      <c r="J652" s="206">
        <f t="shared" si="333"/>
        <v>0</v>
      </c>
      <c r="K652" s="206">
        <f t="shared" si="333"/>
        <v>0</v>
      </c>
    </row>
    <row r="653" spans="1:11" ht="38.25">
      <c r="A653" s="203"/>
      <c r="B653" s="204" t="s">
        <v>150</v>
      </c>
      <c r="C653" s="205" t="s">
        <v>33</v>
      </c>
      <c r="D653" s="205" t="s">
        <v>14</v>
      </c>
      <c r="E653" s="205" t="s">
        <v>290</v>
      </c>
      <c r="F653" s="205" t="s">
        <v>151</v>
      </c>
      <c r="G653" s="202">
        <f>SUM(H653:K653)</f>
        <v>3521.8</v>
      </c>
      <c r="H653" s="206">
        <f>'приложение 8'!I701</f>
        <v>3521.8</v>
      </c>
      <c r="I653" s="206">
        <f>'приложение 8'!J701</f>
        <v>0</v>
      </c>
      <c r="J653" s="206">
        <f>'приложение 8'!K701</f>
        <v>0</v>
      </c>
      <c r="K653" s="206">
        <f>'приложение 8'!L701</f>
        <v>0</v>
      </c>
    </row>
    <row r="654" spans="1:11">
      <c r="A654" s="199"/>
      <c r="B654" s="200" t="s">
        <v>153</v>
      </c>
      <c r="C654" s="201" t="s">
        <v>33</v>
      </c>
      <c r="D654" s="201" t="s">
        <v>17</v>
      </c>
      <c r="E654" s="201"/>
      <c r="F654" s="201"/>
      <c r="G654" s="202">
        <f t="shared" ref="G654:G657" si="334">SUM(H654:K654)</f>
        <v>13343.3</v>
      </c>
      <c r="H654" s="202">
        <f>H655</f>
        <v>6438.1</v>
      </c>
      <c r="I654" s="202">
        <f t="shared" ref="I654:K654" si="335">I655</f>
        <v>741.8</v>
      </c>
      <c r="J654" s="202">
        <f t="shared" si="335"/>
        <v>6163.4</v>
      </c>
      <c r="K654" s="202">
        <f t="shared" si="335"/>
        <v>0</v>
      </c>
    </row>
    <row r="655" spans="1:11" ht="76.5">
      <c r="A655" s="199"/>
      <c r="B655" s="204" t="s">
        <v>390</v>
      </c>
      <c r="C655" s="205" t="s">
        <v>33</v>
      </c>
      <c r="D655" s="205" t="s">
        <v>17</v>
      </c>
      <c r="E655" s="205" t="s">
        <v>391</v>
      </c>
      <c r="F655" s="205"/>
      <c r="G655" s="202">
        <f t="shared" si="334"/>
        <v>13343.3</v>
      </c>
      <c r="H655" s="206">
        <f>H656+H660+H663+H666+H669</f>
        <v>6438.1</v>
      </c>
      <c r="I655" s="206">
        <f t="shared" ref="I655:K655" si="336">I656+I660+I663+I666+I669</f>
        <v>741.8</v>
      </c>
      <c r="J655" s="206">
        <f t="shared" si="336"/>
        <v>6163.4</v>
      </c>
      <c r="K655" s="206">
        <f t="shared" si="336"/>
        <v>0</v>
      </c>
    </row>
    <row r="656" spans="1:11" ht="25.5">
      <c r="A656" s="199"/>
      <c r="B656" s="183" t="s">
        <v>232</v>
      </c>
      <c r="C656" s="205" t="s">
        <v>33</v>
      </c>
      <c r="D656" s="205" t="s">
        <v>17</v>
      </c>
      <c r="E656" s="205" t="s">
        <v>392</v>
      </c>
      <c r="F656" s="205"/>
      <c r="G656" s="202">
        <f t="shared" si="334"/>
        <v>6435</v>
      </c>
      <c r="H656" s="206">
        <f>H657</f>
        <v>6435</v>
      </c>
      <c r="I656" s="206">
        <f t="shared" ref="I656:K656" si="337">I657</f>
        <v>0</v>
      </c>
      <c r="J656" s="206">
        <f t="shared" si="337"/>
        <v>0</v>
      </c>
      <c r="K656" s="206">
        <f t="shared" si="337"/>
        <v>0</v>
      </c>
    </row>
    <row r="657" spans="1:11" ht="25.5">
      <c r="A657" s="199"/>
      <c r="B657" s="204" t="s">
        <v>148</v>
      </c>
      <c r="C657" s="205" t="s">
        <v>33</v>
      </c>
      <c r="D657" s="205" t="s">
        <v>17</v>
      </c>
      <c r="E657" s="205" t="s">
        <v>392</v>
      </c>
      <c r="F657" s="205" t="s">
        <v>149</v>
      </c>
      <c r="G657" s="202">
        <f t="shared" si="334"/>
        <v>6435</v>
      </c>
      <c r="H657" s="206">
        <f>H658</f>
        <v>6435</v>
      </c>
      <c r="I657" s="206">
        <f t="shared" ref="I657:K657" si="338">I658</f>
        <v>0</v>
      </c>
      <c r="J657" s="206">
        <f t="shared" si="338"/>
        <v>0</v>
      </c>
      <c r="K657" s="206">
        <f t="shared" si="338"/>
        <v>0</v>
      </c>
    </row>
    <row r="658" spans="1:11" ht="38.25">
      <c r="A658" s="199"/>
      <c r="B658" s="204" t="s">
        <v>150</v>
      </c>
      <c r="C658" s="205" t="s">
        <v>33</v>
      </c>
      <c r="D658" s="205" t="s">
        <v>17</v>
      </c>
      <c r="E658" s="205" t="s">
        <v>392</v>
      </c>
      <c r="F658" s="205" t="s">
        <v>151</v>
      </c>
      <c r="G658" s="202">
        <f>SUM(H658:K658)</f>
        <v>6435</v>
      </c>
      <c r="H658" s="206">
        <f>'приложение 8'!I707</f>
        <v>6435</v>
      </c>
      <c r="I658" s="206">
        <f>'приложение 8'!J707</f>
        <v>0</v>
      </c>
      <c r="J658" s="206">
        <f>'приложение 8'!K707</f>
        <v>0</v>
      </c>
      <c r="K658" s="206">
        <f>'приложение 8'!L707</f>
        <v>0</v>
      </c>
    </row>
    <row r="659" spans="1:11" ht="25.5">
      <c r="A659" s="199"/>
      <c r="B659" s="204" t="s">
        <v>154</v>
      </c>
      <c r="C659" s="205" t="s">
        <v>33</v>
      </c>
      <c r="D659" s="205" t="s">
        <v>17</v>
      </c>
      <c r="E659" s="205" t="s">
        <v>392</v>
      </c>
      <c r="F659" s="205" t="s">
        <v>155</v>
      </c>
      <c r="G659" s="202">
        <v>6435</v>
      </c>
      <c r="H659" s="206">
        <v>6435</v>
      </c>
      <c r="I659" s="206">
        <v>0</v>
      </c>
      <c r="J659" s="206">
        <v>0</v>
      </c>
      <c r="K659" s="206">
        <v>0</v>
      </c>
    </row>
    <row r="660" spans="1:11" ht="162.75" customHeight="1">
      <c r="A660" s="199"/>
      <c r="B660" s="204" t="s">
        <v>527</v>
      </c>
      <c r="C660" s="205" t="s">
        <v>33</v>
      </c>
      <c r="D660" s="205" t="s">
        <v>17</v>
      </c>
      <c r="E660" s="205" t="s">
        <v>460</v>
      </c>
      <c r="F660" s="205"/>
      <c r="G660" s="202">
        <f t="shared" ref="G660:G668" si="339">SUM(H660:K660)</f>
        <v>5858.2</v>
      </c>
      <c r="H660" s="206">
        <f>H661</f>
        <v>0</v>
      </c>
      <c r="I660" s="206">
        <f t="shared" ref="I660:K660" si="340">I661</f>
        <v>0</v>
      </c>
      <c r="J660" s="206">
        <f t="shared" si="340"/>
        <v>5858.2</v>
      </c>
      <c r="K660" s="206">
        <f t="shared" si="340"/>
        <v>0</v>
      </c>
    </row>
    <row r="661" spans="1:11" ht="25.5">
      <c r="A661" s="199"/>
      <c r="B661" s="204" t="s">
        <v>148</v>
      </c>
      <c r="C661" s="205" t="s">
        <v>33</v>
      </c>
      <c r="D661" s="205" t="s">
        <v>17</v>
      </c>
      <c r="E661" s="205" t="s">
        <v>460</v>
      </c>
      <c r="F661" s="205" t="s">
        <v>149</v>
      </c>
      <c r="G661" s="202">
        <f t="shared" si="339"/>
        <v>5858.2</v>
      </c>
      <c r="H661" s="206">
        <f>H662</f>
        <v>0</v>
      </c>
      <c r="I661" s="206">
        <f t="shared" ref="I661:K661" si="341">I662</f>
        <v>0</v>
      </c>
      <c r="J661" s="206">
        <f t="shared" si="341"/>
        <v>5858.2</v>
      </c>
      <c r="K661" s="206">
        <f t="shared" si="341"/>
        <v>0</v>
      </c>
    </row>
    <row r="662" spans="1:11" ht="38.25">
      <c r="A662" s="199"/>
      <c r="B662" s="204" t="s">
        <v>150</v>
      </c>
      <c r="C662" s="205" t="s">
        <v>33</v>
      </c>
      <c r="D662" s="205" t="s">
        <v>17</v>
      </c>
      <c r="E662" s="205" t="s">
        <v>460</v>
      </c>
      <c r="F662" s="205" t="s">
        <v>151</v>
      </c>
      <c r="G662" s="202">
        <f t="shared" si="339"/>
        <v>5858.2</v>
      </c>
      <c r="H662" s="206">
        <f>'приложение 8'!I711</f>
        <v>0</v>
      </c>
      <c r="I662" s="206">
        <f>'приложение 8'!J711</f>
        <v>0</v>
      </c>
      <c r="J662" s="206">
        <f>'приложение 8'!K711</f>
        <v>5858.2</v>
      </c>
      <c r="K662" s="206">
        <f>'приложение 8'!L711</f>
        <v>0</v>
      </c>
    </row>
    <row r="663" spans="1:11" ht="289.5" customHeight="1">
      <c r="A663" s="199"/>
      <c r="B663" s="204" t="s">
        <v>528</v>
      </c>
      <c r="C663" s="205" t="s">
        <v>33</v>
      </c>
      <c r="D663" s="205" t="s">
        <v>17</v>
      </c>
      <c r="E663" s="205" t="s">
        <v>461</v>
      </c>
      <c r="F663" s="205"/>
      <c r="G663" s="202">
        <f t="shared" si="339"/>
        <v>305.2</v>
      </c>
      <c r="H663" s="206">
        <f>H664</f>
        <v>0</v>
      </c>
      <c r="I663" s="206">
        <f t="shared" ref="I663:K663" si="342">I664</f>
        <v>0</v>
      </c>
      <c r="J663" s="206">
        <f t="shared" si="342"/>
        <v>305.2</v>
      </c>
      <c r="K663" s="206">
        <f t="shared" si="342"/>
        <v>0</v>
      </c>
    </row>
    <row r="664" spans="1:11" ht="25.5">
      <c r="A664" s="199"/>
      <c r="B664" s="204" t="s">
        <v>148</v>
      </c>
      <c r="C664" s="205" t="s">
        <v>33</v>
      </c>
      <c r="D664" s="205" t="s">
        <v>17</v>
      </c>
      <c r="E664" s="205" t="s">
        <v>461</v>
      </c>
      <c r="F664" s="205" t="s">
        <v>149</v>
      </c>
      <c r="G664" s="202">
        <f t="shared" si="339"/>
        <v>305.2</v>
      </c>
      <c r="H664" s="206">
        <f>H665</f>
        <v>0</v>
      </c>
      <c r="I664" s="206">
        <f t="shared" ref="I664:K664" si="343">I665</f>
        <v>0</v>
      </c>
      <c r="J664" s="206">
        <f t="shared" si="343"/>
        <v>305.2</v>
      </c>
      <c r="K664" s="206">
        <f t="shared" si="343"/>
        <v>0</v>
      </c>
    </row>
    <row r="665" spans="1:11" ht="38.25">
      <c r="A665" s="199"/>
      <c r="B665" s="204" t="s">
        <v>150</v>
      </c>
      <c r="C665" s="205" t="s">
        <v>33</v>
      </c>
      <c r="D665" s="205" t="s">
        <v>17</v>
      </c>
      <c r="E665" s="205" t="s">
        <v>461</v>
      </c>
      <c r="F665" s="205" t="s">
        <v>151</v>
      </c>
      <c r="G665" s="202">
        <f t="shared" si="339"/>
        <v>305.2</v>
      </c>
      <c r="H665" s="206">
        <f>'приложение 8'!I715</f>
        <v>0</v>
      </c>
      <c r="I665" s="206">
        <f>'приложение 8'!J715</f>
        <v>0</v>
      </c>
      <c r="J665" s="206">
        <f>'приложение 8'!K715</f>
        <v>305.2</v>
      </c>
      <c r="K665" s="206">
        <f>'приложение 8'!L715</f>
        <v>0</v>
      </c>
    </row>
    <row r="666" spans="1:11" ht="318.75">
      <c r="A666" s="199"/>
      <c r="B666" s="204" t="s">
        <v>529</v>
      </c>
      <c r="C666" s="205" t="s">
        <v>33</v>
      </c>
      <c r="D666" s="205" t="s">
        <v>17</v>
      </c>
      <c r="E666" s="205" t="s">
        <v>462</v>
      </c>
      <c r="F666" s="205"/>
      <c r="G666" s="202">
        <f t="shared" si="339"/>
        <v>3.1</v>
      </c>
      <c r="H666" s="206">
        <f>H667</f>
        <v>3.1</v>
      </c>
      <c r="I666" s="206">
        <f t="shared" ref="I666:K666" si="344">I667</f>
        <v>0</v>
      </c>
      <c r="J666" s="206">
        <f t="shared" si="344"/>
        <v>0</v>
      </c>
      <c r="K666" s="206">
        <f t="shared" si="344"/>
        <v>0</v>
      </c>
    </row>
    <row r="667" spans="1:11" ht="25.5">
      <c r="A667" s="199"/>
      <c r="B667" s="204" t="s">
        <v>148</v>
      </c>
      <c r="C667" s="205" t="s">
        <v>33</v>
      </c>
      <c r="D667" s="205" t="s">
        <v>17</v>
      </c>
      <c r="E667" s="205" t="s">
        <v>462</v>
      </c>
      <c r="F667" s="205" t="s">
        <v>149</v>
      </c>
      <c r="G667" s="202">
        <f t="shared" si="339"/>
        <v>3.1</v>
      </c>
      <c r="H667" s="206">
        <f>H668</f>
        <v>3.1</v>
      </c>
      <c r="I667" s="206">
        <f t="shared" ref="I667:K667" si="345">I668</f>
        <v>0</v>
      </c>
      <c r="J667" s="206">
        <f t="shared" si="345"/>
        <v>0</v>
      </c>
      <c r="K667" s="206">
        <f t="shared" si="345"/>
        <v>0</v>
      </c>
    </row>
    <row r="668" spans="1:11" ht="38.25">
      <c r="A668" s="199"/>
      <c r="B668" s="204" t="s">
        <v>150</v>
      </c>
      <c r="C668" s="205" t="s">
        <v>33</v>
      </c>
      <c r="D668" s="205" t="s">
        <v>17</v>
      </c>
      <c r="E668" s="205" t="s">
        <v>462</v>
      </c>
      <c r="F668" s="205" t="s">
        <v>151</v>
      </c>
      <c r="G668" s="202">
        <f t="shared" si="339"/>
        <v>3.1</v>
      </c>
      <c r="H668" s="206">
        <f>'приложение 8'!I719</f>
        <v>3.1</v>
      </c>
      <c r="I668" s="206">
        <f>'приложение 8'!J719</f>
        <v>0</v>
      </c>
      <c r="J668" s="206">
        <f>'приложение 8'!K719</f>
        <v>0</v>
      </c>
      <c r="K668" s="206">
        <f>'приложение 8'!L719</f>
        <v>0</v>
      </c>
    </row>
    <row r="669" spans="1:11" s="40" customFormat="1" ht="212.25" customHeight="1">
      <c r="A669" s="110"/>
      <c r="B669" s="265" t="s">
        <v>489</v>
      </c>
      <c r="C669" s="18" t="s">
        <v>33</v>
      </c>
      <c r="D669" s="18" t="s">
        <v>17</v>
      </c>
      <c r="E669" s="18" t="s">
        <v>564</v>
      </c>
      <c r="F669" s="18"/>
      <c r="G669" s="19">
        <f>SUM(H669:K669)</f>
        <v>741.8</v>
      </c>
      <c r="H669" s="20">
        <f t="shared" ref="H669:K670" si="346">H670</f>
        <v>0</v>
      </c>
      <c r="I669" s="20">
        <f t="shared" si="346"/>
        <v>741.8</v>
      </c>
      <c r="J669" s="20">
        <f t="shared" si="346"/>
        <v>0</v>
      </c>
      <c r="K669" s="20">
        <f t="shared" si="346"/>
        <v>0</v>
      </c>
    </row>
    <row r="670" spans="1:11" s="40" customFormat="1" ht="25.5">
      <c r="A670" s="110"/>
      <c r="B670" s="16" t="s">
        <v>148</v>
      </c>
      <c r="C670" s="18" t="s">
        <v>33</v>
      </c>
      <c r="D670" s="18" t="s">
        <v>17</v>
      </c>
      <c r="E670" s="18" t="s">
        <v>564</v>
      </c>
      <c r="F670" s="18" t="s">
        <v>149</v>
      </c>
      <c r="G670" s="19">
        <f t="shared" ref="G670:G671" si="347">H670+I670+J670+K670</f>
        <v>741.8</v>
      </c>
      <c r="H670" s="20">
        <f t="shared" si="346"/>
        <v>0</v>
      </c>
      <c r="I670" s="20">
        <f t="shared" si="346"/>
        <v>741.8</v>
      </c>
      <c r="J670" s="20">
        <f t="shared" si="346"/>
        <v>0</v>
      </c>
      <c r="K670" s="20">
        <f t="shared" si="346"/>
        <v>0</v>
      </c>
    </row>
    <row r="671" spans="1:11" s="40" customFormat="1" ht="38.25">
      <c r="A671" s="110"/>
      <c r="B671" s="16" t="s">
        <v>150</v>
      </c>
      <c r="C671" s="18" t="s">
        <v>33</v>
      </c>
      <c r="D671" s="18" t="s">
        <v>17</v>
      </c>
      <c r="E671" s="18" t="s">
        <v>564</v>
      </c>
      <c r="F671" s="18" t="s">
        <v>151</v>
      </c>
      <c r="G671" s="19">
        <f t="shared" si="347"/>
        <v>741.8</v>
      </c>
      <c r="H671" s="20">
        <f>'приложение 8'!I723</f>
        <v>0</v>
      </c>
      <c r="I671" s="20">
        <f>'приложение 8'!J723</f>
        <v>741.8</v>
      </c>
      <c r="J671" s="20">
        <f>'приложение 8'!K723</f>
        <v>0</v>
      </c>
      <c r="K671" s="20">
        <f>'приложение 8'!L723</f>
        <v>0</v>
      </c>
    </row>
    <row r="672" spans="1:11">
      <c r="A672" s="199"/>
      <c r="B672" s="212" t="s">
        <v>156</v>
      </c>
      <c r="C672" s="201" t="s">
        <v>33</v>
      </c>
      <c r="D672" s="201" t="s">
        <v>18</v>
      </c>
      <c r="E672" s="201"/>
      <c r="F672" s="201"/>
      <c r="G672" s="202">
        <f>SUM(H672:K672)</f>
        <v>127602.1</v>
      </c>
      <c r="H672" s="202">
        <f>H673+H685</f>
        <v>0</v>
      </c>
      <c r="I672" s="202">
        <f t="shared" ref="I672:K672" si="348">I673+I685</f>
        <v>127602.1</v>
      </c>
      <c r="J672" s="202">
        <f t="shared" si="348"/>
        <v>0</v>
      </c>
      <c r="K672" s="202">
        <f t="shared" si="348"/>
        <v>0</v>
      </c>
    </row>
    <row r="673" spans="1:11" ht="38.25">
      <c r="A673" s="207"/>
      <c r="B673" s="1" t="s">
        <v>163</v>
      </c>
      <c r="C673" s="205" t="s">
        <v>33</v>
      </c>
      <c r="D673" s="205" t="s">
        <v>18</v>
      </c>
      <c r="E673" s="205" t="s">
        <v>317</v>
      </c>
      <c r="F673" s="205"/>
      <c r="G673" s="202">
        <f>SUM(H673:K673)</f>
        <v>108393.60000000001</v>
      </c>
      <c r="H673" s="206">
        <f>H674+H679</f>
        <v>0</v>
      </c>
      <c r="I673" s="206">
        <f t="shared" ref="I673:K673" si="349">I674+I679</f>
        <v>108393.60000000001</v>
      </c>
      <c r="J673" s="206">
        <f t="shared" si="349"/>
        <v>0</v>
      </c>
      <c r="K673" s="206">
        <f t="shared" si="349"/>
        <v>0</v>
      </c>
    </row>
    <row r="674" spans="1:11" ht="25.5">
      <c r="A674" s="207"/>
      <c r="B674" s="1" t="s">
        <v>318</v>
      </c>
      <c r="C674" s="205" t="s">
        <v>33</v>
      </c>
      <c r="D674" s="205" t="s">
        <v>18</v>
      </c>
      <c r="E674" s="205" t="s">
        <v>319</v>
      </c>
      <c r="F674" s="205"/>
      <c r="G674" s="202">
        <f>SUM(H674:K674)</f>
        <v>34514</v>
      </c>
      <c r="H674" s="206">
        <f>H675</f>
        <v>0</v>
      </c>
      <c r="I674" s="206">
        <f t="shared" ref="I674:K674" si="350">I675</f>
        <v>34514</v>
      </c>
      <c r="J674" s="206">
        <f t="shared" si="350"/>
        <v>0</v>
      </c>
      <c r="K674" s="206">
        <f t="shared" si="350"/>
        <v>0</v>
      </c>
    </row>
    <row r="675" spans="1:11" ht="25.5">
      <c r="A675" s="207"/>
      <c r="B675" s="16" t="s">
        <v>320</v>
      </c>
      <c r="C675" s="205" t="s">
        <v>33</v>
      </c>
      <c r="D675" s="205" t="s">
        <v>18</v>
      </c>
      <c r="E675" s="205" t="s">
        <v>321</v>
      </c>
      <c r="F675" s="205"/>
      <c r="G675" s="202">
        <f>SUM(H675:K675)</f>
        <v>34514</v>
      </c>
      <c r="H675" s="206">
        <f>H676</f>
        <v>0</v>
      </c>
      <c r="I675" s="206">
        <f t="shared" ref="I675:K675" si="351">I676</f>
        <v>34514</v>
      </c>
      <c r="J675" s="206">
        <f t="shared" si="351"/>
        <v>0</v>
      </c>
      <c r="K675" s="206">
        <f t="shared" si="351"/>
        <v>0</v>
      </c>
    </row>
    <row r="676" spans="1:11" ht="149.25" customHeight="1">
      <c r="A676" s="196"/>
      <c r="B676" s="222" t="s">
        <v>605</v>
      </c>
      <c r="C676" s="173" t="s">
        <v>33</v>
      </c>
      <c r="D676" s="173" t="s">
        <v>18</v>
      </c>
      <c r="E676" s="173" t="s">
        <v>565</v>
      </c>
      <c r="F676" s="177"/>
      <c r="G676" s="178">
        <f t="shared" ref="G676:G677" si="352">SUM(H676:K676)</f>
        <v>34514</v>
      </c>
      <c r="H676" s="182">
        <f>H677</f>
        <v>0</v>
      </c>
      <c r="I676" s="182">
        <f t="shared" ref="I676:K676" si="353">I677</f>
        <v>34514</v>
      </c>
      <c r="J676" s="182">
        <f t="shared" si="353"/>
        <v>0</v>
      </c>
      <c r="K676" s="182">
        <f t="shared" si="353"/>
        <v>0</v>
      </c>
    </row>
    <row r="677" spans="1:11" ht="25.5">
      <c r="A677" s="187"/>
      <c r="B677" s="183" t="s">
        <v>148</v>
      </c>
      <c r="C677" s="173" t="s">
        <v>33</v>
      </c>
      <c r="D677" s="173" t="s">
        <v>18</v>
      </c>
      <c r="E677" s="173" t="s">
        <v>565</v>
      </c>
      <c r="F677" s="173" t="s">
        <v>149</v>
      </c>
      <c r="G677" s="178">
        <f t="shared" si="352"/>
        <v>34514</v>
      </c>
      <c r="H677" s="182">
        <f>H678</f>
        <v>0</v>
      </c>
      <c r="I677" s="182">
        <f t="shared" ref="I677:K677" si="354">I678</f>
        <v>34514</v>
      </c>
      <c r="J677" s="182">
        <f t="shared" si="354"/>
        <v>0</v>
      </c>
      <c r="K677" s="182">
        <f t="shared" si="354"/>
        <v>0</v>
      </c>
    </row>
    <row r="678" spans="1:11" ht="38.25">
      <c r="A678" s="187"/>
      <c r="B678" s="183" t="s">
        <v>150</v>
      </c>
      <c r="C678" s="173" t="s">
        <v>33</v>
      </c>
      <c r="D678" s="173" t="s">
        <v>18</v>
      </c>
      <c r="E678" s="173" t="s">
        <v>565</v>
      </c>
      <c r="F678" s="173" t="s">
        <v>151</v>
      </c>
      <c r="G678" s="178">
        <f>SUM(H678:K678)</f>
        <v>34514</v>
      </c>
      <c r="H678" s="182">
        <f>'приложение 8'!I947</f>
        <v>0</v>
      </c>
      <c r="I678" s="182">
        <f>'приложение 8'!J947</f>
        <v>34514</v>
      </c>
      <c r="J678" s="182">
        <f>'приложение 8'!K947</f>
        <v>0</v>
      </c>
      <c r="K678" s="182">
        <f>'приложение 8'!L947</f>
        <v>0</v>
      </c>
    </row>
    <row r="679" spans="1:11" ht="76.5">
      <c r="A679" s="187"/>
      <c r="B679" s="16" t="s">
        <v>559</v>
      </c>
      <c r="C679" s="173" t="s">
        <v>33</v>
      </c>
      <c r="D679" s="173" t="s">
        <v>18</v>
      </c>
      <c r="E679" s="173" t="s">
        <v>560</v>
      </c>
      <c r="F679" s="173"/>
      <c r="G679" s="178">
        <f>SUM(H679:K679)</f>
        <v>73879.600000000006</v>
      </c>
      <c r="H679" s="182">
        <f>H680</f>
        <v>0</v>
      </c>
      <c r="I679" s="182">
        <f t="shared" ref="I679:K679" si="355">I680</f>
        <v>73879.600000000006</v>
      </c>
      <c r="J679" s="182">
        <f t="shared" si="355"/>
        <v>0</v>
      </c>
      <c r="K679" s="182">
        <f t="shared" si="355"/>
        <v>0</v>
      </c>
    </row>
    <row r="680" spans="1:11" ht="136.5" customHeight="1">
      <c r="A680" s="203"/>
      <c r="B680" s="204" t="s">
        <v>531</v>
      </c>
      <c r="C680" s="205" t="s">
        <v>33</v>
      </c>
      <c r="D680" s="205" t="s">
        <v>18</v>
      </c>
      <c r="E680" s="205" t="s">
        <v>561</v>
      </c>
      <c r="F680" s="205"/>
      <c r="G680" s="178">
        <f t="shared" ref="G680:G683" si="356">SUM(H680:K680)</f>
        <v>73879.600000000006</v>
      </c>
      <c r="H680" s="206">
        <f>H681+H683</f>
        <v>0</v>
      </c>
      <c r="I680" s="206">
        <f t="shared" ref="I680:K680" si="357">I681+I683</f>
        <v>73879.600000000006</v>
      </c>
      <c r="J680" s="206">
        <f t="shared" si="357"/>
        <v>0</v>
      </c>
      <c r="K680" s="206">
        <f t="shared" si="357"/>
        <v>0</v>
      </c>
    </row>
    <row r="681" spans="1:11" ht="38.25">
      <c r="A681" s="187"/>
      <c r="B681" s="183" t="s">
        <v>275</v>
      </c>
      <c r="C681" s="205" t="s">
        <v>33</v>
      </c>
      <c r="D681" s="205" t="s">
        <v>18</v>
      </c>
      <c r="E681" s="205" t="s">
        <v>561</v>
      </c>
      <c r="F681" s="173" t="s">
        <v>58</v>
      </c>
      <c r="G681" s="178">
        <f t="shared" si="356"/>
        <v>72024.600000000006</v>
      </c>
      <c r="H681" s="182">
        <f>H682</f>
        <v>0</v>
      </c>
      <c r="I681" s="182">
        <f t="shared" ref="I681:K681" si="358">I682</f>
        <v>72024.600000000006</v>
      </c>
      <c r="J681" s="182">
        <f t="shared" si="358"/>
        <v>0</v>
      </c>
      <c r="K681" s="182">
        <f t="shared" si="358"/>
        <v>0</v>
      </c>
    </row>
    <row r="682" spans="1:11" ht="38.25">
      <c r="A682" s="187"/>
      <c r="B682" s="183" t="s">
        <v>113</v>
      </c>
      <c r="C682" s="205" t="s">
        <v>33</v>
      </c>
      <c r="D682" s="205" t="s">
        <v>18</v>
      </c>
      <c r="E682" s="205" t="s">
        <v>561</v>
      </c>
      <c r="F682" s="173" t="s">
        <v>60</v>
      </c>
      <c r="G682" s="178">
        <f t="shared" si="356"/>
        <v>72024.600000000006</v>
      </c>
      <c r="H682" s="182">
        <f>'приложение 8'!I730</f>
        <v>0</v>
      </c>
      <c r="I682" s="182">
        <f>'приложение 8'!J730</f>
        <v>72024.600000000006</v>
      </c>
      <c r="J682" s="182">
        <f>'приложение 8'!K730</f>
        <v>0</v>
      </c>
      <c r="K682" s="182">
        <f>'приложение 8'!L730</f>
        <v>0</v>
      </c>
    </row>
    <row r="683" spans="1:11" ht="25.5">
      <c r="A683" s="203"/>
      <c r="B683" s="204" t="s">
        <v>148</v>
      </c>
      <c r="C683" s="205" t="s">
        <v>33</v>
      </c>
      <c r="D683" s="205" t="s">
        <v>18</v>
      </c>
      <c r="E683" s="205" t="s">
        <v>561</v>
      </c>
      <c r="F683" s="205" t="s">
        <v>149</v>
      </c>
      <c r="G683" s="178">
        <f t="shared" si="356"/>
        <v>1855</v>
      </c>
      <c r="H683" s="206">
        <f>H684</f>
        <v>0</v>
      </c>
      <c r="I683" s="206">
        <f t="shared" ref="I683:K683" si="359">I684</f>
        <v>1855</v>
      </c>
      <c r="J683" s="206">
        <f t="shared" si="359"/>
        <v>0</v>
      </c>
      <c r="K683" s="206">
        <f t="shared" si="359"/>
        <v>0</v>
      </c>
    </row>
    <row r="684" spans="1:11" ht="25.5">
      <c r="A684" s="203"/>
      <c r="B684" s="204" t="s">
        <v>165</v>
      </c>
      <c r="C684" s="205" t="s">
        <v>33</v>
      </c>
      <c r="D684" s="205" t="s">
        <v>18</v>
      </c>
      <c r="E684" s="205" t="s">
        <v>561</v>
      </c>
      <c r="F684" s="205" t="s">
        <v>166</v>
      </c>
      <c r="G684" s="178">
        <f>SUM(H684:K684)</f>
        <v>1855</v>
      </c>
      <c r="H684" s="206">
        <f>'приложение 8'!I733</f>
        <v>0</v>
      </c>
      <c r="I684" s="206">
        <f>'приложение 8'!J733</f>
        <v>1855</v>
      </c>
      <c r="J684" s="206">
        <f>'приложение 8'!K733</f>
        <v>0</v>
      </c>
      <c r="K684" s="206">
        <f>'приложение 8'!L733</f>
        <v>0</v>
      </c>
    </row>
    <row r="685" spans="1:11" ht="76.5">
      <c r="A685" s="211"/>
      <c r="B685" s="204" t="s">
        <v>390</v>
      </c>
      <c r="C685" s="205" t="s">
        <v>33</v>
      </c>
      <c r="D685" s="205" t="s">
        <v>17</v>
      </c>
      <c r="E685" s="205" t="s">
        <v>391</v>
      </c>
      <c r="F685" s="201"/>
      <c r="G685" s="202">
        <f>SUM(H685:K685)</f>
        <v>19208.5</v>
      </c>
      <c r="H685" s="202">
        <f>H686</f>
        <v>0</v>
      </c>
      <c r="I685" s="202">
        <f t="shared" ref="I685:K685" si="360">I686</f>
        <v>19208.5</v>
      </c>
      <c r="J685" s="202">
        <f t="shared" si="360"/>
        <v>0</v>
      </c>
      <c r="K685" s="202">
        <f t="shared" si="360"/>
        <v>0</v>
      </c>
    </row>
    <row r="686" spans="1:11" ht="137.25" customHeight="1">
      <c r="A686" s="211"/>
      <c r="B686" s="204" t="s">
        <v>530</v>
      </c>
      <c r="C686" s="205" t="s">
        <v>33</v>
      </c>
      <c r="D686" s="205" t="s">
        <v>18</v>
      </c>
      <c r="E686" s="205" t="s">
        <v>558</v>
      </c>
      <c r="F686" s="205"/>
      <c r="G686" s="202">
        <f t="shared" ref="G686:G687" si="361">SUM(H686:K686)</f>
        <v>19208.5</v>
      </c>
      <c r="H686" s="206">
        <f>H687</f>
        <v>0</v>
      </c>
      <c r="I686" s="206">
        <f t="shared" ref="I686:K686" si="362">I687</f>
        <v>19208.5</v>
      </c>
      <c r="J686" s="206">
        <f t="shared" si="362"/>
        <v>0</v>
      </c>
      <c r="K686" s="206">
        <f t="shared" si="362"/>
        <v>0</v>
      </c>
    </row>
    <row r="687" spans="1:11" ht="25.5">
      <c r="A687" s="203"/>
      <c r="B687" s="204" t="s">
        <v>148</v>
      </c>
      <c r="C687" s="205" t="s">
        <v>33</v>
      </c>
      <c r="D687" s="205" t="s">
        <v>18</v>
      </c>
      <c r="E687" s="205" t="s">
        <v>558</v>
      </c>
      <c r="F687" s="205" t="s">
        <v>149</v>
      </c>
      <c r="G687" s="202">
        <f t="shared" si="361"/>
        <v>19208.5</v>
      </c>
      <c r="H687" s="206">
        <f>H688</f>
        <v>0</v>
      </c>
      <c r="I687" s="206">
        <f t="shared" ref="I687:K687" si="363">I688</f>
        <v>19208.5</v>
      </c>
      <c r="J687" s="206">
        <f t="shared" si="363"/>
        <v>0</v>
      </c>
      <c r="K687" s="206">
        <f t="shared" si="363"/>
        <v>0</v>
      </c>
    </row>
    <row r="688" spans="1:11" ht="38.25">
      <c r="A688" s="203"/>
      <c r="B688" s="204" t="s">
        <v>150</v>
      </c>
      <c r="C688" s="205" t="s">
        <v>33</v>
      </c>
      <c r="D688" s="205" t="s">
        <v>18</v>
      </c>
      <c r="E688" s="205" t="s">
        <v>558</v>
      </c>
      <c r="F688" s="205" t="s">
        <v>151</v>
      </c>
      <c r="G688" s="202">
        <f t="shared" ref="G688:G698" si="364">SUM(H688:K688)</f>
        <v>19208.5</v>
      </c>
      <c r="H688" s="206">
        <f>'приложение 8'!I738</f>
        <v>0</v>
      </c>
      <c r="I688" s="206">
        <f>'приложение 8'!J738</f>
        <v>19208.5</v>
      </c>
      <c r="J688" s="206">
        <f>'приложение 8'!K738</f>
        <v>0</v>
      </c>
      <c r="K688" s="206">
        <f>'приложение 8'!L738</f>
        <v>0</v>
      </c>
    </row>
    <row r="689" spans="1:11" ht="25.5">
      <c r="A689" s="185"/>
      <c r="B689" s="180" t="s">
        <v>158</v>
      </c>
      <c r="C689" s="177" t="s">
        <v>33</v>
      </c>
      <c r="D689" s="177" t="s">
        <v>116</v>
      </c>
      <c r="E689" s="177"/>
      <c r="F689" s="177"/>
      <c r="G689" s="202">
        <f t="shared" si="364"/>
        <v>19782.400000000001</v>
      </c>
      <c r="H689" s="178">
        <f>H690+H704</f>
        <v>5168</v>
      </c>
      <c r="I689" s="178">
        <f t="shared" ref="I689:K689" si="365">I690+I704</f>
        <v>14614.4</v>
      </c>
      <c r="J689" s="178">
        <f t="shared" si="365"/>
        <v>0</v>
      </c>
      <c r="K689" s="178">
        <f t="shared" si="365"/>
        <v>0</v>
      </c>
    </row>
    <row r="690" spans="1:11" ht="38.25">
      <c r="A690" s="203"/>
      <c r="B690" s="1" t="s">
        <v>163</v>
      </c>
      <c r="C690" s="205" t="s">
        <v>33</v>
      </c>
      <c r="D690" s="205" t="s">
        <v>116</v>
      </c>
      <c r="E690" s="205" t="s">
        <v>317</v>
      </c>
      <c r="F690" s="205"/>
      <c r="G690" s="178">
        <f t="shared" si="364"/>
        <v>14614.4</v>
      </c>
      <c r="H690" s="206">
        <f>H691</f>
        <v>0</v>
      </c>
      <c r="I690" s="206">
        <f t="shared" ref="I690:K690" si="366">I691</f>
        <v>14614.4</v>
      </c>
      <c r="J690" s="206">
        <f t="shared" si="366"/>
        <v>0</v>
      </c>
      <c r="K690" s="206">
        <f t="shared" si="366"/>
        <v>0</v>
      </c>
    </row>
    <row r="691" spans="1:11" ht="62.25" customHeight="1">
      <c r="A691" s="203"/>
      <c r="B691" s="16" t="s">
        <v>559</v>
      </c>
      <c r="C691" s="173" t="s">
        <v>33</v>
      </c>
      <c r="D691" s="173" t="s">
        <v>116</v>
      </c>
      <c r="E691" s="173" t="s">
        <v>560</v>
      </c>
      <c r="F691" s="205"/>
      <c r="G691" s="178">
        <f t="shared" si="364"/>
        <v>14614.4</v>
      </c>
      <c r="H691" s="206">
        <f>H692+H699</f>
        <v>0</v>
      </c>
      <c r="I691" s="206">
        <f t="shared" ref="I691:K691" si="367">I692+I699</f>
        <v>14614.4</v>
      </c>
      <c r="J691" s="206">
        <f t="shared" si="367"/>
        <v>0</v>
      </c>
      <c r="K691" s="206">
        <f t="shared" si="367"/>
        <v>0</v>
      </c>
    </row>
    <row r="692" spans="1:11" ht="89.25">
      <c r="A692" s="203"/>
      <c r="B692" s="204" t="s">
        <v>532</v>
      </c>
      <c r="C692" s="205" t="s">
        <v>33</v>
      </c>
      <c r="D692" s="205" t="s">
        <v>116</v>
      </c>
      <c r="E692" s="226" t="s">
        <v>562</v>
      </c>
      <c r="F692" s="205"/>
      <c r="G692" s="178">
        <f t="shared" si="364"/>
        <v>14500</v>
      </c>
      <c r="H692" s="206">
        <f>H693+H695+H697</f>
        <v>0</v>
      </c>
      <c r="I692" s="206">
        <f t="shared" ref="I692:K692" si="368">I693+I695+I697</f>
        <v>14500</v>
      </c>
      <c r="J692" s="206">
        <f t="shared" si="368"/>
        <v>0</v>
      </c>
      <c r="K692" s="206">
        <f t="shared" si="368"/>
        <v>0</v>
      </c>
    </row>
    <row r="693" spans="1:11" ht="89.25">
      <c r="A693" s="187"/>
      <c r="B693" s="183" t="s">
        <v>55</v>
      </c>
      <c r="C693" s="205" t="s">
        <v>33</v>
      </c>
      <c r="D693" s="205" t="s">
        <v>116</v>
      </c>
      <c r="E693" s="226" t="s">
        <v>562</v>
      </c>
      <c r="F693" s="173" t="s">
        <v>56</v>
      </c>
      <c r="G693" s="178">
        <f t="shared" si="364"/>
        <v>12624.2</v>
      </c>
      <c r="H693" s="182">
        <f>H694</f>
        <v>0</v>
      </c>
      <c r="I693" s="182">
        <f t="shared" ref="I693:K693" si="369">I694</f>
        <v>12624.2</v>
      </c>
      <c r="J693" s="182">
        <f t="shared" si="369"/>
        <v>0</v>
      </c>
      <c r="K693" s="182">
        <f t="shared" si="369"/>
        <v>0</v>
      </c>
    </row>
    <row r="694" spans="1:11" ht="38.25">
      <c r="A694" s="187"/>
      <c r="B694" s="183" t="s">
        <v>106</v>
      </c>
      <c r="C694" s="205" t="s">
        <v>33</v>
      </c>
      <c r="D694" s="205" t="s">
        <v>116</v>
      </c>
      <c r="E694" s="226" t="s">
        <v>562</v>
      </c>
      <c r="F694" s="173" t="s">
        <v>107</v>
      </c>
      <c r="G694" s="178">
        <f t="shared" si="364"/>
        <v>12624.2</v>
      </c>
      <c r="H694" s="182">
        <f>'приложение 8'!I745</f>
        <v>0</v>
      </c>
      <c r="I694" s="182">
        <f>'приложение 8'!J745</f>
        <v>12624.2</v>
      </c>
      <c r="J694" s="182">
        <f>'приложение 8'!K745</f>
        <v>0</v>
      </c>
      <c r="K694" s="182">
        <f>'приложение 8'!L745</f>
        <v>0</v>
      </c>
    </row>
    <row r="695" spans="1:11" ht="38.25">
      <c r="A695" s="187"/>
      <c r="B695" s="183" t="s">
        <v>275</v>
      </c>
      <c r="C695" s="205" t="s">
        <v>33</v>
      </c>
      <c r="D695" s="205" t="s">
        <v>116</v>
      </c>
      <c r="E695" s="226" t="s">
        <v>562</v>
      </c>
      <c r="F695" s="173" t="s">
        <v>58</v>
      </c>
      <c r="G695" s="178">
        <f t="shared" si="364"/>
        <v>1875.3999999999999</v>
      </c>
      <c r="H695" s="182">
        <f>H696</f>
        <v>0</v>
      </c>
      <c r="I695" s="182">
        <f t="shared" ref="I695:K695" si="370">I696</f>
        <v>1875.3999999999999</v>
      </c>
      <c r="J695" s="182">
        <f t="shared" si="370"/>
        <v>0</v>
      </c>
      <c r="K695" s="182">
        <f t="shared" si="370"/>
        <v>0</v>
      </c>
    </row>
    <row r="696" spans="1:11" ht="38.25">
      <c r="A696" s="187"/>
      <c r="B696" s="183" t="s">
        <v>113</v>
      </c>
      <c r="C696" s="205" t="s">
        <v>33</v>
      </c>
      <c r="D696" s="205" t="s">
        <v>116</v>
      </c>
      <c r="E696" s="226" t="s">
        <v>562</v>
      </c>
      <c r="F696" s="173" t="s">
        <v>60</v>
      </c>
      <c r="G696" s="178">
        <f t="shared" si="364"/>
        <v>1875.3999999999999</v>
      </c>
      <c r="H696" s="182">
        <f>'приложение 8'!I749</f>
        <v>0</v>
      </c>
      <c r="I696" s="182">
        <f>'приложение 8'!J749</f>
        <v>1875.3999999999999</v>
      </c>
      <c r="J696" s="182">
        <f>'приложение 8'!K749</f>
        <v>0</v>
      </c>
      <c r="K696" s="182">
        <f>'приложение 8'!L749</f>
        <v>0</v>
      </c>
    </row>
    <row r="697" spans="1:11">
      <c r="A697" s="187"/>
      <c r="B697" s="192" t="s">
        <v>72</v>
      </c>
      <c r="C697" s="205" t="s">
        <v>33</v>
      </c>
      <c r="D697" s="205" t="s">
        <v>116</v>
      </c>
      <c r="E697" s="226" t="s">
        <v>562</v>
      </c>
      <c r="F697" s="173" t="s">
        <v>73</v>
      </c>
      <c r="G697" s="178">
        <f t="shared" si="364"/>
        <v>0.4</v>
      </c>
      <c r="H697" s="182">
        <f>H698</f>
        <v>0</v>
      </c>
      <c r="I697" s="182">
        <f t="shared" ref="I697:K697" si="371">I698</f>
        <v>0.4</v>
      </c>
      <c r="J697" s="182">
        <f t="shared" si="371"/>
        <v>0</v>
      </c>
      <c r="K697" s="182">
        <f t="shared" si="371"/>
        <v>0</v>
      </c>
    </row>
    <row r="698" spans="1:11" ht="25.5">
      <c r="A698" s="187"/>
      <c r="B698" s="192" t="s">
        <v>74</v>
      </c>
      <c r="C698" s="205" t="s">
        <v>33</v>
      </c>
      <c r="D698" s="205" t="s">
        <v>116</v>
      </c>
      <c r="E698" s="226" t="s">
        <v>562</v>
      </c>
      <c r="F698" s="173" t="s">
        <v>75</v>
      </c>
      <c r="G698" s="178">
        <f t="shared" si="364"/>
        <v>0.4</v>
      </c>
      <c r="H698" s="182">
        <f>'приложение 8'!I753</f>
        <v>0</v>
      </c>
      <c r="I698" s="182">
        <f>'приложение 8'!J753</f>
        <v>0.4</v>
      </c>
      <c r="J698" s="182">
        <f>'приложение 8'!K753</f>
        <v>0</v>
      </c>
      <c r="K698" s="182">
        <f>'приложение 8'!L753</f>
        <v>0</v>
      </c>
    </row>
    <row r="699" spans="1:11" ht="138" customHeight="1">
      <c r="A699" s="203"/>
      <c r="B699" s="204" t="s">
        <v>533</v>
      </c>
      <c r="C699" s="205" t="s">
        <v>33</v>
      </c>
      <c r="D699" s="205" t="s">
        <v>116</v>
      </c>
      <c r="E699" s="226" t="s">
        <v>563</v>
      </c>
      <c r="F699" s="205"/>
      <c r="G699" s="178">
        <f t="shared" ref="G699:G702" si="372">SUM(H699:K699)</f>
        <v>114.4</v>
      </c>
      <c r="H699" s="206">
        <f>H700+H702</f>
        <v>0</v>
      </c>
      <c r="I699" s="206">
        <f t="shared" ref="I699:K699" si="373">I700+I702</f>
        <v>114.4</v>
      </c>
      <c r="J699" s="206">
        <f t="shared" si="373"/>
        <v>0</v>
      </c>
      <c r="K699" s="206">
        <f t="shared" si="373"/>
        <v>0</v>
      </c>
    </row>
    <row r="700" spans="1:11" ht="89.25">
      <c r="A700" s="187"/>
      <c r="B700" s="183" t="s">
        <v>55</v>
      </c>
      <c r="C700" s="205" t="s">
        <v>33</v>
      </c>
      <c r="D700" s="205" t="s">
        <v>116</v>
      </c>
      <c r="E700" s="226" t="s">
        <v>563</v>
      </c>
      <c r="F700" s="173" t="s">
        <v>56</v>
      </c>
      <c r="G700" s="178">
        <f t="shared" si="372"/>
        <v>99.5</v>
      </c>
      <c r="H700" s="182">
        <f>H701</f>
        <v>0</v>
      </c>
      <c r="I700" s="182">
        <f t="shared" ref="I700:K700" si="374">I701</f>
        <v>99.5</v>
      </c>
      <c r="J700" s="182">
        <f t="shared" si="374"/>
        <v>0</v>
      </c>
      <c r="K700" s="182">
        <f t="shared" si="374"/>
        <v>0</v>
      </c>
    </row>
    <row r="701" spans="1:11" ht="38.25">
      <c r="A701" s="187"/>
      <c r="B701" s="183" t="s">
        <v>106</v>
      </c>
      <c r="C701" s="205" t="s">
        <v>33</v>
      </c>
      <c r="D701" s="205" t="s">
        <v>116</v>
      </c>
      <c r="E701" s="226" t="s">
        <v>563</v>
      </c>
      <c r="F701" s="173" t="s">
        <v>107</v>
      </c>
      <c r="G701" s="178">
        <f t="shared" si="372"/>
        <v>99.5</v>
      </c>
      <c r="H701" s="182">
        <f>'приложение 8'!I757</f>
        <v>0</v>
      </c>
      <c r="I701" s="182">
        <f>'приложение 8'!J757</f>
        <v>99.5</v>
      </c>
      <c r="J701" s="182">
        <f>'приложение 8'!K757</f>
        <v>0</v>
      </c>
      <c r="K701" s="182">
        <f>'приложение 8'!L757</f>
        <v>0</v>
      </c>
    </row>
    <row r="702" spans="1:11" ht="38.25">
      <c r="A702" s="187"/>
      <c r="B702" s="183" t="s">
        <v>275</v>
      </c>
      <c r="C702" s="205" t="s">
        <v>33</v>
      </c>
      <c r="D702" s="205" t="s">
        <v>116</v>
      </c>
      <c r="E702" s="226" t="s">
        <v>563</v>
      </c>
      <c r="F702" s="173" t="s">
        <v>58</v>
      </c>
      <c r="G702" s="178">
        <f t="shared" si="372"/>
        <v>14.9</v>
      </c>
      <c r="H702" s="182">
        <f>H703</f>
        <v>0</v>
      </c>
      <c r="I702" s="182">
        <f t="shared" ref="I702:K702" si="375">I703</f>
        <v>14.9</v>
      </c>
      <c r="J702" s="182">
        <f t="shared" si="375"/>
        <v>0</v>
      </c>
      <c r="K702" s="182">
        <f t="shared" si="375"/>
        <v>0</v>
      </c>
    </row>
    <row r="703" spans="1:11" ht="38.25">
      <c r="A703" s="187"/>
      <c r="B703" s="183" t="s">
        <v>113</v>
      </c>
      <c r="C703" s="205" t="s">
        <v>33</v>
      </c>
      <c r="D703" s="205" t="s">
        <v>116</v>
      </c>
      <c r="E703" s="226" t="s">
        <v>563</v>
      </c>
      <c r="F703" s="173" t="s">
        <v>60</v>
      </c>
      <c r="G703" s="178">
        <f>SUM(H703:K703)</f>
        <v>14.9</v>
      </c>
      <c r="H703" s="182">
        <f>'приложение 8'!I760</f>
        <v>0</v>
      </c>
      <c r="I703" s="182">
        <f>'приложение 8'!J760</f>
        <v>14.9</v>
      </c>
      <c r="J703" s="182">
        <f>'приложение 8'!K760</f>
        <v>0</v>
      </c>
      <c r="K703" s="182">
        <f>'приложение 8'!L760</f>
        <v>0</v>
      </c>
    </row>
    <row r="704" spans="1:11" ht="63.75">
      <c r="A704" s="203"/>
      <c r="B704" s="204" t="s">
        <v>159</v>
      </c>
      <c r="C704" s="205" t="s">
        <v>33</v>
      </c>
      <c r="D704" s="205" t="s">
        <v>116</v>
      </c>
      <c r="E704" s="226" t="s">
        <v>240</v>
      </c>
      <c r="F704" s="205"/>
      <c r="G704" s="202">
        <f t="shared" ref="G704:G707" si="376">SUM(H704:K704)</f>
        <v>5168</v>
      </c>
      <c r="H704" s="208">
        <f>H705</f>
        <v>5168</v>
      </c>
      <c r="I704" s="208">
        <f t="shared" ref="I704:K704" si="377">I705</f>
        <v>0</v>
      </c>
      <c r="J704" s="208">
        <f t="shared" si="377"/>
        <v>0</v>
      </c>
      <c r="K704" s="208">
        <f t="shared" si="377"/>
        <v>0</v>
      </c>
    </row>
    <row r="705" spans="1:11" ht="25.5">
      <c r="A705" s="203"/>
      <c r="B705" s="183" t="s">
        <v>232</v>
      </c>
      <c r="C705" s="205" t="s">
        <v>33</v>
      </c>
      <c r="D705" s="205" t="s">
        <v>116</v>
      </c>
      <c r="E705" s="226" t="s">
        <v>241</v>
      </c>
      <c r="F705" s="205"/>
      <c r="G705" s="202">
        <f t="shared" si="376"/>
        <v>5168</v>
      </c>
      <c r="H705" s="208">
        <f>H706</f>
        <v>5168</v>
      </c>
      <c r="I705" s="208">
        <f t="shared" ref="I705:K705" si="378">I706</f>
        <v>0</v>
      </c>
      <c r="J705" s="208">
        <f t="shared" si="378"/>
        <v>0</v>
      </c>
      <c r="K705" s="208">
        <f t="shared" si="378"/>
        <v>0</v>
      </c>
    </row>
    <row r="706" spans="1:11" ht="51">
      <c r="A706" s="203"/>
      <c r="B706" s="204" t="s">
        <v>239</v>
      </c>
      <c r="C706" s="205" t="s">
        <v>33</v>
      </c>
      <c r="D706" s="205" t="s">
        <v>116</v>
      </c>
      <c r="E706" s="226" t="s">
        <v>241</v>
      </c>
      <c r="F706" s="205" t="s">
        <v>49</v>
      </c>
      <c r="G706" s="202">
        <f t="shared" si="376"/>
        <v>5168</v>
      </c>
      <c r="H706" s="206">
        <f>H707</f>
        <v>5168</v>
      </c>
      <c r="I706" s="206">
        <f t="shared" ref="I706:K706" si="379">I707</f>
        <v>0</v>
      </c>
      <c r="J706" s="206">
        <f t="shared" si="379"/>
        <v>0</v>
      </c>
      <c r="K706" s="206">
        <f t="shared" si="379"/>
        <v>0</v>
      </c>
    </row>
    <row r="707" spans="1:11" ht="51">
      <c r="A707" s="203"/>
      <c r="B707" s="204" t="s">
        <v>242</v>
      </c>
      <c r="C707" s="205" t="s">
        <v>33</v>
      </c>
      <c r="D707" s="205" t="s">
        <v>116</v>
      </c>
      <c r="E707" s="226" t="s">
        <v>241</v>
      </c>
      <c r="F707" s="205" t="s">
        <v>243</v>
      </c>
      <c r="G707" s="178">
        <f t="shared" si="376"/>
        <v>5168</v>
      </c>
      <c r="H707" s="206">
        <f>'приложение 8'!I765</f>
        <v>5168</v>
      </c>
      <c r="I707" s="206">
        <f>'приложение 8'!J765</f>
        <v>0</v>
      </c>
      <c r="J707" s="206">
        <f>'приложение 8'!K765</f>
        <v>0</v>
      </c>
      <c r="K707" s="206">
        <f>'приложение 8'!L765</f>
        <v>0</v>
      </c>
    </row>
    <row r="708" spans="1:11">
      <c r="A708" s="185"/>
      <c r="B708" s="180" t="s">
        <v>36</v>
      </c>
      <c r="C708" s="177" t="s">
        <v>41</v>
      </c>
      <c r="D708" s="177" t="s">
        <v>15</v>
      </c>
      <c r="E708" s="177"/>
      <c r="F708" s="177"/>
      <c r="G708" s="178">
        <f>SUM(H708:K708)</f>
        <v>1420.8</v>
      </c>
      <c r="H708" s="178">
        <f>H709</f>
        <v>1420.8</v>
      </c>
      <c r="I708" s="178">
        <f t="shared" ref="I708:K708" si="380">I709</f>
        <v>0</v>
      </c>
      <c r="J708" s="178">
        <f t="shared" si="380"/>
        <v>0</v>
      </c>
      <c r="K708" s="178">
        <f t="shared" si="380"/>
        <v>0</v>
      </c>
    </row>
    <row r="709" spans="1:11">
      <c r="A709" s="185"/>
      <c r="B709" s="180" t="s">
        <v>44</v>
      </c>
      <c r="C709" s="177" t="s">
        <v>41</v>
      </c>
      <c r="D709" s="177" t="s">
        <v>16</v>
      </c>
      <c r="E709" s="177"/>
      <c r="F709" s="177"/>
      <c r="G709" s="178">
        <f>SUM(H709:K709)</f>
        <v>1420.8</v>
      </c>
      <c r="H709" s="178">
        <f>H710+H715</f>
        <v>1420.8</v>
      </c>
      <c r="I709" s="178">
        <f>I710+I715</f>
        <v>0</v>
      </c>
      <c r="J709" s="178">
        <f>J710+J715</f>
        <v>0</v>
      </c>
      <c r="K709" s="178">
        <f>K710+K715</f>
        <v>0</v>
      </c>
    </row>
    <row r="710" spans="1:11" ht="51">
      <c r="A710" s="196"/>
      <c r="B710" s="183" t="s">
        <v>544</v>
      </c>
      <c r="C710" s="173" t="s">
        <v>41</v>
      </c>
      <c r="D710" s="173" t="s">
        <v>16</v>
      </c>
      <c r="E710" s="173" t="s">
        <v>236</v>
      </c>
      <c r="F710" s="173"/>
      <c r="G710" s="178">
        <f>H710+I710+J710+K710</f>
        <v>373</v>
      </c>
      <c r="H710" s="182">
        <f>H711</f>
        <v>373</v>
      </c>
      <c r="I710" s="182">
        <f t="shared" ref="I710:K713" si="381">I711</f>
        <v>0</v>
      </c>
      <c r="J710" s="182">
        <f t="shared" si="381"/>
        <v>0</v>
      </c>
      <c r="K710" s="182">
        <f t="shared" si="381"/>
        <v>0</v>
      </c>
    </row>
    <row r="711" spans="1:11" ht="38.25">
      <c r="A711" s="196"/>
      <c r="B711" s="183" t="s">
        <v>256</v>
      </c>
      <c r="C711" s="173" t="s">
        <v>41</v>
      </c>
      <c r="D711" s="173" t="s">
        <v>16</v>
      </c>
      <c r="E711" s="173" t="s">
        <v>238</v>
      </c>
      <c r="F711" s="173"/>
      <c r="G711" s="178">
        <f>SUM(H711:K711)</f>
        <v>373</v>
      </c>
      <c r="H711" s="182">
        <f>H712</f>
        <v>373</v>
      </c>
      <c r="I711" s="182">
        <f t="shared" si="381"/>
        <v>0</v>
      </c>
      <c r="J711" s="182">
        <f t="shared" si="381"/>
        <v>0</v>
      </c>
      <c r="K711" s="182">
        <f t="shared" si="381"/>
        <v>0</v>
      </c>
    </row>
    <row r="712" spans="1:11" ht="25.5">
      <c r="A712" s="185"/>
      <c r="B712" s="183" t="s">
        <v>232</v>
      </c>
      <c r="C712" s="173" t="s">
        <v>41</v>
      </c>
      <c r="D712" s="173" t="s">
        <v>16</v>
      </c>
      <c r="E712" s="173" t="s">
        <v>579</v>
      </c>
      <c r="F712" s="173"/>
      <c r="G712" s="178">
        <f t="shared" ref="G712:G714" si="382">H712+I712+J712+K712</f>
        <v>373</v>
      </c>
      <c r="H712" s="182">
        <f>H713</f>
        <v>373</v>
      </c>
      <c r="I712" s="182">
        <f t="shared" si="381"/>
        <v>0</v>
      </c>
      <c r="J712" s="182">
        <f t="shared" si="381"/>
        <v>0</v>
      </c>
      <c r="K712" s="182">
        <f t="shared" si="381"/>
        <v>0</v>
      </c>
    </row>
    <row r="713" spans="1:11" ht="51">
      <c r="A713" s="187"/>
      <c r="B713" s="204" t="s">
        <v>263</v>
      </c>
      <c r="C713" s="173" t="s">
        <v>41</v>
      </c>
      <c r="D713" s="173" t="s">
        <v>16</v>
      </c>
      <c r="E713" s="173" t="s">
        <v>579</v>
      </c>
      <c r="F713" s="173" t="s">
        <v>49</v>
      </c>
      <c r="G713" s="178">
        <f t="shared" si="382"/>
        <v>373</v>
      </c>
      <c r="H713" s="182">
        <f>H714</f>
        <v>373</v>
      </c>
      <c r="I713" s="182">
        <f t="shared" si="381"/>
        <v>0</v>
      </c>
      <c r="J713" s="182">
        <f t="shared" si="381"/>
        <v>0</v>
      </c>
      <c r="K713" s="182">
        <f t="shared" si="381"/>
        <v>0</v>
      </c>
    </row>
    <row r="714" spans="1:11">
      <c r="A714" s="187"/>
      <c r="B714" s="204" t="s">
        <v>51</v>
      </c>
      <c r="C714" s="173" t="s">
        <v>41</v>
      </c>
      <c r="D714" s="173" t="s">
        <v>16</v>
      </c>
      <c r="E714" s="173" t="s">
        <v>579</v>
      </c>
      <c r="F714" s="173" t="s">
        <v>50</v>
      </c>
      <c r="G714" s="178">
        <f t="shared" si="382"/>
        <v>373</v>
      </c>
      <c r="H714" s="182">
        <f>'приложение 8'!I772</f>
        <v>373</v>
      </c>
      <c r="I714" s="182">
        <f>'приложение 8'!J772</f>
        <v>0</v>
      </c>
      <c r="J714" s="182">
        <f>'приложение 8'!K772</f>
        <v>0</v>
      </c>
      <c r="K714" s="182">
        <f>'приложение 8'!L772</f>
        <v>0</v>
      </c>
    </row>
    <row r="715" spans="1:11" ht="63.75">
      <c r="A715" s="203"/>
      <c r="B715" s="204" t="s">
        <v>159</v>
      </c>
      <c r="C715" s="205" t="s">
        <v>41</v>
      </c>
      <c r="D715" s="205" t="s">
        <v>16</v>
      </c>
      <c r="E715" s="226" t="s">
        <v>240</v>
      </c>
      <c r="F715" s="205"/>
      <c r="G715" s="202">
        <f t="shared" ref="G715" si="383">SUM(H715:K715)</f>
        <v>1047.8</v>
      </c>
      <c r="H715" s="208">
        <f>H716</f>
        <v>1047.8</v>
      </c>
      <c r="I715" s="208">
        <f t="shared" ref="I715:K717" si="384">I716</f>
        <v>0</v>
      </c>
      <c r="J715" s="208">
        <f t="shared" si="384"/>
        <v>0</v>
      </c>
      <c r="K715" s="208">
        <f t="shared" si="384"/>
        <v>0</v>
      </c>
    </row>
    <row r="716" spans="1:11" ht="25.5">
      <c r="A716" s="203"/>
      <c r="B716" s="183" t="s">
        <v>232</v>
      </c>
      <c r="C716" s="205" t="s">
        <v>41</v>
      </c>
      <c r="D716" s="205" t="s">
        <v>16</v>
      </c>
      <c r="E716" s="226" t="s">
        <v>241</v>
      </c>
      <c r="F716" s="205"/>
      <c r="G716" s="202">
        <f>SUM(H716:K716)</f>
        <v>1047.8</v>
      </c>
      <c r="H716" s="208">
        <f>H717</f>
        <v>1047.8</v>
      </c>
      <c r="I716" s="208">
        <f t="shared" si="384"/>
        <v>0</v>
      </c>
      <c r="J716" s="208">
        <f t="shared" si="384"/>
        <v>0</v>
      </c>
      <c r="K716" s="208">
        <f t="shared" si="384"/>
        <v>0</v>
      </c>
    </row>
    <row r="717" spans="1:11" ht="51">
      <c r="A717" s="203"/>
      <c r="B717" s="204" t="s">
        <v>239</v>
      </c>
      <c r="C717" s="205" t="s">
        <v>41</v>
      </c>
      <c r="D717" s="205" t="s">
        <v>16</v>
      </c>
      <c r="E717" s="226" t="s">
        <v>241</v>
      </c>
      <c r="F717" s="205" t="s">
        <v>49</v>
      </c>
      <c r="G717" s="202">
        <f>SUM(H717:K717)</f>
        <v>1047.8</v>
      </c>
      <c r="H717" s="206">
        <f>H718</f>
        <v>1047.8</v>
      </c>
      <c r="I717" s="206">
        <f t="shared" si="384"/>
        <v>0</v>
      </c>
      <c r="J717" s="206">
        <f t="shared" si="384"/>
        <v>0</v>
      </c>
      <c r="K717" s="206">
        <f t="shared" si="384"/>
        <v>0</v>
      </c>
    </row>
    <row r="718" spans="1:11" ht="51">
      <c r="A718" s="203"/>
      <c r="B718" s="204" t="s">
        <v>242</v>
      </c>
      <c r="C718" s="205" t="s">
        <v>41</v>
      </c>
      <c r="D718" s="205" t="s">
        <v>16</v>
      </c>
      <c r="E718" s="226" t="s">
        <v>241</v>
      </c>
      <c r="F718" s="205" t="s">
        <v>243</v>
      </c>
      <c r="G718" s="202">
        <f>SUM(H718:K718)</f>
        <v>1047.8</v>
      </c>
      <c r="H718" s="206">
        <f>'приложение 8'!I777</f>
        <v>1047.8</v>
      </c>
      <c r="I718" s="206">
        <f>'приложение 8'!J777</f>
        <v>0</v>
      </c>
      <c r="J718" s="206">
        <f>'приложение 8'!K777</f>
        <v>0</v>
      </c>
      <c r="K718" s="206">
        <f>'приложение 8'!L777</f>
        <v>0</v>
      </c>
    </row>
    <row r="719" spans="1:11">
      <c r="A719" s="199"/>
      <c r="B719" s="200" t="s">
        <v>86</v>
      </c>
      <c r="C719" s="201" t="s">
        <v>38</v>
      </c>
      <c r="D719" s="201" t="s">
        <v>15</v>
      </c>
      <c r="E719" s="201"/>
      <c r="F719" s="201"/>
      <c r="G719" s="202">
        <f t="shared" ref="G719:K723" si="385">G720</f>
        <v>13246.3</v>
      </c>
      <c r="H719" s="202">
        <f t="shared" si="385"/>
        <v>13246.3</v>
      </c>
      <c r="I719" s="202">
        <f t="shared" si="385"/>
        <v>0</v>
      </c>
      <c r="J719" s="202">
        <f t="shared" si="385"/>
        <v>0</v>
      </c>
      <c r="K719" s="202">
        <f t="shared" si="385"/>
        <v>0</v>
      </c>
    </row>
    <row r="720" spans="1:11" ht="25.5">
      <c r="A720" s="199"/>
      <c r="B720" s="200" t="s">
        <v>32</v>
      </c>
      <c r="C720" s="201" t="s">
        <v>38</v>
      </c>
      <c r="D720" s="201" t="s">
        <v>16</v>
      </c>
      <c r="E720" s="201"/>
      <c r="F720" s="201"/>
      <c r="G720" s="216">
        <f t="shared" ref="G720" si="386">SUM(H720:K720)</f>
        <v>13246.3</v>
      </c>
      <c r="H720" s="216">
        <f>H721</f>
        <v>13246.3</v>
      </c>
      <c r="I720" s="216">
        <f t="shared" si="385"/>
        <v>0</v>
      </c>
      <c r="J720" s="216">
        <f t="shared" si="385"/>
        <v>0</v>
      </c>
      <c r="K720" s="216">
        <f t="shared" si="385"/>
        <v>0</v>
      </c>
    </row>
    <row r="721" spans="1:11" ht="38.25">
      <c r="A721" s="203"/>
      <c r="B721" s="204" t="s">
        <v>259</v>
      </c>
      <c r="C721" s="205" t="s">
        <v>38</v>
      </c>
      <c r="D721" s="205" t="s">
        <v>16</v>
      </c>
      <c r="E721" s="205" t="s">
        <v>260</v>
      </c>
      <c r="F721" s="205"/>
      <c r="G721" s="216">
        <f t="shared" ref="G721:G724" si="387">H721+I721+J721+K721</f>
        <v>13246.3</v>
      </c>
      <c r="H721" s="217">
        <f>H722</f>
        <v>13246.3</v>
      </c>
      <c r="I721" s="217">
        <f t="shared" si="385"/>
        <v>0</v>
      </c>
      <c r="J721" s="217">
        <f t="shared" si="385"/>
        <v>0</v>
      </c>
      <c r="K721" s="217">
        <f t="shared" si="385"/>
        <v>0</v>
      </c>
    </row>
    <row r="722" spans="1:11" ht="38.25">
      <c r="A722" s="199"/>
      <c r="B722" s="204" t="s">
        <v>205</v>
      </c>
      <c r="C722" s="205" t="s">
        <v>38</v>
      </c>
      <c r="D722" s="205" t="s">
        <v>16</v>
      </c>
      <c r="E722" s="226" t="s">
        <v>261</v>
      </c>
      <c r="F722" s="205"/>
      <c r="G722" s="202">
        <f t="shared" si="387"/>
        <v>13246.3</v>
      </c>
      <c r="H722" s="206">
        <f>H723</f>
        <v>13246.3</v>
      </c>
      <c r="I722" s="206">
        <f t="shared" si="385"/>
        <v>0</v>
      </c>
      <c r="J722" s="206">
        <f t="shared" si="385"/>
        <v>0</v>
      </c>
      <c r="K722" s="206">
        <f t="shared" si="385"/>
        <v>0</v>
      </c>
    </row>
    <row r="723" spans="1:11" ht="51">
      <c r="A723" s="203"/>
      <c r="B723" s="204" t="s">
        <v>89</v>
      </c>
      <c r="C723" s="205" t="s">
        <v>38</v>
      </c>
      <c r="D723" s="205" t="s">
        <v>16</v>
      </c>
      <c r="E723" s="226" t="s">
        <v>261</v>
      </c>
      <c r="F723" s="205" t="s">
        <v>49</v>
      </c>
      <c r="G723" s="202">
        <f t="shared" si="387"/>
        <v>13246.3</v>
      </c>
      <c r="H723" s="206">
        <f>H724</f>
        <v>13246.3</v>
      </c>
      <c r="I723" s="206">
        <f t="shared" si="385"/>
        <v>0</v>
      </c>
      <c r="J723" s="206">
        <f t="shared" si="385"/>
        <v>0</v>
      </c>
      <c r="K723" s="206">
        <f t="shared" si="385"/>
        <v>0</v>
      </c>
    </row>
    <row r="724" spans="1:11">
      <c r="A724" s="203"/>
      <c r="B724" s="204" t="s">
        <v>51</v>
      </c>
      <c r="C724" s="205" t="s">
        <v>38</v>
      </c>
      <c r="D724" s="205" t="s">
        <v>16</v>
      </c>
      <c r="E724" s="226" t="s">
        <v>261</v>
      </c>
      <c r="F724" s="205" t="s">
        <v>50</v>
      </c>
      <c r="G724" s="202">
        <f t="shared" si="387"/>
        <v>13246.3</v>
      </c>
      <c r="H724" s="206">
        <f>'приложение 8'!I783</f>
        <v>13246.3</v>
      </c>
      <c r="I724" s="206">
        <f>'приложение 8'!J783</f>
        <v>0</v>
      </c>
      <c r="J724" s="206">
        <f>'приложение 8'!K783</f>
        <v>0</v>
      </c>
      <c r="K724" s="206">
        <f>'приложение 8'!L783</f>
        <v>0</v>
      </c>
    </row>
    <row r="725" spans="1:11" ht="25.5">
      <c r="A725" s="185"/>
      <c r="B725" s="180" t="s">
        <v>139</v>
      </c>
      <c r="C725" s="177" t="s">
        <v>124</v>
      </c>
      <c r="D725" s="177" t="s">
        <v>15</v>
      </c>
      <c r="E725" s="177"/>
      <c r="F725" s="177"/>
      <c r="G725" s="178">
        <f t="shared" ref="G725:G730" si="388">SUM(H725:K725)</f>
        <v>9551.5</v>
      </c>
      <c r="H725" s="178">
        <f t="shared" ref="H725:H730" si="389">H726</f>
        <v>9551.5</v>
      </c>
      <c r="I725" s="178">
        <f>I729</f>
        <v>0</v>
      </c>
      <c r="J725" s="178">
        <f>J729</f>
        <v>0</v>
      </c>
      <c r="K725" s="178">
        <f>K729</f>
        <v>0</v>
      </c>
    </row>
    <row r="726" spans="1:11" ht="24.75" customHeight="1">
      <c r="A726" s="185"/>
      <c r="B726" s="183" t="s">
        <v>468</v>
      </c>
      <c r="C726" s="173" t="s">
        <v>124</v>
      </c>
      <c r="D726" s="173" t="s">
        <v>14</v>
      </c>
      <c r="E726" s="173"/>
      <c r="F726" s="173"/>
      <c r="G726" s="182">
        <f>SUM(H726:K726)</f>
        <v>9551.5</v>
      </c>
      <c r="H726" s="182">
        <f t="shared" si="389"/>
        <v>9551.5</v>
      </c>
      <c r="I726" s="182">
        <f t="shared" ref="I726:K726" si="390">I727</f>
        <v>0</v>
      </c>
      <c r="J726" s="182">
        <f t="shared" si="390"/>
        <v>0</v>
      </c>
      <c r="K726" s="182">
        <f t="shared" si="390"/>
        <v>0</v>
      </c>
    </row>
    <row r="727" spans="1:11" ht="114.75">
      <c r="A727" s="187"/>
      <c r="B727" s="195" t="s">
        <v>135</v>
      </c>
      <c r="C727" s="173" t="s">
        <v>124</v>
      </c>
      <c r="D727" s="173" t="s">
        <v>14</v>
      </c>
      <c r="E727" s="173" t="s">
        <v>305</v>
      </c>
      <c r="F727" s="173"/>
      <c r="G727" s="178">
        <f t="shared" si="388"/>
        <v>9551.5</v>
      </c>
      <c r="H727" s="182">
        <f t="shared" si="389"/>
        <v>9551.5</v>
      </c>
      <c r="I727" s="182">
        <f>I729</f>
        <v>0</v>
      </c>
      <c r="J727" s="182">
        <f>J729</f>
        <v>0</v>
      </c>
      <c r="K727" s="182">
        <f>K729</f>
        <v>0</v>
      </c>
    </row>
    <row r="728" spans="1:11" ht="38.25">
      <c r="A728" s="187"/>
      <c r="B728" s="195" t="s">
        <v>312</v>
      </c>
      <c r="C728" s="173" t="s">
        <v>124</v>
      </c>
      <c r="D728" s="173" t="s">
        <v>14</v>
      </c>
      <c r="E728" s="173" t="s">
        <v>313</v>
      </c>
      <c r="F728" s="173"/>
      <c r="G728" s="178">
        <f t="shared" si="388"/>
        <v>9551.5</v>
      </c>
      <c r="H728" s="182">
        <f t="shared" si="389"/>
        <v>9551.5</v>
      </c>
      <c r="I728" s="182">
        <f t="shared" ref="I728:K730" si="391">I729</f>
        <v>0</v>
      </c>
      <c r="J728" s="182">
        <f t="shared" si="391"/>
        <v>0</v>
      </c>
      <c r="K728" s="182">
        <f t="shared" si="391"/>
        <v>0</v>
      </c>
    </row>
    <row r="729" spans="1:11" ht="25.5">
      <c r="A729" s="187"/>
      <c r="B729" s="183" t="s">
        <v>289</v>
      </c>
      <c r="C729" s="173" t="s">
        <v>124</v>
      </c>
      <c r="D729" s="173" t="s">
        <v>14</v>
      </c>
      <c r="E729" s="173" t="s">
        <v>314</v>
      </c>
      <c r="F729" s="173"/>
      <c r="G729" s="178">
        <f t="shared" si="388"/>
        <v>9551.5</v>
      </c>
      <c r="H729" s="182">
        <f t="shared" si="389"/>
        <v>9551.5</v>
      </c>
      <c r="I729" s="182">
        <f t="shared" si="391"/>
        <v>0</v>
      </c>
      <c r="J729" s="182">
        <f t="shared" si="391"/>
        <v>0</v>
      </c>
      <c r="K729" s="182">
        <f t="shared" si="391"/>
        <v>0</v>
      </c>
    </row>
    <row r="730" spans="1:11" ht="25.5">
      <c r="A730" s="187"/>
      <c r="B730" s="183" t="s">
        <v>140</v>
      </c>
      <c r="C730" s="173" t="s">
        <v>124</v>
      </c>
      <c r="D730" s="173" t="s">
        <v>14</v>
      </c>
      <c r="E730" s="173" t="s">
        <v>314</v>
      </c>
      <c r="F730" s="173" t="s">
        <v>141</v>
      </c>
      <c r="G730" s="178">
        <f t="shared" si="388"/>
        <v>9551.5</v>
      </c>
      <c r="H730" s="182">
        <f t="shared" si="389"/>
        <v>9551.5</v>
      </c>
      <c r="I730" s="182">
        <f t="shared" si="391"/>
        <v>0</v>
      </c>
      <c r="J730" s="182">
        <f t="shared" si="391"/>
        <v>0</v>
      </c>
      <c r="K730" s="182">
        <f t="shared" si="391"/>
        <v>0</v>
      </c>
    </row>
    <row r="731" spans="1:11" ht="14.25" customHeight="1">
      <c r="A731" s="187"/>
      <c r="B731" s="183" t="s">
        <v>315</v>
      </c>
      <c r="C731" s="173" t="s">
        <v>124</v>
      </c>
      <c r="D731" s="173" t="s">
        <v>14</v>
      </c>
      <c r="E731" s="173" t="s">
        <v>314</v>
      </c>
      <c r="F731" s="173" t="s">
        <v>142</v>
      </c>
      <c r="G731" s="178">
        <f>SUM(H731:K731)</f>
        <v>9551.5</v>
      </c>
      <c r="H731" s="182">
        <f>'приложение 8'!I984</f>
        <v>9551.5</v>
      </c>
      <c r="I731" s="182">
        <f>'приложение 8'!J984</f>
        <v>0</v>
      </c>
      <c r="J731" s="182">
        <f>'приложение 8'!K984</f>
        <v>0</v>
      </c>
      <c r="K731" s="182">
        <f>'приложение 8'!L984</f>
        <v>0</v>
      </c>
    </row>
    <row r="732" spans="1:11" ht="13.5" customHeight="1">
      <c r="A732" s="233"/>
      <c r="B732" s="234" t="s">
        <v>0</v>
      </c>
      <c r="C732" s="234"/>
      <c r="D732" s="235"/>
      <c r="E732" s="235"/>
      <c r="F732" s="235"/>
      <c r="G732" s="236">
        <f>SUM(H732:K732)</f>
        <v>2652217.9</v>
      </c>
      <c r="H732" s="237">
        <f>H12+H119+H183+H302+H421+H427+H581+H647+H708+H719+H725</f>
        <v>1296312.7</v>
      </c>
      <c r="I732" s="237">
        <f>I12+I119+I183+I302+I421+I427+I581+I647+I708+I719+I725</f>
        <v>1142895.2</v>
      </c>
      <c r="J732" s="237">
        <f>J12+J119+J183+J302+J421+J427+J581+J647+J708+J719+J725</f>
        <v>209014.30000000002</v>
      </c>
      <c r="K732" s="237">
        <f>K12+K119+K183+K302+K421+K427+K581+K647+K708+K719+K725</f>
        <v>3995.7</v>
      </c>
    </row>
    <row r="733" spans="1:11">
      <c r="G733" s="228"/>
      <c r="H733" s="228"/>
      <c r="I733" s="228"/>
      <c r="J733" s="228"/>
      <c r="K733" s="228"/>
    </row>
    <row r="735" spans="1:11">
      <c r="G735" s="228"/>
      <c r="H735" s="228"/>
      <c r="I735" s="228"/>
      <c r="J735" s="228"/>
      <c r="K735" s="228"/>
    </row>
  </sheetData>
  <mergeCells count="7">
    <mergeCell ref="A8:K8"/>
    <mergeCell ref="A7:K7"/>
    <mergeCell ref="J1:K1"/>
    <mergeCell ref="I2:K2"/>
    <mergeCell ref="J3:K3"/>
    <mergeCell ref="A5:K5"/>
    <mergeCell ref="A6:K6"/>
  </mergeCells>
  <pageMargins left="0.39370078740157483" right="0.23622047244094491" top="0.11811023622047245" bottom="0.31496062992125984" header="0.31496062992125984" footer="0.15748031496062992"/>
  <pageSetup paperSize="9" scale="73" firstPageNumber="23" fitToHeight="24" orientation="portrait" r:id="rId1"/>
  <headerFooter>
    <oddHeader>&amp;Я</oddHeader>
    <oddFooter>&amp;Ь&amp;Ф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37"/>
  <sheetViews>
    <sheetView workbookViewId="0">
      <pane ySplit="7" topLeftCell="A253" activePane="bottomLeft" state="frozen"/>
      <selection pane="bottomLeft" activeCell="A243" sqref="A243"/>
    </sheetView>
  </sheetViews>
  <sheetFormatPr defaultRowHeight="12.75"/>
  <cols>
    <col min="1" max="1" width="63.140625" style="298" customWidth="1"/>
    <col min="2" max="2" width="14.7109375" style="298" customWidth="1"/>
    <col min="3" max="3" width="8.28515625" style="298" customWidth="1"/>
    <col min="4" max="4" width="17.28515625" style="299" customWidth="1"/>
  </cols>
  <sheetData>
    <row r="1" spans="1:4" ht="15.75">
      <c r="B1" s="163"/>
      <c r="C1" s="355" t="s">
        <v>608</v>
      </c>
      <c r="D1" s="355"/>
    </row>
    <row r="2" spans="1:4" ht="15.75">
      <c r="B2" s="355" t="s">
        <v>127</v>
      </c>
      <c r="C2" s="355"/>
      <c r="D2" s="355"/>
    </row>
    <row r="3" spans="1:4" ht="15.75">
      <c r="B3" s="163"/>
      <c r="C3" s="358" t="s">
        <v>607</v>
      </c>
      <c r="D3" s="358"/>
    </row>
    <row r="4" spans="1:4" ht="15.75">
      <c r="B4" s="163"/>
      <c r="C4" s="279"/>
      <c r="D4" s="279"/>
    </row>
    <row r="5" spans="1:4" ht="66.75" customHeight="1">
      <c r="A5" s="356" t="s">
        <v>551</v>
      </c>
      <c r="B5" s="357"/>
      <c r="C5" s="357"/>
      <c r="D5" s="357"/>
    </row>
    <row r="6" spans="1:4" ht="15.75">
      <c r="B6" s="163"/>
      <c r="C6" s="279"/>
      <c r="D6" s="314" t="s">
        <v>11</v>
      </c>
    </row>
    <row r="7" spans="1:4" s="302" customFormat="1" ht="28.5" customHeight="1">
      <c r="A7" s="301" t="s">
        <v>3</v>
      </c>
      <c r="B7" s="300" t="s">
        <v>8</v>
      </c>
      <c r="C7" s="300" t="s">
        <v>9</v>
      </c>
      <c r="D7" s="300" t="s">
        <v>550</v>
      </c>
    </row>
    <row r="8" spans="1:4" s="327" customFormat="1" ht="11.25">
      <c r="A8" s="326">
        <v>1</v>
      </c>
      <c r="B8" s="172">
        <v>2</v>
      </c>
      <c r="C8" s="172">
        <v>3</v>
      </c>
      <c r="D8" s="172">
        <v>4</v>
      </c>
    </row>
    <row r="9" spans="1:4" s="282" customFormat="1" ht="30" customHeight="1">
      <c r="A9" s="280" t="s">
        <v>163</v>
      </c>
      <c r="B9" s="281" t="s">
        <v>317</v>
      </c>
      <c r="C9" s="281"/>
      <c r="D9" s="308">
        <f>D10+D56+D61+D72+D88</f>
        <v>1368872.2</v>
      </c>
    </row>
    <row r="10" spans="1:4" s="310" customFormat="1" ht="13.5">
      <c r="A10" s="284" t="s">
        <v>318</v>
      </c>
      <c r="B10" s="285" t="s">
        <v>319</v>
      </c>
      <c r="C10" s="309"/>
      <c r="D10" s="306">
        <f>D11+D24+D40</f>
        <v>1192871.3999999999</v>
      </c>
    </row>
    <row r="11" spans="1:4" s="305" customFormat="1">
      <c r="A11" s="286" t="s">
        <v>320</v>
      </c>
      <c r="B11" s="287" t="s">
        <v>321</v>
      </c>
      <c r="C11" s="303"/>
      <c r="D11" s="304">
        <f>D12+D15+D18+D21</f>
        <v>554208.69999999995</v>
      </c>
    </row>
    <row r="12" spans="1:4" s="305" customFormat="1" ht="25.5">
      <c r="A12" s="286" t="s">
        <v>205</v>
      </c>
      <c r="B12" s="287" t="s">
        <v>322</v>
      </c>
      <c r="C12" s="303"/>
      <c r="D12" s="304">
        <f>D13</f>
        <v>95917.7</v>
      </c>
    </row>
    <row r="13" spans="1:4" s="305" customFormat="1" ht="25.5">
      <c r="A13" s="286" t="s">
        <v>89</v>
      </c>
      <c r="B13" s="287" t="s">
        <v>322</v>
      </c>
      <c r="C13" s="287" t="s">
        <v>49</v>
      </c>
      <c r="D13" s="304">
        <f>D14</f>
        <v>95917.7</v>
      </c>
    </row>
    <row r="14" spans="1:4" s="305" customFormat="1">
      <c r="A14" s="286" t="s">
        <v>51</v>
      </c>
      <c r="B14" s="287" t="s">
        <v>322</v>
      </c>
      <c r="C14" s="287" t="s">
        <v>50</v>
      </c>
      <c r="D14" s="304">
        <f>'приложение 5'!G433</f>
        <v>95917.7</v>
      </c>
    </row>
    <row r="15" spans="1:4" s="305" customFormat="1">
      <c r="A15" s="286" t="s">
        <v>232</v>
      </c>
      <c r="B15" s="287" t="s">
        <v>575</v>
      </c>
      <c r="C15" s="287"/>
      <c r="D15" s="304">
        <f>D16</f>
        <v>100</v>
      </c>
    </row>
    <row r="16" spans="1:4" s="305" customFormat="1" ht="25.5">
      <c r="A16" s="286" t="s">
        <v>89</v>
      </c>
      <c r="B16" s="287" t="s">
        <v>575</v>
      </c>
      <c r="C16" s="287" t="s">
        <v>49</v>
      </c>
      <c r="D16" s="304">
        <f>D17</f>
        <v>100</v>
      </c>
    </row>
    <row r="17" spans="1:4" s="305" customFormat="1">
      <c r="A17" s="286" t="s">
        <v>51</v>
      </c>
      <c r="B17" s="287" t="s">
        <v>575</v>
      </c>
      <c r="C17" s="287" t="s">
        <v>50</v>
      </c>
      <c r="D17" s="304">
        <f>'приложение 5'!G439</f>
        <v>100</v>
      </c>
    </row>
    <row r="18" spans="1:4" s="305" customFormat="1" ht="63" customHeight="1">
      <c r="A18" s="288" t="s">
        <v>534</v>
      </c>
      <c r="B18" s="287" t="s">
        <v>323</v>
      </c>
      <c r="C18" s="287"/>
      <c r="D18" s="304">
        <f>D19</f>
        <v>423677</v>
      </c>
    </row>
    <row r="19" spans="1:4" s="305" customFormat="1" ht="25.5">
      <c r="A19" s="286" t="s">
        <v>89</v>
      </c>
      <c r="B19" s="287" t="s">
        <v>323</v>
      </c>
      <c r="C19" s="287" t="s">
        <v>49</v>
      </c>
      <c r="D19" s="304">
        <f>D20</f>
        <v>423677</v>
      </c>
    </row>
    <row r="20" spans="1:4" s="305" customFormat="1">
      <c r="A20" s="286" t="s">
        <v>51</v>
      </c>
      <c r="B20" s="287" t="s">
        <v>323</v>
      </c>
      <c r="C20" s="287" t="s">
        <v>50</v>
      </c>
      <c r="D20" s="304">
        <f>'приложение 5'!G436</f>
        <v>423677</v>
      </c>
    </row>
    <row r="21" spans="1:4" s="305" customFormat="1" ht="75.75" customHeight="1">
      <c r="A21" s="222" t="s">
        <v>605</v>
      </c>
      <c r="B21" s="287" t="s">
        <v>565</v>
      </c>
      <c r="C21" s="287"/>
      <c r="D21" s="304">
        <f>D22</f>
        <v>34514</v>
      </c>
    </row>
    <row r="22" spans="1:4" s="305" customFormat="1">
      <c r="A22" s="183" t="s">
        <v>148</v>
      </c>
      <c r="B22" s="287" t="s">
        <v>565</v>
      </c>
      <c r="C22" s="173" t="s">
        <v>149</v>
      </c>
      <c r="D22" s="304">
        <f>D23</f>
        <v>34514</v>
      </c>
    </row>
    <row r="23" spans="1:4" s="305" customFormat="1" ht="24" customHeight="1">
      <c r="A23" s="183" t="s">
        <v>150</v>
      </c>
      <c r="B23" s="287" t="s">
        <v>565</v>
      </c>
      <c r="C23" s="173" t="s">
        <v>151</v>
      </c>
      <c r="D23" s="304">
        <f>'приложение 5'!G678</f>
        <v>34514</v>
      </c>
    </row>
    <row r="24" spans="1:4">
      <c r="A24" s="286" t="s">
        <v>324</v>
      </c>
      <c r="B24" s="287" t="s">
        <v>325</v>
      </c>
      <c r="C24" s="303"/>
      <c r="D24" s="304">
        <f>D25+D28+D31+D34+D37</f>
        <v>594586.19999999995</v>
      </c>
    </row>
    <row r="25" spans="1:4" ht="24.75" customHeight="1">
      <c r="A25" s="286" t="s">
        <v>205</v>
      </c>
      <c r="B25" s="287" t="s">
        <v>327</v>
      </c>
      <c r="C25" s="287"/>
      <c r="D25" s="304">
        <f>D26</f>
        <v>101635.8</v>
      </c>
    </row>
    <row r="26" spans="1:4" ht="25.5">
      <c r="A26" s="286" t="s">
        <v>89</v>
      </c>
      <c r="B26" s="287" t="s">
        <v>327</v>
      </c>
      <c r="C26" s="287" t="s">
        <v>49</v>
      </c>
      <c r="D26" s="304">
        <f>D27</f>
        <v>101635.8</v>
      </c>
    </row>
    <row r="27" spans="1:4">
      <c r="A27" s="286" t="s">
        <v>51</v>
      </c>
      <c r="B27" s="287" t="s">
        <v>327</v>
      </c>
      <c r="C27" s="287" t="s">
        <v>50</v>
      </c>
      <c r="D27" s="304">
        <f>'приложение 5'!G450</f>
        <v>101635.8</v>
      </c>
    </row>
    <row r="28" spans="1:4">
      <c r="A28" s="286" t="s">
        <v>232</v>
      </c>
      <c r="B28" s="287" t="s">
        <v>573</v>
      </c>
      <c r="C28" s="287"/>
      <c r="D28" s="304">
        <f>D29</f>
        <v>758.5</v>
      </c>
    </row>
    <row r="29" spans="1:4" ht="25.5" customHeight="1">
      <c r="A29" s="286" t="s">
        <v>89</v>
      </c>
      <c r="B29" s="287" t="s">
        <v>573</v>
      </c>
      <c r="C29" s="287" t="s">
        <v>49</v>
      </c>
      <c r="D29" s="304">
        <f>D30</f>
        <v>758.5</v>
      </c>
    </row>
    <row r="30" spans="1:4">
      <c r="A30" s="286" t="s">
        <v>51</v>
      </c>
      <c r="B30" s="287" t="s">
        <v>573</v>
      </c>
      <c r="C30" s="287" t="s">
        <v>50</v>
      </c>
      <c r="D30" s="304">
        <f>'приложение 5'!G462</f>
        <v>758.5</v>
      </c>
    </row>
    <row r="31" spans="1:4" ht="140.25" customHeight="1">
      <c r="A31" s="222" t="s">
        <v>522</v>
      </c>
      <c r="B31" s="287" t="s">
        <v>328</v>
      </c>
      <c r="C31" s="287"/>
      <c r="D31" s="304">
        <f>D32</f>
        <v>923.6</v>
      </c>
    </row>
    <row r="32" spans="1:4" ht="25.5">
      <c r="A32" s="286" t="s">
        <v>89</v>
      </c>
      <c r="B32" s="287" t="s">
        <v>328</v>
      </c>
      <c r="C32" s="287" t="s">
        <v>49</v>
      </c>
      <c r="D32" s="304">
        <f>D33</f>
        <v>923.6</v>
      </c>
    </row>
    <row r="33" spans="1:4">
      <c r="A33" s="286" t="s">
        <v>51</v>
      </c>
      <c r="B33" s="287" t="s">
        <v>328</v>
      </c>
      <c r="C33" s="287" t="s">
        <v>50</v>
      </c>
      <c r="D33" s="304">
        <f>'приложение 5'!G453</f>
        <v>923.6</v>
      </c>
    </row>
    <row r="34" spans="1:4" ht="51" customHeight="1">
      <c r="A34" s="288" t="s">
        <v>535</v>
      </c>
      <c r="B34" s="287" t="s">
        <v>329</v>
      </c>
      <c r="C34" s="287"/>
      <c r="D34" s="304">
        <f>D35</f>
        <v>489984.6</v>
      </c>
    </row>
    <row r="35" spans="1:4" ht="23.25" customHeight="1">
      <c r="A35" s="286" t="s">
        <v>89</v>
      </c>
      <c r="B35" s="287" t="s">
        <v>329</v>
      </c>
      <c r="C35" s="287" t="s">
        <v>49</v>
      </c>
      <c r="D35" s="304">
        <f>D36</f>
        <v>489984.6</v>
      </c>
    </row>
    <row r="36" spans="1:4">
      <c r="A36" s="286" t="s">
        <v>51</v>
      </c>
      <c r="B36" s="287" t="s">
        <v>329</v>
      </c>
      <c r="C36" s="287" t="s">
        <v>50</v>
      </c>
      <c r="D36" s="304">
        <f>'приложение 5'!G456</f>
        <v>489984.6</v>
      </c>
    </row>
    <row r="37" spans="1:4" ht="63.75" customHeight="1">
      <c r="A37" s="288" t="s">
        <v>536</v>
      </c>
      <c r="B37" s="287" t="s">
        <v>330</v>
      </c>
      <c r="C37" s="287"/>
      <c r="D37" s="304">
        <f>D38</f>
        <v>1283.7</v>
      </c>
    </row>
    <row r="38" spans="1:4" ht="25.5">
      <c r="A38" s="286" t="s">
        <v>89</v>
      </c>
      <c r="B38" s="287" t="s">
        <v>330</v>
      </c>
      <c r="C38" s="287" t="s">
        <v>49</v>
      </c>
      <c r="D38" s="304">
        <f>D39</f>
        <v>1283.7</v>
      </c>
    </row>
    <row r="39" spans="1:4">
      <c r="A39" s="286" t="s">
        <v>51</v>
      </c>
      <c r="B39" s="287" t="s">
        <v>330</v>
      </c>
      <c r="C39" s="287" t="s">
        <v>50</v>
      </c>
      <c r="D39" s="304">
        <f>'приложение 5'!G459</f>
        <v>1283.7</v>
      </c>
    </row>
    <row r="40" spans="1:4">
      <c r="A40" s="286" t="s">
        <v>340</v>
      </c>
      <c r="B40" s="287" t="s">
        <v>341</v>
      </c>
      <c r="C40" s="289"/>
      <c r="D40" s="304">
        <f>D41+D44+D51</f>
        <v>44076.5</v>
      </c>
    </row>
    <row r="41" spans="1:4" s="305" customFormat="1" ht="25.5">
      <c r="A41" s="286" t="s">
        <v>205</v>
      </c>
      <c r="B41" s="287" t="s">
        <v>342</v>
      </c>
      <c r="C41" s="287"/>
      <c r="D41" s="304">
        <f>D42</f>
        <v>16609</v>
      </c>
    </row>
    <row r="42" spans="1:4" s="305" customFormat="1" ht="25.5">
      <c r="A42" s="286" t="s">
        <v>89</v>
      </c>
      <c r="B42" s="287" t="s">
        <v>342</v>
      </c>
      <c r="C42" s="287" t="s">
        <v>49</v>
      </c>
      <c r="D42" s="304">
        <f>D43</f>
        <v>16609</v>
      </c>
    </row>
    <row r="43" spans="1:4" s="305" customFormat="1">
      <c r="A43" s="286" t="s">
        <v>67</v>
      </c>
      <c r="B43" s="287" t="s">
        <v>342</v>
      </c>
      <c r="C43" s="287" t="s">
        <v>65</v>
      </c>
      <c r="D43" s="304">
        <f>'приложение 5'!G560</f>
        <v>16609</v>
      </c>
    </row>
    <row r="44" spans="1:4">
      <c r="A44" s="286" t="s">
        <v>126</v>
      </c>
      <c r="B44" s="287" t="s">
        <v>345</v>
      </c>
      <c r="C44" s="287"/>
      <c r="D44" s="304">
        <f>D45+D47+D49</f>
        <v>25942.5</v>
      </c>
    </row>
    <row r="45" spans="1:4" ht="39" customHeight="1">
      <c r="A45" s="286" t="s">
        <v>55</v>
      </c>
      <c r="B45" s="287" t="s">
        <v>345</v>
      </c>
      <c r="C45" s="287" t="s">
        <v>56</v>
      </c>
      <c r="D45" s="304">
        <f>D46</f>
        <v>23926</v>
      </c>
    </row>
    <row r="46" spans="1:4">
      <c r="A46" s="286" t="s">
        <v>106</v>
      </c>
      <c r="B46" s="287" t="s">
        <v>345</v>
      </c>
      <c r="C46" s="287" t="s">
        <v>107</v>
      </c>
      <c r="D46" s="304">
        <f>'приложение 5'!G563</f>
        <v>23926</v>
      </c>
    </row>
    <row r="47" spans="1:4" ht="13.5" customHeight="1">
      <c r="A47" s="286" t="s">
        <v>87</v>
      </c>
      <c r="B47" s="287" t="s">
        <v>345</v>
      </c>
      <c r="C47" s="287" t="s">
        <v>58</v>
      </c>
      <c r="D47" s="304">
        <f>D48</f>
        <v>1961.5</v>
      </c>
    </row>
    <row r="48" spans="1:4" ht="25.5">
      <c r="A48" s="286" t="s">
        <v>59</v>
      </c>
      <c r="B48" s="287" t="s">
        <v>345</v>
      </c>
      <c r="C48" s="287" t="s">
        <v>60</v>
      </c>
      <c r="D48" s="304">
        <f>'приложение 5'!G565</f>
        <v>1961.5</v>
      </c>
    </row>
    <row r="49" spans="1:4">
      <c r="A49" s="290" t="s">
        <v>72</v>
      </c>
      <c r="B49" s="287" t="s">
        <v>345</v>
      </c>
      <c r="C49" s="287" t="s">
        <v>73</v>
      </c>
      <c r="D49" s="304">
        <f>D50</f>
        <v>55</v>
      </c>
    </row>
    <row r="50" spans="1:4">
      <c r="A50" s="290" t="s">
        <v>74</v>
      </c>
      <c r="B50" s="287" t="s">
        <v>345</v>
      </c>
      <c r="C50" s="287" t="s">
        <v>75</v>
      </c>
      <c r="D50" s="304">
        <f>'приложение 5'!G567</f>
        <v>55</v>
      </c>
    </row>
    <row r="51" spans="1:4" s="305" customFormat="1" ht="76.5">
      <c r="A51" s="222" t="s">
        <v>604</v>
      </c>
      <c r="B51" s="287" t="s">
        <v>603</v>
      </c>
      <c r="C51" s="287"/>
      <c r="D51" s="304">
        <f>D52+D54</f>
        <v>1525</v>
      </c>
    </row>
    <row r="52" spans="1:4" s="305" customFormat="1" ht="51">
      <c r="A52" s="286" t="s">
        <v>55</v>
      </c>
      <c r="B52" s="295" t="s">
        <v>603</v>
      </c>
      <c r="C52" s="287" t="s">
        <v>56</v>
      </c>
      <c r="D52" s="304">
        <f>D53</f>
        <v>1495</v>
      </c>
    </row>
    <row r="53" spans="1:4" s="305" customFormat="1">
      <c r="A53" s="286" t="s">
        <v>106</v>
      </c>
      <c r="B53" s="295" t="s">
        <v>603</v>
      </c>
      <c r="C53" s="287" t="s">
        <v>107</v>
      </c>
      <c r="D53" s="304">
        <f>'приложение 5'!G570</f>
        <v>1495</v>
      </c>
    </row>
    <row r="54" spans="1:4" s="305" customFormat="1" ht="25.5">
      <c r="A54" s="286" t="s">
        <v>87</v>
      </c>
      <c r="B54" s="295" t="s">
        <v>603</v>
      </c>
      <c r="C54" s="287" t="s">
        <v>58</v>
      </c>
      <c r="D54" s="304">
        <f>D55</f>
        <v>30</v>
      </c>
    </row>
    <row r="55" spans="1:4" s="305" customFormat="1" ht="25.5">
      <c r="A55" s="286" t="s">
        <v>59</v>
      </c>
      <c r="B55" s="295" t="s">
        <v>603</v>
      </c>
      <c r="C55" s="287" t="s">
        <v>60</v>
      </c>
      <c r="D55" s="304">
        <f>'приложение 5'!G572</f>
        <v>30</v>
      </c>
    </row>
    <row r="56" spans="1:4" s="307" customFormat="1" ht="13.5">
      <c r="A56" s="284" t="s">
        <v>343</v>
      </c>
      <c r="B56" s="285" t="s">
        <v>344</v>
      </c>
      <c r="C56" s="285"/>
      <c r="D56" s="306">
        <f>D57</f>
        <v>322</v>
      </c>
    </row>
    <row r="57" spans="1:4" s="305" customFormat="1">
      <c r="A57" s="286" t="s">
        <v>232</v>
      </c>
      <c r="B57" s="287" t="s">
        <v>571</v>
      </c>
      <c r="C57" s="287"/>
      <c r="D57" s="304">
        <f>D58</f>
        <v>322</v>
      </c>
    </row>
    <row r="58" spans="1:4" s="305" customFormat="1" ht="25.5">
      <c r="A58" s="286" t="s">
        <v>89</v>
      </c>
      <c r="B58" s="287" t="s">
        <v>571</v>
      </c>
      <c r="C58" s="287" t="s">
        <v>49</v>
      </c>
      <c r="D58" s="304">
        <f>D59+D60</f>
        <v>322</v>
      </c>
    </row>
    <row r="59" spans="1:4" s="305" customFormat="1">
      <c r="A59" s="286" t="s">
        <v>51</v>
      </c>
      <c r="B59" s="287" t="s">
        <v>571</v>
      </c>
      <c r="C59" s="287" t="s">
        <v>50</v>
      </c>
      <c r="D59" s="304">
        <f>'приложение 5'!G576</f>
        <v>50</v>
      </c>
    </row>
    <row r="60" spans="1:4" s="305" customFormat="1">
      <c r="A60" s="286" t="s">
        <v>67</v>
      </c>
      <c r="B60" s="287" t="s">
        <v>571</v>
      </c>
      <c r="C60" s="287" t="s">
        <v>65</v>
      </c>
      <c r="D60" s="304">
        <f>'приложение 5'!G466</f>
        <v>272</v>
      </c>
    </row>
    <row r="61" spans="1:4" s="291" customFormat="1" ht="27">
      <c r="A61" s="284" t="s">
        <v>332</v>
      </c>
      <c r="B61" s="285" t="s">
        <v>333</v>
      </c>
      <c r="C61" s="285"/>
      <c r="D61" s="306">
        <f>D62+D65+D68</f>
        <v>70487.5</v>
      </c>
    </row>
    <row r="62" spans="1:4" ht="65.25" customHeight="1">
      <c r="A62" s="222" t="s">
        <v>537</v>
      </c>
      <c r="B62" s="287" t="s">
        <v>334</v>
      </c>
      <c r="C62" s="287"/>
      <c r="D62" s="304">
        <f>D63</f>
        <v>29110.400000000001</v>
      </c>
    </row>
    <row r="63" spans="1:4" ht="25.5">
      <c r="A63" s="286" t="s">
        <v>89</v>
      </c>
      <c r="B63" s="287" t="s">
        <v>334</v>
      </c>
      <c r="C63" s="287" t="s">
        <v>49</v>
      </c>
      <c r="D63" s="304">
        <f>D64</f>
        <v>29110.400000000001</v>
      </c>
    </row>
    <row r="64" spans="1:4">
      <c r="A64" s="286" t="s">
        <v>51</v>
      </c>
      <c r="B64" s="287" t="s">
        <v>334</v>
      </c>
      <c r="C64" s="287" t="s">
        <v>50</v>
      </c>
      <c r="D64" s="304">
        <f>'приложение 5'!G470</f>
        <v>29110.400000000001</v>
      </c>
    </row>
    <row r="65" spans="1:4" ht="94.5" customHeight="1">
      <c r="A65" s="222" t="s">
        <v>538</v>
      </c>
      <c r="B65" s="287" t="s">
        <v>335</v>
      </c>
      <c r="C65" s="287"/>
      <c r="D65" s="304">
        <f>D66</f>
        <v>23063</v>
      </c>
    </row>
    <row r="66" spans="1:4" ht="25.5">
      <c r="A66" s="286" t="s">
        <v>89</v>
      </c>
      <c r="B66" s="287" t="s">
        <v>335</v>
      </c>
      <c r="C66" s="287" t="s">
        <v>49</v>
      </c>
      <c r="D66" s="304">
        <f>D67</f>
        <v>23063</v>
      </c>
    </row>
    <row r="67" spans="1:4">
      <c r="A67" s="286" t="s">
        <v>51</v>
      </c>
      <c r="B67" s="287" t="s">
        <v>335</v>
      </c>
      <c r="C67" s="287" t="s">
        <v>50</v>
      </c>
      <c r="D67" s="304">
        <f>'приложение 5'!G473</f>
        <v>23063</v>
      </c>
    </row>
    <row r="68" spans="1:4">
      <c r="A68" s="286" t="s">
        <v>232</v>
      </c>
      <c r="B68" s="287" t="s">
        <v>574</v>
      </c>
      <c r="C68" s="287"/>
      <c r="D68" s="304">
        <f>D69</f>
        <v>18314.099999999999</v>
      </c>
    </row>
    <row r="69" spans="1:4" ht="25.5">
      <c r="A69" s="286" t="s">
        <v>89</v>
      </c>
      <c r="B69" s="287" t="s">
        <v>574</v>
      </c>
      <c r="C69" s="287" t="s">
        <v>49</v>
      </c>
      <c r="D69" s="304">
        <f>D70+D71</f>
        <v>18314.099999999999</v>
      </c>
    </row>
    <row r="70" spans="1:4">
      <c r="A70" s="286" t="s">
        <v>51</v>
      </c>
      <c r="B70" s="287" t="s">
        <v>574</v>
      </c>
      <c r="C70" s="287" t="s">
        <v>50</v>
      </c>
      <c r="D70" s="304">
        <f>'приложение 5'!G476+'приложение 5'!G443</f>
        <v>18081.5</v>
      </c>
    </row>
    <row r="71" spans="1:4">
      <c r="A71" s="286" t="s">
        <v>67</v>
      </c>
      <c r="B71" s="287" t="s">
        <v>574</v>
      </c>
      <c r="C71" s="287" t="s">
        <v>65</v>
      </c>
      <c r="D71" s="304">
        <f>'приложение 5'!G580</f>
        <v>232.6</v>
      </c>
    </row>
    <row r="72" spans="1:4" s="283" customFormat="1" ht="27">
      <c r="A72" s="292" t="s">
        <v>214</v>
      </c>
      <c r="B72" s="285" t="s">
        <v>339</v>
      </c>
      <c r="C72" s="285"/>
      <c r="D72" s="306">
        <f>D73+D77+D80+D84</f>
        <v>16697.3</v>
      </c>
    </row>
    <row r="73" spans="1:4" ht="63.75">
      <c r="A73" s="222" t="s">
        <v>539</v>
      </c>
      <c r="B73" s="287" t="s">
        <v>336</v>
      </c>
      <c r="C73" s="289"/>
      <c r="D73" s="304">
        <f>D74</f>
        <v>5249.5</v>
      </c>
    </row>
    <row r="74" spans="1:4" ht="25.5">
      <c r="A74" s="286" t="s">
        <v>89</v>
      </c>
      <c r="B74" s="287" t="s">
        <v>336</v>
      </c>
      <c r="C74" s="287" t="s">
        <v>49</v>
      </c>
      <c r="D74" s="304">
        <f>D75+D76</f>
        <v>5249.5</v>
      </c>
    </row>
    <row r="75" spans="1:4">
      <c r="A75" s="286" t="s">
        <v>51</v>
      </c>
      <c r="B75" s="287" t="s">
        <v>336</v>
      </c>
      <c r="C75" s="287" t="s">
        <v>50</v>
      </c>
      <c r="D75" s="304">
        <f>'приложение 5'!G518</f>
        <v>4957</v>
      </c>
    </row>
    <row r="76" spans="1:4">
      <c r="A76" s="204" t="s">
        <v>67</v>
      </c>
      <c r="B76" s="287" t="s">
        <v>336</v>
      </c>
      <c r="C76" s="287" t="s">
        <v>65</v>
      </c>
      <c r="D76" s="304">
        <f>'приложение 5'!G519</f>
        <v>292.5</v>
      </c>
    </row>
    <row r="77" spans="1:4" ht="64.5" customHeight="1">
      <c r="A77" s="222" t="s">
        <v>540</v>
      </c>
      <c r="B77" s="287" t="s">
        <v>337</v>
      </c>
      <c r="C77" s="287"/>
      <c r="D77" s="304">
        <f>D78</f>
        <v>1312.4</v>
      </c>
    </row>
    <row r="78" spans="1:4" ht="25.5">
      <c r="A78" s="286" t="s">
        <v>89</v>
      </c>
      <c r="B78" s="287" t="s">
        <v>337</v>
      </c>
      <c r="C78" s="287" t="s">
        <v>49</v>
      </c>
      <c r="D78" s="304">
        <f>D79</f>
        <v>1312.4</v>
      </c>
    </row>
    <row r="79" spans="1:4">
      <c r="A79" s="286" t="s">
        <v>51</v>
      </c>
      <c r="B79" s="287" t="s">
        <v>337</v>
      </c>
      <c r="C79" s="287" t="s">
        <v>50</v>
      </c>
      <c r="D79" s="304">
        <f>'приложение 5'!G522</f>
        <v>1312.4</v>
      </c>
    </row>
    <row r="80" spans="1:4" ht="51">
      <c r="A80" s="222" t="s">
        <v>523</v>
      </c>
      <c r="B80" s="287" t="s">
        <v>338</v>
      </c>
      <c r="C80" s="287"/>
      <c r="D80" s="304">
        <f>D81</f>
        <v>6975.4</v>
      </c>
    </row>
    <row r="81" spans="1:4" ht="25.5">
      <c r="A81" s="286" t="s">
        <v>89</v>
      </c>
      <c r="B81" s="287" t="s">
        <v>338</v>
      </c>
      <c r="C81" s="287" t="s">
        <v>49</v>
      </c>
      <c r="D81" s="304">
        <f>D82+D83</f>
        <v>6975.4</v>
      </c>
    </row>
    <row r="82" spans="1:4">
      <c r="A82" s="286" t="s">
        <v>51</v>
      </c>
      <c r="B82" s="287" t="s">
        <v>338</v>
      </c>
      <c r="C82" s="287" t="s">
        <v>50</v>
      </c>
      <c r="D82" s="304">
        <f>'приложение 5'!G525</f>
        <v>1281.4000000000001</v>
      </c>
    </row>
    <row r="83" spans="1:4">
      <c r="A83" s="286" t="s">
        <v>67</v>
      </c>
      <c r="B83" s="287" t="s">
        <v>338</v>
      </c>
      <c r="C83" s="287" t="s">
        <v>65</v>
      </c>
      <c r="D83" s="304">
        <f>'приложение 5'!G526</f>
        <v>5694</v>
      </c>
    </row>
    <row r="84" spans="1:4">
      <c r="A84" s="286" t="s">
        <v>232</v>
      </c>
      <c r="B84" s="287" t="s">
        <v>572</v>
      </c>
      <c r="C84" s="287"/>
      <c r="D84" s="304">
        <f>D85</f>
        <v>3160</v>
      </c>
    </row>
    <row r="85" spans="1:4" ht="25.5">
      <c r="A85" s="286" t="s">
        <v>89</v>
      </c>
      <c r="B85" s="287" t="s">
        <v>572</v>
      </c>
      <c r="C85" s="287" t="s">
        <v>49</v>
      </c>
      <c r="D85" s="304">
        <f>D86+D87</f>
        <v>3160</v>
      </c>
    </row>
    <row r="86" spans="1:4">
      <c r="A86" s="286" t="s">
        <v>51</v>
      </c>
      <c r="B86" s="287" t="s">
        <v>572</v>
      </c>
      <c r="C86" s="287" t="s">
        <v>50</v>
      </c>
      <c r="D86" s="304">
        <f>'приложение 5'!G529</f>
        <v>2560</v>
      </c>
    </row>
    <row r="87" spans="1:4">
      <c r="A87" s="286" t="s">
        <v>67</v>
      </c>
      <c r="B87" s="287" t="s">
        <v>572</v>
      </c>
      <c r="C87" s="287" t="s">
        <v>65</v>
      </c>
      <c r="D87" s="304">
        <f>'приложение 5'!G530</f>
        <v>600</v>
      </c>
    </row>
    <row r="88" spans="1:4" ht="40.5">
      <c r="A88" s="329" t="s">
        <v>559</v>
      </c>
      <c r="B88" s="285" t="s">
        <v>560</v>
      </c>
      <c r="C88" s="285"/>
      <c r="D88" s="306">
        <f>D89+D94+D101</f>
        <v>88494</v>
      </c>
    </row>
    <row r="89" spans="1:4" ht="76.5">
      <c r="A89" s="204" t="s">
        <v>531</v>
      </c>
      <c r="B89" s="205" t="s">
        <v>561</v>
      </c>
      <c r="C89" s="205"/>
      <c r="D89" s="304">
        <f>D90+D92</f>
        <v>73879.600000000006</v>
      </c>
    </row>
    <row r="90" spans="1:4" ht="25.5">
      <c r="A90" s="183" t="s">
        <v>275</v>
      </c>
      <c r="B90" s="205" t="s">
        <v>561</v>
      </c>
      <c r="C90" s="173" t="s">
        <v>58</v>
      </c>
      <c r="D90" s="304">
        <f>D91</f>
        <v>72024.600000000006</v>
      </c>
    </row>
    <row r="91" spans="1:4" ht="25.5">
      <c r="A91" s="183" t="s">
        <v>113</v>
      </c>
      <c r="B91" s="205" t="s">
        <v>561</v>
      </c>
      <c r="C91" s="173" t="s">
        <v>60</v>
      </c>
      <c r="D91" s="304">
        <f>'приложение 5'!G682</f>
        <v>72024.600000000006</v>
      </c>
    </row>
    <row r="92" spans="1:4">
      <c r="A92" s="204" t="s">
        <v>148</v>
      </c>
      <c r="B92" s="205" t="s">
        <v>561</v>
      </c>
      <c r="C92" s="205" t="s">
        <v>149</v>
      </c>
      <c r="D92" s="304">
        <f>D93</f>
        <v>1855</v>
      </c>
    </row>
    <row r="93" spans="1:4">
      <c r="A93" s="204" t="s">
        <v>165</v>
      </c>
      <c r="B93" s="205" t="s">
        <v>561</v>
      </c>
      <c r="C93" s="205" t="s">
        <v>166</v>
      </c>
      <c r="D93" s="304">
        <f>'приложение 5'!G684</f>
        <v>1855</v>
      </c>
    </row>
    <row r="94" spans="1:4" ht="38.25">
      <c r="A94" s="204" t="s">
        <v>532</v>
      </c>
      <c r="B94" s="226" t="s">
        <v>562</v>
      </c>
      <c r="C94" s="205"/>
      <c r="D94" s="304">
        <f>D95+D97+D99</f>
        <v>14500</v>
      </c>
    </row>
    <row r="95" spans="1:4" ht="51">
      <c r="A95" s="183" t="s">
        <v>55</v>
      </c>
      <c r="B95" s="226" t="s">
        <v>562</v>
      </c>
      <c r="C95" s="173" t="s">
        <v>56</v>
      </c>
      <c r="D95" s="304">
        <f>D96</f>
        <v>12624.2</v>
      </c>
    </row>
    <row r="96" spans="1:4">
      <c r="A96" s="183" t="s">
        <v>106</v>
      </c>
      <c r="B96" s="226" t="s">
        <v>562</v>
      </c>
      <c r="C96" s="173" t="s">
        <v>107</v>
      </c>
      <c r="D96" s="304">
        <f>'приложение 5'!G694</f>
        <v>12624.2</v>
      </c>
    </row>
    <row r="97" spans="1:4" ht="25.5">
      <c r="A97" s="183" t="s">
        <v>275</v>
      </c>
      <c r="B97" s="226" t="s">
        <v>562</v>
      </c>
      <c r="C97" s="173" t="s">
        <v>58</v>
      </c>
      <c r="D97" s="304">
        <f>D98</f>
        <v>1875.3999999999999</v>
      </c>
    </row>
    <row r="98" spans="1:4" ht="25.5">
      <c r="A98" s="183" t="s">
        <v>113</v>
      </c>
      <c r="B98" s="226" t="s">
        <v>562</v>
      </c>
      <c r="C98" s="173" t="s">
        <v>60</v>
      </c>
      <c r="D98" s="304">
        <f>'приложение 5'!G696</f>
        <v>1875.3999999999999</v>
      </c>
    </row>
    <row r="99" spans="1:4">
      <c r="A99" s="192" t="s">
        <v>72</v>
      </c>
      <c r="B99" s="226" t="s">
        <v>562</v>
      </c>
      <c r="C99" s="173" t="s">
        <v>73</v>
      </c>
      <c r="D99" s="304">
        <f>D100</f>
        <v>0.4</v>
      </c>
    </row>
    <row r="100" spans="1:4">
      <c r="A100" s="192" t="s">
        <v>74</v>
      </c>
      <c r="B100" s="226" t="s">
        <v>562</v>
      </c>
      <c r="C100" s="173" t="s">
        <v>75</v>
      </c>
      <c r="D100" s="304">
        <f>'приложение 5'!G698</f>
        <v>0.4</v>
      </c>
    </row>
    <row r="101" spans="1:4" ht="76.5">
      <c r="A101" s="204" t="s">
        <v>533</v>
      </c>
      <c r="B101" s="226" t="s">
        <v>563</v>
      </c>
      <c r="C101" s="205"/>
      <c r="D101" s="304">
        <f>D102+D104</f>
        <v>114.4</v>
      </c>
    </row>
    <row r="102" spans="1:4" ht="51">
      <c r="A102" s="183" t="s">
        <v>55</v>
      </c>
      <c r="B102" s="226" t="s">
        <v>563</v>
      </c>
      <c r="C102" s="173" t="s">
        <v>56</v>
      </c>
      <c r="D102" s="304">
        <f>D103</f>
        <v>99.5</v>
      </c>
    </row>
    <row r="103" spans="1:4">
      <c r="A103" s="183" t="s">
        <v>106</v>
      </c>
      <c r="B103" s="226" t="s">
        <v>563</v>
      </c>
      <c r="C103" s="173" t="s">
        <v>107</v>
      </c>
      <c r="D103" s="304">
        <f>'приложение 5'!G701</f>
        <v>99.5</v>
      </c>
    </row>
    <row r="104" spans="1:4" ht="25.5">
      <c r="A104" s="183" t="s">
        <v>275</v>
      </c>
      <c r="B104" s="226" t="s">
        <v>563</v>
      </c>
      <c r="C104" s="173" t="s">
        <v>58</v>
      </c>
      <c r="D104" s="304">
        <f>D105</f>
        <v>14.9</v>
      </c>
    </row>
    <row r="105" spans="1:4" ht="25.5">
      <c r="A105" s="183" t="s">
        <v>113</v>
      </c>
      <c r="B105" s="226" t="s">
        <v>563</v>
      </c>
      <c r="C105" s="173" t="s">
        <v>60</v>
      </c>
      <c r="D105" s="304">
        <f>'приложение 5'!G703</f>
        <v>14.9</v>
      </c>
    </row>
    <row r="106" spans="1:4" s="312" customFormat="1" ht="29.25">
      <c r="A106" s="280" t="s">
        <v>97</v>
      </c>
      <c r="B106" s="281" t="s">
        <v>244</v>
      </c>
      <c r="C106" s="281"/>
      <c r="D106" s="311">
        <f>D107+D133+D145+D168</f>
        <v>172933.90000000002</v>
      </c>
    </row>
    <row r="107" spans="1:4" s="310" customFormat="1" ht="13.5">
      <c r="A107" s="284" t="s">
        <v>426</v>
      </c>
      <c r="B107" s="285" t="s">
        <v>427</v>
      </c>
      <c r="C107" s="285"/>
      <c r="D107" s="306">
        <f>D108+D118+D122+D126</f>
        <v>27947.200000000001</v>
      </c>
    </row>
    <row r="108" spans="1:4" s="305" customFormat="1" ht="25.5">
      <c r="A108" s="286" t="s">
        <v>428</v>
      </c>
      <c r="B108" s="287" t="s">
        <v>429</v>
      </c>
      <c r="C108" s="287"/>
      <c r="D108" s="304">
        <f>D109+D112+D115</f>
        <v>1412.7</v>
      </c>
    </row>
    <row r="109" spans="1:4" s="305" customFormat="1" ht="66" customHeight="1">
      <c r="A109" s="297" t="s">
        <v>484</v>
      </c>
      <c r="B109" s="295" t="s">
        <v>485</v>
      </c>
      <c r="C109" s="295"/>
      <c r="D109" s="304">
        <f>D110</f>
        <v>11.9</v>
      </c>
    </row>
    <row r="110" spans="1:4" s="305" customFormat="1" ht="25.5">
      <c r="A110" s="294" t="s">
        <v>262</v>
      </c>
      <c r="B110" s="295" t="s">
        <v>485</v>
      </c>
      <c r="C110" s="295" t="s">
        <v>49</v>
      </c>
      <c r="D110" s="304">
        <f>D111</f>
        <v>11.9</v>
      </c>
    </row>
    <row r="111" spans="1:4" s="305" customFormat="1">
      <c r="A111" s="294" t="s">
        <v>67</v>
      </c>
      <c r="B111" s="295" t="s">
        <v>485</v>
      </c>
      <c r="C111" s="295" t="s">
        <v>65</v>
      </c>
      <c r="D111" s="304">
        <f>'приложение 5'!G588</f>
        <v>11.9</v>
      </c>
    </row>
    <row r="112" spans="1:4" s="305" customFormat="1" ht="63.75">
      <c r="A112" s="286" t="s">
        <v>524</v>
      </c>
      <c r="B112" s="287" t="s">
        <v>430</v>
      </c>
      <c r="C112" s="287"/>
      <c r="D112" s="304">
        <f>D113</f>
        <v>1190.7</v>
      </c>
    </row>
    <row r="113" spans="1:4" s="305" customFormat="1" ht="25.5">
      <c r="A113" s="286" t="s">
        <v>262</v>
      </c>
      <c r="B113" s="287" t="s">
        <v>430</v>
      </c>
      <c r="C113" s="287" t="s">
        <v>49</v>
      </c>
      <c r="D113" s="304">
        <f>D114</f>
        <v>1190.7</v>
      </c>
    </row>
    <row r="114" spans="1:4" s="305" customFormat="1">
      <c r="A114" s="286" t="s">
        <v>67</v>
      </c>
      <c r="B114" s="287" t="s">
        <v>430</v>
      </c>
      <c r="C114" s="287" t="s">
        <v>65</v>
      </c>
      <c r="D114" s="304">
        <f>'приложение 5'!G591</f>
        <v>1190.7</v>
      </c>
    </row>
    <row r="115" spans="1:4" s="305" customFormat="1" ht="64.5" customHeight="1">
      <c r="A115" s="286" t="s">
        <v>525</v>
      </c>
      <c r="B115" s="287" t="s">
        <v>431</v>
      </c>
      <c r="C115" s="287"/>
      <c r="D115" s="304">
        <f>D116</f>
        <v>210.1</v>
      </c>
    </row>
    <row r="116" spans="1:4" s="305" customFormat="1" ht="25.5">
      <c r="A116" s="286" t="s">
        <v>262</v>
      </c>
      <c r="B116" s="287" t="s">
        <v>431</v>
      </c>
      <c r="C116" s="287" t="s">
        <v>49</v>
      </c>
      <c r="D116" s="304">
        <f>D117</f>
        <v>210.1</v>
      </c>
    </row>
    <row r="117" spans="1:4" s="305" customFormat="1">
      <c r="A117" s="286" t="s">
        <v>67</v>
      </c>
      <c r="B117" s="287" t="s">
        <v>431</v>
      </c>
      <c r="C117" s="287" t="s">
        <v>65</v>
      </c>
      <c r="D117" s="304">
        <f>'приложение 5'!G594</f>
        <v>210.1</v>
      </c>
    </row>
    <row r="118" spans="1:4" s="305" customFormat="1" ht="25.5">
      <c r="A118" s="286" t="s">
        <v>432</v>
      </c>
      <c r="B118" s="287" t="s">
        <v>433</v>
      </c>
      <c r="C118" s="287"/>
      <c r="D118" s="304">
        <f>D119</f>
        <v>20</v>
      </c>
    </row>
    <row r="119" spans="1:4" s="305" customFormat="1">
      <c r="A119" s="286" t="s">
        <v>232</v>
      </c>
      <c r="B119" s="287" t="s">
        <v>587</v>
      </c>
      <c r="C119" s="287"/>
      <c r="D119" s="304">
        <f>D120</f>
        <v>20</v>
      </c>
    </row>
    <row r="120" spans="1:4" s="305" customFormat="1" ht="25.5">
      <c r="A120" s="286" t="s">
        <v>262</v>
      </c>
      <c r="B120" s="287" t="s">
        <v>587</v>
      </c>
      <c r="C120" s="287" t="s">
        <v>49</v>
      </c>
      <c r="D120" s="304">
        <f>D121</f>
        <v>20</v>
      </c>
    </row>
    <row r="121" spans="1:4" s="305" customFormat="1">
      <c r="A121" s="286" t="s">
        <v>67</v>
      </c>
      <c r="B121" s="287" t="s">
        <v>587</v>
      </c>
      <c r="C121" s="287" t="s">
        <v>65</v>
      </c>
      <c r="D121" s="304">
        <f>'приложение 5'!G598</f>
        <v>20</v>
      </c>
    </row>
    <row r="122" spans="1:4" s="305" customFormat="1">
      <c r="A122" s="286" t="s">
        <v>434</v>
      </c>
      <c r="B122" s="287" t="s">
        <v>435</v>
      </c>
      <c r="C122" s="287"/>
      <c r="D122" s="304">
        <v>30</v>
      </c>
    </row>
    <row r="123" spans="1:4" s="305" customFormat="1">
      <c r="A123" s="286" t="s">
        <v>232</v>
      </c>
      <c r="B123" s="287" t="s">
        <v>586</v>
      </c>
      <c r="C123" s="287"/>
      <c r="D123" s="304">
        <v>30</v>
      </c>
    </row>
    <row r="124" spans="1:4" s="305" customFormat="1" ht="25.5">
      <c r="A124" s="286" t="s">
        <v>262</v>
      </c>
      <c r="B124" s="287" t="s">
        <v>586</v>
      </c>
      <c r="C124" s="287" t="s">
        <v>49</v>
      </c>
      <c r="D124" s="304">
        <v>30</v>
      </c>
    </row>
    <row r="125" spans="1:4" s="305" customFormat="1">
      <c r="A125" s="286" t="s">
        <v>67</v>
      </c>
      <c r="B125" s="287" t="s">
        <v>586</v>
      </c>
      <c r="C125" s="287" t="s">
        <v>65</v>
      </c>
      <c r="D125" s="304">
        <f>'приложение 5'!G602</f>
        <v>30</v>
      </c>
    </row>
    <row r="126" spans="1:4" s="305" customFormat="1" ht="25.5">
      <c r="A126" s="286" t="s">
        <v>436</v>
      </c>
      <c r="B126" s="287" t="s">
        <v>437</v>
      </c>
      <c r="C126" s="287"/>
      <c r="D126" s="304">
        <f>D127+D130</f>
        <v>26484.5</v>
      </c>
    </row>
    <row r="127" spans="1:4" s="305" customFormat="1" ht="25.5">
      <c r="A127" s="286" t="s">
        <v>205</v>
      </c>
      <c r="B127" s="287" t="s">
        <v>438</v>
      </c>
      <c r="C127" s="287"/>
      <c r="D127" s="304">
        <f>D128</f>
        <v>23760.5</v>
      </c>
    </row>
    <row r="128" spans="1:4" s="305" customFormat="1" ht="25.5">
      <c r="A128" s="286" t="s">
        <v>89</v>
      </c>
      <c r="B128" s="287" t="s">
        <v>438</v>
      </c>
      <c r="C128" s="287" t="s">
        <v>49</v>
      </c>
      <c r="D128" s="304">
        <f>D129</f>
        <v>23760.5</v>
      </c>
    </row>
    <row r="129" spans="1:4" s="305" customFormat="1">
      <c r="A129" s="286" t="s">
        <v>67</v>
      </c>
      <c r="B129" s="287" t="s">
        <v>438</v>
      </c>
      <c r="C129" s="287" t="s">
        <v>65</v>
      </c>
      <c r="D129" s="304">
        <f>'приложение 5'!G606</f>
        <v>23760.5</v>
      </c>
    </row>
    <row r="130" spans="1:4" s="305" customFormat="1" ht="144.75" customHeight="1">
      <c r="A130" s="286" t="s">
        <v>522</v>
      </c>
      <c r="B130" s="287" t="s">
        <v>439</v>
      </c>
      <c r="C130" s="287"/>
      <c r="D130" s="304">
        <f>D131</f>
        <v>2724</v>
      </c>
    </row>
    <row r="131" spans="1:4" s="305" customFormat="1" ht="25.5">
      <c r="A131" s="286" t="s">
        <v>89</v>
      </c>
      <c r="B131" s="287" t="s">
        <v>439</v>
      </c>
      <c r="C131" s="287" t="s">
        <v>49</v>
      </c>
      <c r="D131" s="304">
        <f>D132</f>
        <v>2724</v>
      </c>
    </row>
    <row r="132" spans="1:4" s="305" customFormat="1">
      <c r="A132" s="286" t="s">
        <v>67</v>
      </c>
      <c r="B132" s="287" t="s">
        <v>439</v>
      </c>
      <c r="C132" s="287" t="s">
        <v>65</v>
      </c>
      <c r="D132" s="304">
        <f>'приложение 5'!G609</f>
        <v>2724</v>
      </c>
    </row>
    <row r="133" spans="1:4" s="310" customFormat="1" ht="13.5">
      <c r="A133" s="284" t="s">
        <v>440</v>
      </c>
      <c r="B133" s="285" t="s">
        <v>441</v>
      </c>
      <c r="C133" s="285"/>
      <c r="D133" s="306">
        <f>D134</f>
        <v>6972.1</v>
      </c>
    </row>
    <row r="134" spans="1:4" s="305" customFormat="1">
      <c r="A134" s="286" t="s">
        <v>442</v>
      </c>
      <c r="B134" s="287" t="s">
        <v>443</v>
      </c>
      <c r="C134" s="287"/>
      <c r="D134" s="304">
        <f>D135+D138+D141</f>
        <v>6972.1</v>
      </c>
    </row>
    <row r="135" spans="1:4" s="305" customFormat="1" ht="25.5">
      <c r="A135" s="286" t="s">
        <v>205</v>
      </c>
      <c r="B135" s="287" t="s">
        <v>444</v>
      </c>
      <c r="C135" s="287"/>
      <c r="D135" s="304">
        <f>D136</f>
        <v>6046.1</v>
      </c>
    </row>
    <row r="136" spans="1:4" s="305" customFormat="1" ht="25.5">
      <c r="A136" s="286" t="s">
        <v>89</v>
      </c>
      <c r="B136" s="287" t="s">
        <v>444</v>
      </c>
      <c r="C136" s="287" t="s">
        <v>49</v>
      </c>
      <c r="D136" s="304">
        <f>D137</f>
        <v>6046.1</v>
      </c>
    </row>
    <row r="137" spans="1:4" s="305" customFormat="1">
      <c r="A137" s="286" t="s">
        <v>67</v>
      </c>
      <c r="B137" s="287" t="s">
        <v>444</v>
      </c>
      <c r="C137" s="287" t="s">
        <v>65</v>
      </c>
      <c r="D137" s="304">
        <f>'приложение 5'!G614</f>
        <v>6046.1</v>
      </c>
    </row>
    <row r="138" spans="1:4" s="305" customFormat="1" ht="145.5" customHeight="1">
      <c r="A138" s="286" t="s">
        <v>522</v>
      </c>
      <c r="B138" s="287" t="s">
        <v>445</v>
      </c>
      <c r="C138" s="287"/>
      <c r="D138" s="304">
        <f>D139</f>
        <v>876</v>
      </c>
    </row>
    <row r="139" spans="1:4" s="305" customFormat="1" ht="25.5">
      <c r="A139" s="286" t="s">
        <v>89</v>
      </c>
      <c r="B139" s="287" t="s">
        <v>445</v>
      </c>
      <c r="C139" s="287" t="s">
        <v>49</v>
      </c>
      <c r="D139" s="304">
        <f>D140</f>
        <v>876</v>
      </c>
    </row>
    <row r="140" spans="1:4" s="305" customFormat="1">
      <c r="A140" s="286" t="s">
        <v>67</v>
      </c>
      <c r="B140" s="287" t="s">
        <v>445</v>
      </c>
      <c r="C140" s="287" t="s">
        <v>65</v>
      </c>
      <c r="D140" s="304">
        <f>'приложение 5'!G617</f>
        <v>876</v>
      </c>
    </row>
    <row r="141" spans="1:4" s="305" customFormat="1">
      <c r="A141" s="286" t="s">
        <v>446</v>
      </c>
      <c r="B141" s="287" t="s">
        <v>447</v>
      </c>
      <c r="C141" s="287"/>
      <c r="D141" s="304">
        <f>D142</f>
        <v>50</v>
      </c>
    </row>
    <row r="142" spans="1:4" s="305" customFormat="1">
      <c r="A142" s="286" t="s">
        <v>232</v>
      </c>
      <c r="B142" s="287" t="s">
        <v>585</v>
      </c>
      <c r="C142" s="287"/>
      <c r="D142" s="304">
        <f>D143</f>
        <v>50</v>
      </c>
    </row>
    <row r="143" spans="1:4" s="305" customFormat="1" ht="25.5">
      <c r="A143" s="286" t="s">
        <v>262</v>
      </c>
      <c r="B143" s="287" t="s">
        <v>585</v>
      </c>
      <c r="C143" s="287" t="s">
        <v>49</v>
      </c>
      <c r="D143" s="304">
        <f>D144</f>
        <v>50</v>
      </c>
    </row>
    <row r="144" spans="1:4" s="305" customFormat="1">
      <c r="A144" s="286" t="s">
        <v>67</v>
      </c>
      <c r="B144" s="287" t="s">
        <v>585</v>
      </c>
      <c r="C144" s="287" t="s">
        <v>65</v>
      </c>
      <c r="D144" s="304">
        <f>'приложение 5'!G621</f>
        <v>50</v>
      </c>
    </row>
    <row r="145" spans="1:4" s="310" customFormat="1" ht="13.5">
      <c r="A145" s="284" t="s">
        <v>245</v>
      </c>
      <c r="B145" s="285" t="s">
        <v>246</v>
      </c>
      <c r="C145" s="285"/>
      <c r="D145" s="306">
        <f>D146+D153</f>
        <v>63117</v>
      </c>
    </row>
    <row r="146" spans="1:4" s="305" customFormat="1" ht="25.5">
      <c r="A146" s="286" t="s">
        <v>247</v>
      </c>
      <c r="B146" s="287" t="s">
        <v>248</v>
      </c>
      <c r="C146" s="287"/>
      <c r="D146" s="304">
        <f>D147+D150</f>
        <v>431.2</v>
      </c>
    </row>
    <row r="147" spans="1:4" s="305" customFormat="1" ht="84.75" customHeight="1">
      <c r="A147" s="286" t="s">
        <v>520</v>
      </c>
      <c r="B147" s="287" t="s">
        <v>249</v>
      </c>
      <c r="C147" s="287"/>
      <c r="D147" s="304">
        <f>D148</f>
        <v>366.5</v>
      </c>
    </row>
    <row r="148" spans="1:4" s="305" customFormat="1" ht="25.5">
      <c r="A148" s="286" t="s">
        <v>89</v>
      </c>
      <c r="B148" s="287" t="s">
        <v>249</v>
      </c>
      <c r="C148" s="287" t="s">
        <v>49</v>
      </c>
      <c r="D148" s="304">
        <f>D149</f>
        <v>366.5</v>
      </c>
    </row>
    <row r="149" spans="1:4" s="305" customFormat="1">
      <c r="A149" s="286" t="s">
        <v>51</v>
      </c>
      <c r="B149" s="287" t="s">
        <v>249</v>
      </c>
      <c r="C149" s="287" t="s">
        <v>50</v>
      </c>
      <c r="D149" s="304">
        <f>'приложение 5'!G482</f>
        <v>366.5</v>
      </c>
    </row>
    <row r="150" spans="1:4" s="305" customFormat="1" ht="76.5" customHeight="1">
      <c r="A150" s="286" t="s">
        <v>521</v>
      </c>
      <c r="B150" s="287" t="s">
        <v>250</v>
      </c>
      <c r="C150" s="287"/>
      <c r="D150" s="304">
        <f>D151</f>
        <v>64.7</v>
      </c>
    </row>
    <row r="151" spans="1:4" s="305" customFormat="1" ht="25.5">
      <c r="A151" s="286" t="s">
        <v>89</v>
      </c>
      <c r="B151" s="287" t="s">
        <v>250</v>
      </c>
      <c r="C151" s="287" t="s">
        <v>49</v>
      </c>
      <c r="D151" s="304">
        <f>D152</f>
        <v>64.7</v>
      </c>
    </row>
    <row r="152" spans="1:4" s="305" customFormat="1">
      <c r="A152" s="286" t="s">
        <v>51</v>
      </c>
      <c r="B152" s="287" t="s">
        <v>250</v>
      </c>
      <c r="C152" s="287" t="s">
        <v>50</v>
      </c>
      <c r="D152" s="304">
        <f>'приложение 5'!G485</f>
        <v>64.7</v>
      </c>
    </row>
    <row r="153" spans="1:4" s="305" customFormat="1" ht="25.5">
      <c r="A153" s="286" t="s">
        <v>251</v>
      </c>
      <c r="B153" s="287" t="s">
        <v>252</v>
      </c>
      <c r="C153" s="287"/>
      <c r="D153" s="304">
        <f>D154+D157+D160+D164</f>
        <v>62685.8</v>
      </c>
    </row>
    <row r="154" spans="1:4" s="305" customFormat="1" ht="25.5">
      <c r="A154" s="286" t="s">
        <v>205</v>
      </c>
      <c r="B154" s="287" t="s">
        <v>253</v>
      </c>
      <c r="C154" s="287"/>
      <c r="D154" s="304">
        <f>D155</f>
        <v>61175</v>
      </c>
    </row>
    <row r="155" spans="1:4" s="305" customFormat="1" ht="25.5">
      <c r="A155" s="286" t="s">
        <v>89</v>
      </c>
      <c r="B155" s="287" t="s">
        <v>253</v>
      </c>
      <c r="C155" s="287" t="s">
        <v>49</v>
      </c>
      <c r="D155" s="304">
        <f>D156</f>
        <v>61175</v>
      </c>
    </row>
    <row r="156" spans="1:4" s="305" customFormat="1">
      <c r="A156" s="286" t="s">
        <v>51</v>
      </c>
      <c r="B156" s="287" t="s">
        <v>253</v>
      </c>
      <c r="C156" s="287" t="s">
        <v>50</v>
      </c>
      <c r="D156" s="304">
        <f>'приложение 5'!G489</f>
        <v>61175</v>
      </c>
    </row>
    <row r="157" spans="1:4" s="305" customFormat="1" ht="150" customHeight="1">
      <c r="A157" s="225" t="s">
        <v>522</v>
      </c>
      <c r="B157" s="287" t="s">
        <v>254</v>
      </c>
      <c r="C157" s="287"/>
      <c r="D157" s="304">
        <f>D158</f>
        <v>1310.8</v>
      </c>
    </row>
    <row r="158" spans="1:4" s="305" customFormat="1" ht="25.5">
      <c r="A158" s="286" t="s">
        <v>89</v>
      </c>
      <c r="B158" s="287" t="s">
        <v>254</v>
      </c>
      <c r="C158" s="287" t="s">
        <v>49</v>
      </c>
      <c r="D158" s="304">
        <f>D159</f>
        <v>1310.8</v>
      </c>
    </row>
    <row r="159" spans="1:4" s="305" customFormat="1">
      <c r="A159" s="286" t="s">
        <v>51</v>
      </c>
      <c r="B159" s="287" t="s">
        <v>254</v>
      </c>
      <c r="C159" s="287" t="s">
        <v>50</v>
      </c>
      <c r="D159" s="304">
        <f>'приложение 5'!G492</f>
        <v>1310.8</v>
      </c>
    </row>
    <row r="160" spans="1:4" s="305" customFormat="1" ht="25.5">
      <c r="A160" s="286" t="s">
        <v>422</v>
      </c>
      <c r="B160" s="287" t="s">
        <v>423</v>
      </c>
      <c r="C160" s="287"/>
      <c r="D160" s="304">
        <f>D161</f>
        <v>100</v>
      </c>
    </row>
    <row r="161" spans="1:4" s="305" customFormat="1">
      <c r="A161" s="286" t="s">
        <v>232</v>
      </c>
      <c r="B161" s="287" t="s">
        <v>597</v>
      </c>
      <c r="C161" s="287"/>
      <c r="D161" s="304">
        <f>D162</f>
        <v>100</v>
      </c>
    </row>
    <row r="162" spans="1:4" s="305" customFormat="1" ht="25.5">
      <c r="A162" s="286" t="s">
        <v>89</v>
      </c>
      <c r="B162" s="287" t="s">
        <v>597</v>
      </c>
      <c r="C162" s="287" t="s">
        <v>49</v>
      </c>
      <c r="D162" s="304">
        <f>D163</f>
        <v>100</v>
      </c>
    </row>
    <row r="163" spans="1:4" s="305" customFormat="1">
      <c r="A163" s="286" t="s">
        <v>51</v>
      </c>
      <c r="B163" s="287" t="s">
        <v>597</v>
      </c>
      <c r="C163" s="287" t="s">
        <v>50</v>
      </c>
      <c r="D163" s="304">
        <f>'приложение 5'!G496</f>
        <v>100</v>
      </c>
    </row>
    <row r="164" spans="1:4" s="305" customFormat="1" ht="25.5">
      <c r="A164" s="286" t="s">
        <v>424</v>
      </c>
      <c r="B164" s="287" t="s">
        <v>425</v>
      </c>
      <c r="C164" s="287"/>
      <c r="D164" s="304">
        <f>D165</f>
        <v>100</v>
      </c>
    </row>
    <row r="165" spans="1:4" s="305" customFormat="1">
      <c r="A165" s="286" t="s">
        <v>232</v>
      </c>
      <c r="B165" s="287" t="s">
        <v>596</v>
      </c>
      <c r="C165" s="287"/>
      <c r="D165" s="304">
        <f>D166</f>
        <v>100</v>
      </c>
    </row>
    <row r="166" spans="1:4" s="305" customFormat="1" ht="25.5">
      <c r="A166" s="286" t="s">
        <v>89</v>
      </c>
      <c r="B166" s="287" t="s">
        <v>596</v>
      </c>
      <c r="C166" s="287" t="s">
        <v>49</v>
      </c>
      <c r="D166" s="304">
        <f>D167</f>
        <v>100</v>
      </c>
    </row>
    <row r="167" spans="1:4" s="305" customFormat="1">
      <c r="A167" s="286" t="s">
        <v>51</v>
      </c>
      <c r="B167" s="287" t="s">
        <v>596</v>
      </c>
      <c r="C167" s="287" t="s">
        <v>50</v>
      </c>
      <c r="D167" s="304">
        <f>'приложение 5'!G500</f>
        <v>100</v>
      </c>
    </row>
    <row r="168" spans="1:4" s="310" customFormat="1" ht="27">
      <c r="A168" s="284" t="s">
        <v>448</v>
      </c>
      <c r="B168" s="285" t="s">
        <v>449</v>
      </c>
      <c r="C168" s="285"/>
      <c r="D168" s="306">
        <f>D169+D173+D177+D184</f>
        <v>74897.600000000006</v>
      </c>
    </row>
    <row r="169" spans="1:4" s="305" customFormat="1" ht="25.5">
      <c r="A169" s="286" t="s">
        <v>422</v>
      </c>
      <c r="B169" s="287" t="s">
        <v>450</v>
      </c>
      <c r="C169" s="287"/>
      <c r="D169" s="304">
        <f>D170</f>
        <v>100</v>
      </c>
    </row>
    <row r="170" spans="1:4" s="305" customFormat="1">
      <c r="A170" s="286" t="s">
        <v>232</v>
      </c>
      <c r="B170" s="287" t="s">
        <v>582</v>
      </c>
      <c r="C170" s="287"/>
      <c r="D170" s="304">
        <f>D171</f>
        <v>100</v>
      </c>
    </row>
    <row r="171" spans="1:4" s="305" customFormat="1" ht="25.5">
      <c r="A171" s="286" t="s">
        <v>262</v>
      </c>
      <c r="B171" s="287" t="s">
        <v>582</v>
      </c>
      <c r="C171" s="287" t="s">
        <v>49</v>
      </c>
      <c r="D171" s="304">
        <f>D172</f>
        <v>100</v>
      </c>
    </row>
    <row r="172" spans="1:4" s="305" customFormat="1">
      <c r="A172" s="286" t="s">
        <v>67</v>
      </c>
      <c r="B172" s="287" t="s">
        <v>582</v>
      </c>
      <c r="C172" s="287" t="s">
        <v>65</v>
      </c>
      <c r="D172" s="304">
        <f>'приложение 5'!G626</f>
        <v>100</v>
      </c>
    </row>
    <row r="173" spans="1:4" s="305" customFormat="1" ht="25.5">
      <c r="A173" s="286" t="s">
        <v>451</v>
      </c>
      <c r="B173" s="287" t="s">
        <v>452</v>
      </c>
      <c r="C173" s="287"/>
      <c r="D173" s="304">
        <f>D174</f>
        <v>100</v>
      </c>
    </row>
    <row r="174" spans="1:4" s="305" customFormat="1">
      <c r="A174" s="286" t="s">
        <v>232</v>
      </c>
      <c r="B174" s="287" t="s">
        <v>581</v>
      </c>
      <c r="C174" s="287"/>
      <c r="D174" s="304">
        <f>D175</f>
        <v>100</v>
      </c>
    </row>
    <row r="175" spans="1:4" s="305" customFormat="1" ht="25.5">
      <c r="A175" s="286" t="s">
        <v>262</v>
      </c>
      <c r="B175" s="287" t="s">
        <v>581</v>
      </c>
      <c r="C175" s="287" t="s">
        <v>49</v>
      </c>
      <c r="D175" s="304">
        <f>D176</f>
        <v>100</v>
      </c>
    </row>
    <row r="176" spans="1:4" s="305" customFormat="1">
      <c r="A176" s="286" t="s">
        <v>67</v>
      </c>
      <c r="B176" s="287" t="s">
        <v>581</v>
      </c>
      <c r="C176" s="287" t="s">
        <v>65</v>
      </c>
      <c r="D176" s="304">
        <f>'приложение 5'!G630</f>
        <v>100</v>
      </c>
    </row>
    <row r="177" spans="1:4" s="305" customFormat="1" ht="25.5">
      <c r="A177" s="286" t="s">
        <v>453</v>
      </c>
      <c r="B177" s="287" t="s">
        <v>454</v>
      </c>
      <c r="C177" s="287"/>
      <c r="D177" s="304">
        <f>D178+D181</f>
        <v>73728.5</v>
      </c>
    </row>
    <row r="178" spans="1:4" s="305" customFormat="1" ht="25.5">
      <c r="A178" s="286" t="s">
        <v>205</v>
      </c>
      <c r="B178" s="287" t="s">
        <v>455</v>
      </c>
      <c r="C178" s="287"/>
      <c r="D178" s="304">
        <f>D179</f>
        <v>61816.5</v>
      </c>
    </row>
    <row r="179" spans="1:4" s="305" customFormat="1" ht="25.5">
      <c r="A179" s="286" t="s">
        <v>89</v>
      </c>
      <c r="B179" s="287" t="s">
        <v>455</v>
      </c>
      <c r="C179" s="287" t="s">
        <v>49</v>
      </c>
      <c r="D179" s="304">
        <f>D180</f>
        <v>61816.5</v>
      </c>
    </row>
    <row r="180" spans="1:4" s="305" customFormat="1">
      <c r="A180" s="286" t="s">
        <v>67</v>
      </c>
      <c r="B180" s="287" t="s">
        <v>455</v>
      </c>
      <c r="C180" s="287" t="s">
        <v>65</v>
      </c>
      <c r="D180" s="304">
        <f>'приложение 5'!G634</f>
        <v>61816.5</v>
      </c>
    </row>
    <row r="181" spans="1:4" s="305" customFormat="1" ht="147" customHeight="1">
      <c r="A181" s="286" t="s">
        <v>522</v>
      </c>
      <c r="B181" s="287" t="s">
        <v>456</v>
      </c>
      <c r="C181" s="287"/>
      <c r="D181" s="304">
        <f>D182</f>
        <v>11912</v>
      </c>
    </row>
    <row r="182" spans="1:4" s="305" customFormat="1" ht="25.5">
      <c r="A182" s="286" t="s">
        <v>89</v>
      </c>
      <c r="B182" s="287" t="s">
        <v>456</v>
      </c>
      <c r="C182" s="287" t="s">
        <v>49</v>
      </c>
      <c r="D182" s="304">
        <f>D183</f>
        <v>11912</v>
      </c>
    </row>
    <row r="183" spans="1:4" s="305" customFormat="1">
      <c r="A183" s="286" t="s">
        <v>67</v>
      </c>
      <c r="B183" s="287" t="s">
        <v>456</v>
      </c>
      <c r="C183" s="287" t="s">
        <v>65</v>
      </c>
      <c r="D183" s="304">
        <f>'приложение 5'!G637</f>
        <v>11912</v>
      </c>
    </row>
    <row r="184" spans="1:4" s="305" customFormat="1">
      <c r="A184" s="286" t="s">
        <v>232</v>
      </c>
      <c r="B184" s="18" t="s">
        <v>580</v>
      </c>
      <c r="C184" s="18"/>
      <c r="D184" s="304">
        <f>+D185</f>
        <v>969.1</v>
      </c>
    </row>
    <row r="185" spans="1:4" s="305" customFormat="1" ht="25.5">
      <c r="A185" s="16" t="s">
        <v>89</v>
      </c>
      <c r="B185" s="18" t="s">
        <v>580</v>
      </c>
      <c r="C185" s="18" t="s">
        <v>49</v>
      </c>
      <c r="D185" s="304">
        <f>D186</f>
        <v>969.1</v>
      </c>
    </row>
    <row r="186" spans="1:4" s="305" customFormat="1">
      <c r="A186" s="16" t="s">
        <v>67</v>
      </c>
      <c r="B186" s="18" t="s">
        <v>580</v>
      </c>
      <c r="C186" s="18" t="s">
        <v>65</v>
      </c>
      <c r="D186" s="304">
        <f>'приложение 5'!G640</f>
        <v>969.1</v>
      </c>
    </row>
    <row r="187" spans="1:4" s="312" customFormat="1" ht="32.25" customHeight="1">
      <c r="A187" s="280" t="s">
        <v>544</v>
      </c>
      <c r="B187" s="281" t="s">
        <v>236</v>
      </c>
      <c r="C187" s="281"/>
      <c r="D187" s="311">
        <f>D188</f>
        <v>108228.9</v>
      </c>
    </row>
    <row r="188" spans="1:4" s="310" customFormat="1" ht="27">
      <c r="A188" s="284" t="s">
        <v>256</v>
      </c>
      <c r="B188" s="285" t="s">
        <v>238</v>
      </c>
      <c r="C188" s="285"/>
      <c r="D188" s="306">
        <f>D189+D192+D195</f>
        <v>108228.9</v>
      </c>
    </row>
    <row r="189" spans="1:4" s="305" customFormat="1" ht="25.5">
      <c r="A189" s="286" t="s">
        <v>205</v>
      </c>
      <c r="B189" s="287" t="s">
        <v>257</v>
      </c>
      <c r="C189" s="287"/>
      <c r="D189" s="304">
        <f>D190</f>
        <v>106664</v>
      </c>
    </row>
    <row r="190" spans="1:4" s="305" customFormat="1" ht="25.5">
      <c r="A190" s="286" t="s">
        <v>89</v>
      </c>
      <c r="B190" s="287" t="s">
        <v>257</v>
      </c>
      <c r="C190" s="287" t="s">
        <v>49</v>
      </c>
      <c r="D190" s="304">
        <f>D191</f>
        <v>106664</v>
      </c>
    </row>
    <row r="191" spans="1:4" s="305" customFormat="1">
      <c r="A191" s="286" t="s">
        <v>51</v>
      </c>
      <c r="B191" s="287" t="s">
        <v>257</v>
      </c>
      <c r="C191" s="287" t="s">
        <v>50</v>
      </c>
      <c r="D191" s="304">
        <f>'приложение 5'!G505</f>
        <v>106664</v>
      </c>
    </row>
    <row r="192" spans="1:4" s="305" customFormat="1">
      <c r="A192" s="286" t="s">
        <v>232</v>
      </c>
      <c r="B192" s="293" t="s">
        <v>579</v>
      </c>
      <c r="C192" s="313"/>
      <c r="D192" s="304">
        <f>D193</f>
        <v>403</v>
      </c>
    </row>
    <row r="193" spans="1:4" s="305" customFormat="1" ht="25.5">
      <c r="A193" s="286" t="s">
        <v>239</v>
      </c>
      <c r="B193" s="293" t="s">
        <v>579</v>
      </c>
      <c r="C193" s="287" t="s">
        <v>49</v>
      </c>
      <c r="D193" s="304">
        <f>D194</f>
        <v>403</v>
      </c>
    </row>
    <row r="194" spans="1:4" s="305" customFormat="1">
      <c r="A194" s="286" t="s">
        <v>51</v>
      </c>
      <c r="B194" s="293" t="s">
        <v>579</v>
      </c>
      <c r="C194" s="287" t="s">
        <v>50</v>
      </c>
      <c r="D194" s="304">
        <f>'приложение 5'!G539+'приложение 5'!G714</f>
        <v>403</v>
      </c>
    </row>
    <row r="195" spans="1:4" s="305" customFormat="1" ht="148.5" customHeight="1">
      <c r="A195" s="225" t="s">
        <v>522</v>
      </c>
      <c r="B195" s="287" t="s">
        <v>258</v>
      </c>
      <c r="C195" s="287"/>
      <c r="D195" s="304">
        <f>D196</f>
        <v>1161.9000000000001</v>
      </c>
    </row>
    <row r="196" spans="1:4" s="305" customFormat="1" ht="25.5">
      <c r="A196" s="286" t="s">
        <v>89</v>
      </c>
      <c r="B196" s="287" t="s">
        <v>258</v>
      </c>
      <c r="C196" s="287" t="s">
        <v>49</v>
      </c>
      <c r="D196" s="304">
        <f>D197</f>
        <v>1161.9000000000001</v>
      </c>
    </row>
    <row r="197" spans="1:4" s="305" customFormat="1">
      <c r="A197" s="286" t="s">
        <v>51</v>
      </c>
      <c r="B197" s="287" t="s">
        <v>258</v>
      </c>
      <c r="C197" s="287" t="s">
        <v>50</v>
      </c>
      <c r="D197" s="304">
        <f>'приложение 5'!G508</f>
        <v>1161.9000000000001</v>
      </c>
    </row>
    <row r="198" spans="1:4" s="312" customFormat="1" ht="43.5">
      <c r="A198" s="280" t="s">
        <v>159</v>
      </c>
      <c r="B198" s="296" t="s">
        <v>240</v>
      </c>
      <c r="C198" s="281"/>
      <c r="D198" s="311">
        <v>12115.8</v>
      </c>
    </row>
    <row r="199" spans="1:4" s="305" customFormat="1">
      <c r="A199" s="286" t="s">
        <v>232</v>
      </c>
      <c r="B199" s="293" t="s">
        <v>241</v>
      </c>
      <c r="C199" s="287"/>
      <c r="D199" s="304">
        <v>12115.8</v>
      </c>
    </row>
    <row r="200" spans="1:4" s="305" customFormat="1" ht="25.5">
      <c r="A200" s="286" t="s">
        <v>239</v>
      </c>
      <c r="B200" s="293" t="s">
        <v>241</v>
      </c>
      <c r="C200" s="287" t="s">
        <v>49</v>
      </c>
      <c r="D200" s="304">
        <v>12115.8</v>
      </c>
    </row>
    <row r="201" spans="1:4" s="305" customFormat="1" ht="25.5">
      <c r="A201" s="286" t="s">
        <v>242</v>
      </c>
      <c r="B201" s="293" t="s">
        <v>241</v>
      </c>
      <c r="C201" s="287" t="s">
        <v>243</v>
      </c>
      <c r="D201" s="304">
        <f>'приложение 5'!G512+'приложение 5'!G543+'приложение 5'!G707+'приложение 5'!G718</f>
        <v>12115.8</v>
      </c>
    </row>
    <row r="202" spans="1:4" s="312" customFormat="1" ht="47.25" customHeight="1">
      <c r="A202" s="280" t="s">
        <v>390</v>
      </c>
      <c r="B202" s="281" t="s">
        <v>391</v>
      </c>
      <c r="C202" s="281"/>
      <c r="D202" s="311">
        <f>D203+D206+D209+D212+D215+D218+D221+D224+D227</f>
        <v>72814.2</v>
      </c>
    </row>
    <row r="203" spans="1:4" s="305" customFormat="1">
      <c r="A203" s="286" t="s">
        <v>232</v>
      </c>
      <c r="B203" s="287" t="s">
        <v>392</v>
      </c>
      <c r="C203" s="287"/>
      <c r="D203" s="304">
        <f>D204</f>
        <v>6435</v>
      </c>
    </row>
    <row r="204" spans="1:4" s="305" customFormat="1">
      <c r="A204" s="286" t="s">
        <v>148</v>
      </c>
      <c r="B204" s="287" t="s">
        <v>392</v>
      </c>
      <c r="C204" s="287" t="s">
        <v>149</v>
      </c>
      <c r="D204" s="304">
        <f>D205</f>
        <v>6435</v>
      </c>
    </row>
    <row r="205" spans="1:4" s="305" customFormat="1" ht="25.5">
      <c r="A205" s="286" t="s">
        <v>150</v>
      </c>
      <c r="B205" s="287" t="s">
        <v>392</v>
      </c>
      <c r="C205" s="287" t="s">
        <v>151</v>
      </c>
      <c r="D205" s="304">
        <f>'приложение 5'!G658</f>
        <v>6435</v>
      </c>
    </row>
    <row r="206" spans="1:4" s="305" customFormat="1" ht="76.5">
      <c r="A206" s="297" t="s">
        <v>549</v>
      </c>
      <c r="B206" s="287" t="s">
        <v>393</v>
      </c>
      <c r="C206" s="287"/>
      <c r="D206" s="304">
        <f>D207</f>
        <v>35833.5</v>
      </c>
    </row>
    <row r="207" spans="1:4" s="305" customFormat="1" ht="25.5">
      <c r="A207" s="286" t="s">
        <v>360</v>
      </c>
      <c r="B207" s="287" t="s">
        <v>393</v>
      </c>
      <c r="C207" s="287" t="s">
        <v>78</v>
      </c>
      <c r="D207" s="304">
        <f>D208</f>
        <v>35833.5</v>
      </c>
    </row>
    <row r="208" spans="1:4" s="305" customFormat="1">
      <c r="A208" s="286" t="s">
        <v>35</v>
      </c>
      <c r="B208" s="287" t="s">
        <v>393</v>
      </c>
      <c r="C208" s="287" t="s">
        <v>79</v>
      </c>
      <c r="D208" s="304">
        <f>'приложение 5'!G310</f>
        <v>35833.5</v>
      </c>
    </row>
    <row r="209" spans="1:4" s="305" customFormat="1" ht="141.75" customHeight="1">
      <c r="A209" s="286" t="s">
        <v>506</v>
      </c>
      <c r="B209" s="287" t="s">
        <v>394</v>
      </c>
      <c r="C209" s="287"/>
      <c r="D209" s="304">
        <f>D210</f>
        <v>4384.6000000000004</v>
      </c>
    </row>
    <row r="210" spans="1:4" s="305" customFormat="1" ht="25.5">
      <c r="A210" s="286" t="s">
        <v>360</v>
      </c>
      <c r="B210" s="287" t="s">
        <v>394</v>
      </c>
      <c r="C210" s="287" t="s">
        <v>78</v>
      </c>
      <c r="D210" s="304">
        <f>D211</f>
        <v>4384.6000000000004</v>
      </c>
    </row>
    <row r="211" spans="1:4" s="305" customFormat="1">
      <c r="A211" s="286" t="s">
        <v>35</v>
      </c>
      <c r="B211" s="287" t="s">
        <v>394</v>
      </c>
      <c r="C211" s="287" t="s">
        <v>79</v>
      </c>
      <c r="D211" s="304">
        <f>'приложение 5'!G313</f>
        <v>4384.6000000000004</v>
      </c>
    </row>
    <row r="212" spans="1:4" s="305" customFormat="1" ht="144.75" customHeight="1">
      <c r="A212" s="286" t="s">
        <v>507</v>
      </c>
      <c r="B212" s="287" t="s">
        <v>395</v>
      </c>
      <c r="C212" s="287"/>
      <c r="D212" s="304">
        <f>D213</f>
        <v>44.3</v>
      </c>
    </row>
    <row r="213" spans="1:4" s="305" customFormat="1" ht="25.5">
      <c r="A213" s="286" t="s">
        <v>360</v>
      </c>
      <c r="B213" s="287" t="s">
        <v>395</v>
      </c>
      <c r="C213" s="287" t="s">
        <v>78</v>
      </c>
      <c r="D213" s="304">
        <f>D214</f>
        <v>44.3</v>
      </c>
    </row>
    <row r="214" spans="1:4" s="305" customFormat="1">
      <c r="A214" s="286" t="s">
        <v>35</v>
      </c>
      <c r="B214" s="287" t="s">
        <v>395</v>
      </c>
      <c r="C214" s="287" t="s">
        <v>79</v>
      </c>
      <c r="D214" s="304">
        <f>'приложение 5'!G316</f>
        <v>44.3</v>
      </c>
    </row>
    <row r="215" spans="1:4" s="305" customFormat="1" ht="81" customHeight="1">
      <c r="A215" s="286" t="s">
        <v>527</v>
      </c>
      <c r="B215" s="287" t="s">
        <v>460</v>
      </c>
      <c r="C215" s="287"/>
      <c r="D215" s="304">
        <f>D216</f>
        <v>5858.2</v>
      </c>
    </row>
    <row r="216" spans="1:4" s="305" customFormat="1">
      <c r="A216" s="286" t="s">
        <v>148</v>
      </c>
      <c r="B216" s="287" t="s">
        <v>460</v>
      </c>
      <c r="C216" s="287" t="s">
        <v>149</v>
      </c>
      <c r="D216" s="304">
        <f>D217</f>
        <v>5858.2</v>
      </c>
    </row>
    <row r="217" spans="1:4" s="305" customFormat="1" ht="25.5">
      <c r="A217" s="286" t="s">
        <v>150</v>
      </c>
      <c r="B217" s="287" t="s">
        <v>460</v>
      </c>
      <c r="C217" s="287" t="s">
        <v>151</v>
      </c>
      <c r="D217" s="304">
        <f>'приложение 5'!G662</f>
        <v>5858.2</v>
      </c>
    </row>
    <row r="218" spans="1:4" s="305" customFormat="1" ht="143.25" customHeight="1">
      <c r="A218" s="286" t="s">
        <v>528</v>
      </c>
      <c r="B218" s="287" t="s">
        <v>461</v>
      </c>
      <c r="C218" s="287"/>
      <c r="D218" s="304">
        <f>D219</f>
        <v>305.2</v>
      </c>
    </row>
    <row r="219" spans="1:4" s="305" customFormat="1">
      <c r="A219" s="286" t="s">
        <v>148</v>
      </c>
      <c r="B219" s="287" t="s">
        <v>461</v>
      </c>
      <c r="C219" s="287" t="s">
        <v>149</v>
      </c>
      <c r="D219" s="304">
        <f>D220</f>
        <v>305.2</v>
      </c>
    </row>
    <row r="220" spans="1:4" s="305" customFormat="1" ht="25.5">
      <c r="A220" s="286" t="s">
        <v>150</v>
      </c>
      <c r="B220" s="287" t="s">
        <v>461</v>
      </c>
      <c r="C220" s="287" t="s">
        <v>151</v>
      </c>
      <c r="D220" s="304">
        <f>'приложение 5'!G665</f>
        <v>305.2</v>
      </c>
    </row>
    <row r="221" spans="1:4" s="305" customFormat="1" ht="153">
      <c r="A221" s="286" t="s">
        <v>529</v>
      </c>
      <c r="B221" s="287" t="s">
        <v>462</v>
      </c>
      <c r="C221" s="287"/>
      <c r="D221" s="304">
        <f>D222</f>
        <v>3.1</v>
      </c>
    </row>
    <row r="222" spans="1:4" s="305" customFormat="1">
      <c r="A222" s="286" t="s">
        <v>148</v>
      </c>
      <c r="B222" s="287" t="s">
        <v>462</v>
      </c>
      <c r="C222" s="287" t="s">
        <v>149</v>
      </c>
      <c r="D222" s="304">
        <f>D223</f>
        <v>3.1</v>
      </c>
    </row>
    <row r="223" spans="1:4" s="305" customFormat="1" ht="25.5">
      <c r="A223" s="286" t="s">
        <v>150</v>
      </c>
      <c r="B223" s="287" t="s">
        <v>462</v>
      </c>
      <c r="C223" s="287" t="s">
        <v>151</v>
      </c>
      <c r="D223" s="304">
        <f>'приложение 5'!G668</f>
        <v>3.1</v>
      </c>
    </row>
    <row r="224" spans="1:4" s="305" customFormat="1" ht="63.75">
      <c r="A224" s="204" t="s">
        <v>530</v>
      </c>
      <c r="B224" s="205" t="s">
        <v>558</v>
      </c>
      <c r="C224" s="205"/>
      <c r="D224" s="304">
        <f>D225</f>
        <v>19208.5</v>
      </c>
    </row>
    <row r="225" spans="1:4" s="305" customFormat="1">
      <c r="A225" s="204" t="s">
        <v>148</v>
      </c>
      <c r="B225" s="205" t="s">
        <v>558</v>
      </c>
      <c r="C225" s="205" t="s">
        <v>149</v>
      </c>
      <c r="D225" s="304">
        <f>D226</f>
        <v>19208.5</v>
      </c>
    </row>
    <row r="226" spans="1:4" s="305" customFormat="1" ht="25.5">
      <c r="A226" s="204" t="s">
        <v>150</v>
      </c>
      <c r="B226" s="205" t="s">
        <v>558</v>
      </c>
      <c r="C226" s="205" t="s">
        <v>151</v>
      </c>
      <c r="D226" s="304">
        <f>'приложение 5'!G688</f>
        <v>19208.5</v>
      </c>
    </row>
    <row r="227" spans="1:4" s="305" customFormat="1" ht="114.75">
      <c r="A227" s="265" t="s">
        <v>489</v>
      </c>
      <c r="B227" s="18" t="s">
        <v>564</v>
      </c>
      <c r="C227" s="18"/>
      <c r="D227" s="304">
        <f>D228</f>
        <v>741.8</v>
      </c>
    </row>
    <row r="228" spans="1:4" s="305" customFormat="1">
      <c r="A228" s="16" t="s">
        <v>148</v>
      </c>
      <c r="B228" s="18" t="s">
        <v>564</v>
      </c>
      <c r="C228" s="18" t="s">
        <v>149</v>
      </c>
      <c r="D228" s="304">
        <f>D229</f>
        <v>741.8</v>
      </c>
    </row>
    <row r="229" spans="1:4" s="305" customFormat="1" ht="25.5">
      <c r="A229" s="16" t="s">
        <v>150</v>
      </c>
      <c r="B229" s="18" t="s">
        <v>564</v>
      </c>
      <c r="C229" s="18" t="s">
        <v>151</v>
      </c>
      <c r="D229" s="304">
        <f>'приложение 5'!G671</f>
        <v>741.8</v>
      </c>
    </row>
    <row r="230" spans="1:4" s="312" customFormat="1" ht="43.5">
      <c r="A230" s="280" t="s">
        <v>543</v>
      </c>
      <c r="B230" s="281" t="s">
        <v>399</v>
      </c>
      <c r="C230" s="281"/>
      <c r="D230" s="311">
        <f>D231+D234+D237+D240</f>
        <v>104047.5</v>
      </c>
    </row>
    <row r="231" spans="1:4" s="305" customFormat="1">
      <c r="A231" s="286" t="s">
        <v>232</v>
      </c>
      <c r="B231" s="287" t="s">
        <v>413</v>
      </c>
      <c r="C231" s="287"/>
      <c r="D231" s="304">
        <f>D232</f>
        <v>60075</v>
      </c>
    </row>
    <row r="232" spans="1:4" s="305" customFormat="1">
      <c r="A232" s="286" t="s">
        <v>72</v>
      </c>
      <c r="B232" s="287" t="s">
        <v>413</v>
      </c>
      <c r="C232" s="287" t="s">
        <v>73</v>
      </c>
      <c r="D232" s="304">
        <f>D233</f>
        <v>60075</v>
      </c>
    </row>
    <row r="233" spans="1:4" s="305" customFormat="1" ht="38.25">
      <c r="A233" s="286" t="s">
        <v>350</v>
      </c>
      <c r="B233" s="287" t="s">
        <v>413</v>
      </c>
      <c r="C233" s="287" t="s">
        <v>81</v>
      </c>
      <c r="D233" s="304">
        <f>'приложение 5'!G395</f>
        <v>60075</v>
      </c>
    </row>
    <row r="234" spans="1:4" s="305" customFormat="1" ht="76.5">
      <c r="A234" s="286" t="s">
        <v>510</v>
      </c>
      <c r="B234" s="287" t="s">
        <v>400</v>
      </c>
      <c r="C234" s="287"/>
      <c r="D234" s="304">
        <f>D235</f>
        <v>41773.9</v>
      </c>
    </row>
    <row r="235" spans="1:4" s="305" customFormat="1">
      <c r="A235" s="286" t="s">
        <v>72</v>
      </c>
      <c r="B235" s="287" t="s">
        <v>400</v>
      </c>
      <c r="C235" s="287" t="s">
        <v>73</v>
      </c>
      <c r="D235" s="304">
        <f>D236</f>
        <v>41773.9</v>
      </c>
    </row>
    <row r="236" spans="1:4" s="305" customFormat="1" ht="38.25">
      <c r="A236" s="286" t="s">
        <v>350</v>
      </c>
      <c r="B236" s="287" t="s">
        <v>400</v>
      </c>
      <c r="C236" s="287" t="s">
        <v>81</v>
      </c>
      <c r="D236" s="304">
        <f>'приложение 5'!G341</f>
        <v>41773.9</v>
      </c>
    </row>
    <row r="237" spans="1:4" s="305" customFormat="1" ht="140.25">
      <c r="A237" s="286" t="s">
        <v>511</v>
      </c>
      <c r="B237" s="287" t="s">
        <v>401</v>
      </c>
      <c r="C237" s="287"/>
      <c r="D237" s="304">
        <f>D238</f>
        <v>2176.6</v>
      </c>
    </row>
    <row r="238" spans="1:4" s="305" customFormat="1">
      <c r="A238" s="286" t="s">
        <v>72</v>
      </c>
      <c r="B238" s="287" t="s">
        <v>401</v>
      </c>
      <c r="C238" s="287" t="s">
        <v>73</v>
      </c>
      <c r="D238" s="304">
        <f>D239</f>
        <v>2176.6</v>
      </c>
    </row>
    <row r="239" spans="1:4" s="305" customFormat="1" ht="38.25">
      <c r="A239" s="286" t="s">
        <v>350</v>
      </c>
      <c r="B239" s="287" t="s">
        <v>401</v>
      </c>
      <c r="C239" s="287" t="s">
        <v>81</v>
      </c>
      <c r="D239" s="304">
        <f>'приложение 5'!G344</f>
        <v>2176.6</v>
      </c>
    </row>
    <row r="240" spans="1:4" s="305" customFormat="1" ht="153">
      <c r="A240" s="286" t="s">
        <v>512</v>
      </c>
      <c r="B240" s="287" t="s">
        <v>402</v>
      </c>
      <c r="C240" s="287"/>
      <c r="D240" s="304">
        <f>D241</f>
        <v>22</v>
      </c>
    </row>
    <row r="241" spans="1:4" s="305" customFormat="1">
      <c r="A241" s="286" t="s">
        <v>72</v>
      </c>
      <c r="B241" s="287" t="s">
        <v>402</v>
      </c>
      <c r="C241" s="287" t="s">
        <v>73</v>
      </c>
      <c r="D241" s="304">
        <f>D242</f>
        <v>22</v>
      </c>
    </row>
    <row r="242" spans="1:4" s="305" customFormat="1" ht="38.25">
      <c r="A242" s="286" t="s">
        <v>350</v>
      </c>
      <c r="B242" s="287" t="s">
        <v>402</v>
      </c>
      <c r="C242" s="287" t="s">
        <v>81</v>
      </c>
      <c r="D242" s="304">
        <f>'приложение 5'!G347</f>
        <v>22</v>
      </c>
    </row>
    <row r="243" spans="1:4" s="312" customFormat="1" ht="28.5" customHeight="1">
      <c r="A243" s="280" t="s">
        <v>129</v>
      </c>
      <c r="B243" s="281" t="s">
        <v>280</v>
      </c>
      <c r="C243" s="281"/>
      <c r="D243" s="311">
        <f>D244+D270+D275</f>
        <v>10326.299999999999</v>
      </c>
    </row>
    <row r="244" spans="1:4" s="310" customFormat="1" ht="13.5">
      <c r="A244" s="284" t="s">
        <v>281</v>
      </c>
      <c r="B244" s="285" t="s">
        <v>282</v>
      </c>
      <c r="C244" s="285"/>
      <c r="D244" s="306">
        <f>D245+D250+D255+D258+D261+D264+D267</f>
        <v>10216.299999999999</v>
      </c>
    </row>
    <row r="245" spans="1:4" s="305" customFormat="1" ht="101.25" customHeight="1">
      <c r="A245" s="288" t="s">
        <v>491</v>
      </c>
      <c r="B245" s="287" t="s">
        <v>283</v>
      </c>
      <c r="C245" s="287"/>
      <c r="D245" s="304">
        <f>D246+D248</f>
        <v>1559.2</v>
      </c>
    </row>
    <row r="246" spans="1:4" s="305" customFormat="1" ht="51">
      <c r="A246" s="286" t="s">
        <v>55</v>
      </c>
      <c r="B246" s="287" t="s">
        <v>283</v>
      </c>
      <c r="C246" s="287" t="s">
        <v>56</v>
      </c>
      <c r="D246" s="304">
        <f>D247</f>
        <v>1542.7</v>
      </c>
    </row>
    <row r="247" spans="1:4" s="305" customFormat="1">
      <c r="A247" s="286" t="s">
        <v>106</v>
      </c>
      <c r="B247" s="287" t="s">
        <v>283</v>
      </c>
      <c r="C247" s="287" t="s">
        <v>107</v>
      </c>
      <c r="D247" s="304">
        <f>'приложение 5'!G98</f>
        <v>1542.7</v>
      </c>
    </row>
    <row r="248" spans="1:4" s="305" customFormat="1" ht="25.5">
      <c r="A248" s="286" t="s">
        <v>275</v>
      </c>
      <c r="B248" s="287" t="s">
        <v>283</v>
      </c>
      <c r="C248" s="287" t="s">
        <v>58</v>
      </c>
      <c r="D248" s="304">
        <f>D249</f>
        <v>16.5</v>
      </c>
    </row>
    <row r="249" spans="1:4" s="305" customFormat="1" ht="25.5">
      <c r="A249" s="286" t="s">
        <v>113</v>
      </c>
      <c r="B249" s="287" t="s">
        <v>283</v>
      </c>
      <c r="C249" s="287" t="s">
        <v>60</v>
      </c>
      <c r="D249" s="304">
        <f>'приложение 5'!G100</f>
        <v>16.5</v>
      </c>
    </row>
    <row r="250" spans="1:4" s="305" customFormat="1" ht="51">
      <c r="A250" s="288" t="s">
        <v>492</v>
      </c>
      <c r="B250" s="287" t="s">
        <v>284</v>
      </c>
      <c r="C250" s="287"/>
      <c r="D250" s="304">
        <f>D251+D253</f>
        <v>6766.3</v>
      </c>
    </row>
    <row r="251" spans="1:4" s="305" customFormat="1" ht="42.75" customHeight="1">
      <c r="A251" s="286" t="s">
        <v>55</v>
      </c>
      <c r="B251" s="287" t="s">
        <v>284</v>
      </c>
      <c r="C251" s="287" t="s">
        <v>56</v>
      </c>
      <c r="D251" s="304">
        <f>D252</f>
        <v>5462.5</v>
      </c>
    </row>
    <row r="252" spans="1:4" s="305" customFormat="1">
      <c r="A252" s="286" t="s">
        <v>106</v>
      </c>
      <c r="B252" s="287" t="s">
        <v>284</v>
      </c>
      <c r="C252" s="287" t="s">
        <v>107</v>
      </c>
      <c r="D252" s="304">
        <f>'приложение 5'!G103</f>
        <v>5462.5</v>
      </c>
    </row>
    <row r="253" spans="1:4" s="305" customFormat="1" ht="25.5">
      <c r="A253" s="286" t="s">
        <v>275</v>
      </c>
      <c r="B253" s="287" t="s">
        <v>284</v>
      </c>
      <c r="C253" s="287" t="s">
        <v>58</v>
      </c>
      <c r="D253" s="304">
        <f>D254</f>
        <v>1303.8000000000002</v>
      </c>
    </row>
    <row r="254" spans="1:4" s="305" customFormat="1" ht="25.5">
      <c r="A254" s="286" t="s">
        <v>113</v>
      </c>
      <c r="B254" s="287" t="s">
        <v>284</v>
      </c>
      <c r="C254" s="287" t="s">
        <v>60</v>
      </c>
      <c r="D254" s="304">
        <f>'приложение 5'!G105</f>
        <v>1303.8000000000002</v>
      </c>
    </row>
    <row r="255" spans="1:4" s="305" customFormat="1" ht="102">
      <c r="A255" s="288" t="s">
        <v>495</v>
      </c>
      <c r="B255" s="287" t="s">
        <v>297</v>
      </c>
      <c r="C255" s="287"/>
      <c r="D255" s="304">
        <f>D256</f>
        <v>89.8</v>
      </c>
    </row>
    <row r="256" spans="1:4" s="305" customFormat="1" ht="51">
      <c r="A256" s="286" t="s">
        <v>55</v>
      </c>
      <c r="B256" s="287" t="s">
        <v>297</v>
      </c>
      <c r="C256" s="287" t="s">
        <v>56</v>
      </c>
      <c r="D256" s="304">
        <f>D257</f>
        <v>89.8</v>
      </c>
    </row>
    <row r="257" spans="1:4" s="305" customFormat="1">
      <c r="A257" s="286" t="s">
        <v>106</v>
      </c>
      <c r="B257" s="287" t="s">
        <v>297</v>
      </c>
      <c r="C257" s="287" t="s">
        <v>107</v>
      </c>
      <c r="D257" s="304">
        <f>'приложение 5'!G149</f>
        <v>89.8</v>
      </c>
    </row>
    <row r="258" spans="1:4" s="305" customFormat="1" ht="106.5" customHeight="1">
      <c r="A258" s="288" t="s">
        <v>496</v>
      </c>
      <c r="B258" s="287" t="s">
        <v>298</v>
      </c>
      <c r="C258" s="287"/>
      <c r="D258" s="304">
        <f>D259</f>
        <v>38.5</v>
      </c>
    </row>
    <row r="259" spans="1:4" s="305" customFormat="1" ht="39" customHeight="1">
      <c r="A259" s="286" t="s">
        <v>55</v>
      </c>
      <c r="B259" s="287" t="s">
        <v>298</v>
      </c>
      <c r="C259" s="287" t="s">
        <v>56</v>
      </c>
      <c r="D259" s="304">
        <f>D260</f>
        <v>38.5</v>
      </c>
    </row>
    <row r="260" spans="1:4" s="305" customFormat="1">
      <c r="A260" s="286" t="s">
        <v>106</v>
      </c>
      <c r="B260" s="287" t="s">
        <v>298</v>
      </c>
      <c r="C260" s="287" t="s">
        <v>107</v>
      </c>
      <c r="D260" s="304">
        <f>'приложение 5'!G152</f>
        <v>38.5</v>
      </c>
    </row>
    <row r="261" spans="1:4" s="305" customFormat="1" ht="135.75" customHeight="1">
      <c r="A261" s="286" t="s">
        <v>497</v>
      </c>
      <c r="B261" s="287" t="s">
        <v>299</v>
      </c>
      <c r="C261" s="287"/>
      <c r="D261" s="304">
        <f>D262</f>
        <v>350</v>
      </c>
    </row>
    <row r="262" spans="1:4" s="305" customFormat="1" ht="25.5">
      <c r="A262" s="286" t="s">
        <v>275</v>
      </c>
      <c r="B262" s="287" t="s">
        <v>299</v>
      </c>
      <c r="C262" s="287" t="s">
        <v>58</v>
      </c>
      <c r="D262" s="304">
        <f>D263</f>
        <v>350</v>
      </c>
    </row>
    <row r="263" spans="1:4" s="305" customFormat="1" ht="25.5">
      <c r="A263" s="286" t="s">
        <v>113</v>
      </c>
      <c r="B263" s="287" t="s">
        <v>299</v>
      </c>
      <c r="C263" s="287" t="s">
        <v>60</v>
      </c>
      <c r="D263" s="304">
        <f>'приложение 5'!G155</f>
        <v>350</v>
      </c>
    </row>
    <row r="264" spans="1:4" s="305" customFormat="1" ht="144" customHeight="1">
      <c r="A264" s="286" t="s">
        <v>498</v>
      </c>
      <c r="B264" s="287" t="s">
        <v>300</v>
      </c>
      <c r="C264" s="287"/>
      <c r="D264" s="304">
        <f>D265</f>
        <v>1312.5</v>
      </c>
    </row>
    <row r="265" spans="1:4" s="305" customFormat="1" ht="25.5">
      <c r="A265" s="286" t="s">
        <v>275</v>
      </c>
      <c r="B265" s="287" t="s">
        <v>300</v>
      </c>
      <c r="C265" s="287" t="s">
        <v>58</v>
      </c>
      <c r="D265" s="304">
        <f>D266</f>
        <v>1312.5</v>
      </c>
    </row>
    <row r="266" spans="1:4" s="305" customFormat="1" ht="25.5">
      <c r="A266" s="286" t="s">
        <v>113</v>
      </c>
      <c r="B266" s="287" t="s">
        <v>300</v>
      </c>
      <c r="C266" s="287" t="s">
        <v>60</v>
      </c>
      <c r="D266" s="304">
        <f>'приложение 5'!G158+'приложение 5'!G161</f>
        <v>1312.5</v>
      </c>
    </row>
    <row r="267" spans="1:4" s="305" customFormat="1">
      <c r="A267" s="286" t="s">
        <v>232</v>
      </c>
      <c r="B267" s="287" t="s">
        <v>578</v>
      </c>
      <c r="C267" s="287"/>
      <c r="D267" s="304">
        <f>D268</f>
        <v>100</v>
      </c>
    </row>
    <row r="268" spans="1:4" s="305" customFormat="1" ht="25.5">
      <c r="A268" s="286" t="s">
        <v>239</v>
      </c>
      <c r="B268" s="287" t="s">
        <v>578</v>
      </c>
      <c r="C268" s="287" t="s">
        <v>49</v>
      </c>
      <c r="D268" s="304">
        <f>D269</f>
        <v>100</v>
      </c>
    </row>
    <row r="269" spans="1:4" s="305" customFormat="1">
      <c r="A269" s="286" t="s">
        <v>51</v>
      </c>
      <c r="B269" s="287" t="s">
        <v>578</v>
      </c>
      <c r="C269" s="287" t="s">
        <v>50</v>
      </c>
      <c r="D269" s="304">
        <f>'приложение 5'!G163</f>
        <v>100</v>
      </c>
    </row>
    <row r="270" spans="1:4" s="310" customFormat="1" ht="31.5" customHeight="1">
      <c r="A270" s="284" t="s">
        <v>301</v>
      </c>
      <c r="B270" s="285" t="s">
        <v>302</v>
      </c>
      <c r="C270" s="285"/>
      <c r="D270" s="306">
        <f>D271</f>
        <v>60</v>
      </c>
    </row>
    <row r="271" spans="1:4" s="305" customFormat="1">
      <c r="A271" s="286" t="s">
        <v>232</v>
      </c>
      <c r="B271" s="287" t="s">
        <v>577</v>
      </c>
      <c r="C271" s="287"/>
      <c r="D271" s="304">
        <f>D272</f>
        <v>60</v>
      </c>
    </row>
    <row r="272" spans="1:4" s="305" customFormat="1" ht="25.5">
      <c r="A272" s="286" t="s">
        <v>239</v>
      </c>
      <c r="B272" s="287" t="s">
        <v>577</v>
      </c>
      <c r="C272" s="287" t="s">
        <v>49</v>
      </c>
      <c r="D272" s="304">
        <f>D273+D274</f>
        <v>60</v>
      </c>
    </row>
    <row r="273" spans="1:4" s="305" customFormat="1">
      <c r="A273" s="286" t="s">
        <v>51</v>
      </c>
      <c r="B273" s="287" t="s">
        <v>577</v>
      </c>
      <c r="C273" s="287" t="s">
        <v>50</v>
      </c>
      <c r="D273" s="304">
        <f>'приложение 5'!G167</f>
        <v>47</v>
      </c>
    </row>
    <row r="274" spans="1:4" s="305" customFormat="1">
      <c r="A274" s="286" t="s">
        <v>67</v>
      </c>
      <c r="B274" s="287" t="s">
        <v>577</v>
      </c>
      <c r="C274" s="287" t="s">
        <v>65</v>
      </c>
      <c r="D274" s="304">
        <f>'приложение 5'!G168</f>
        <v>13</v>
      </c>
    </row>
    <row r="275" spans="1:4" s="310" customFormat="1" ht="13.5">
      <c r="A275" s="284" t="s">
        <v>303</v>
      </c>
      <c r="B275" s="285" t="s">
        <v>304</v>
      </c>
      <c r="C275" s="285"/>
      <c r="D275" s="306">
        <f>D276</f>
        <v>50</v>
      </c>
    </row>
    <row r="276" spans="1:4" s="305" customFormat="1">
      <c r="A276" s="286" t="s">
        <v>232</v>
      </c>
      <c r="B276" s="287" t="s">
        <v>576</v>
      </c>
      <c r="C276" s="287"/>
      <c r="D276" s="304">
        <f>D277</f>
        <v>50</v>
      </c>
    </row>
    <row r="277" spans="1:4" s="305" customFormat="1" ht="25.5">
      <c r="A277" s="286" t="s">
        <v>239</v>
      </c>
      <c r="B277" s="287" t="s">
        <v>576</v>
      </c>
      <c r="C277" s="287" t="s">
        <v>49</v>
      </c>
      <c r="D277" s="304">
        <f>D278+D279</f>
        <v>50</v>
      </c>
    </row>
    <row r="278" spans="1:4" s="305" customFormat="1">
      <c r="A278" s="286" t="s">
        <v>51</v>
      </c>
      <c r="B278" s="287" t="s">
        <v>576</v>
      </c>
      <c r="C278" s="287" t="s">
        <v>50</v>
      </c>
      <c r="D278" s="304">
        <f>'приложение 5'!G172</f>
        <v>25</v>
      </c>
    </row>
    <row r="279" spans="1:4" s="305" customFormat="1">
      <c r="A279" s="286" t="s">
        <v>67</v>
      </c>
      <c r="B279" s="287" t="s">
        <v>576</v>
      </c>
      <c r="C279" s="287" t="s">
        <v>65</v>
      </c>
      <c r="D279" s="304">
        <f>'приложение 5'!G173</f>
        <v>25</v>
      </c>
    </row>
    <row r="280" spans="1:4" s="312" customFormat="1" ht="57.75">
      <c r="A280" s="280" t="s">
        <v>95</v>
      </c>
      <c r="B280" s="281" t="s">
        <v>293</v>
      </c>
      <c r="C280" s="281"/>
      <c r="D280" s="311">
        <f>D281+D292</f>
        <v>28945.8</v>
      </c>
    </row>
    <row r="281" spans="1:4" s="310" customFormat="1" ht="40.5">
      <c r="A281" s="284" t="s">
        <v>294</v>
      </c>
      <c r="B281" s="285" t="s">
        <v>295</v>
      </c>
      <c r="C281" s="285"/>
      <c r="D281" s="306">
        <f>D282+D289</f>
        <v>28363.200000000001</v>
      </c>
    </row>
    <row r="282" spans="1:4" s="305" customFormat="1" ht="25.5">
      <c r="A282" s="286" t="s">
        <v>205</v>
      </c>
      <c r="B282" s="287" t="s">
        <v>296</v>
      </c>
      <c r="C282" s="287"/>
      <c r="D282" s="304">
        <f>D283+D285+D287</f>
        <v>22987.7</v>
      </c>
    </row>
    <row r="283" spans="1:4" s="305" customFormat="1" ht="41.25" customHeight="1">
      <c r="A283" s="286" t="s">
        <v>55</v>
      </c>
      <c r="B283" s="287" t="s">
        <v>296</v>
      </c>
      <c r="C283" s="287" t="s">
        <v>56</v>
      </c>
      <c r="D283" s="304">
        <f>D284</f>
        <v>19898.5</v>
      </c>
    </row>
    <row r="284" spans="1:4" s="305" customFormat="1">
      <c r="A284" s="286" t="s">
        <v>68</v>
      </c>
      <c r="B284" s="287" t="s">
        <v>296</v>
      </c>
      <c r="C284" s="287" t="s">
        <v>69</v>
      </c>
      <c r="D284" s="304">
        <f>'приложение 5'!G136</f>
        <v>19898.5</v>
      </c>
    </row>
    <row r="285" spans="1:4" s="305" customFormat="1" ht="25.5">
      <c r="A285" s="286" t="s">
        <v>275</v>
      </c>
      <c r="B285" s="287" t="s">
        <v>296</v>
      </c>
      <c r="C285" s="287" t="s">
        <v>58</v>
      </c>
      <c r="D285" s="304">
        <f>D286</f>
        <v>3010.2</v>
      </c>
    </row>
    <row r="286" spans="1:4" s="305" customFormat="1" ht="25.5">
      <c r="A286" s="286" t="s">
        <v>113</v>
      </c>
      <c r="B286" s="287" t="s">
        <v>296</v>
      </c>
      <c r="C286" s="287" t="s">
        <v>60</v>
      </c>
      <c r="D286" s="304">
        <f>'приложение 5'!G138</f>
        <v>3010.2</v>
      </c>
    </row>
    <row r="287" spans="1:4" s="305" customFormat="1">
      <c r="A287" s="290" t="s">
        <v>72</v>
      </c>
      <c r="B287" s="287" t="s">
        <v>296</v>
      </c>
      <c r="C287" s="287" t="s">
        <v>73</v>
      </c>
      <c r="D287" s="304">
        <f>D288</f>
        <v>79</v>
      </c>
    </row>
    <row r="288" spans="1:4" s="305" customFormat="1" ht="13.5" customHeight="1">
      <c r="A288" s="290" t="s">
        <v>74</v>
      </c>
      <c r="B288" s="287" t="s">
        <v>296</v>
      </c>
      <c r="C288" s="287" t="s">
        <v>75</v>
      </c>
      <c r="D288" s="304">
        <f>'приложение 5'!G140</f>
        <v>79</v>
      </c>
    </row>
    <row r="289" spans="1:4" s="305" customFormat="1">
      <c r="A289" s="286" t="s">
        <v>232</v>
      </c>
      <c r="B289" s="287" t="s">
        <v>584</v>
      </c>
      <c r="C289" s="287"/>
      <c r="D289" s="304">
        <f>D290</f>
        <v>5375.5</v>
      </c>
    </row>
    <row r="290" spans="1:4" s="305" customFormat="1" ht="25.5">
      <c r="A290" s="286" t="s">
        <v>275</v>
      </c>
      <c r="B290" s="287" t="s">
        <v>584</v>
      </c>
      <c r="C290" s="287" t="s">
        <v>58</v>
      </c>
      <c r="D290" s="304">
        <f>D291</f>
        <v>5375.5</v>
      </c>
    </row>
    <row r="291" spans="1:4" s="305" customFormat="1" ht="25.5">
      <c r="A291" s="286" t="s">
        <v>113</v>
      </c>
      <c r="B291" s="287" t="s">
        <v>584</v>
      </c>
      <c r="C291" s="287" t="s">
        <v>60</v>
      </c>
      <c r="D291" s="304">
        <f>'приложение 5'!G143+'приложение 5'!G178</f>
        <v>5375.5</v>
      </c>
    </row>
    <row r="292" spans="1:4" s="310" customFormat="1" ht="27">
      <c r="A292" s="284" t="s">
        <v>348</v>
      </c>
      <c r="B292" s="285" t="s">
        <v>349</v>
      </c>
      <c r="C292" s="285"/>
      <c r="D292" s="306">
        <f>D293</f>
        <v>582.6</v>
      </c>
    </row>
    <row r="293" spans="1:4" s="305" customFormat="1">
      <c r="A293" s="286" t="s">
        <v>232</v>
      </c>
      <c r="B293" s="287" t="s">
        <v>588</v>
      </c>
      <c r="C293" s="287"/>
      <c r="D293" s="304">
        <f>D294</f>
        <v>582.6</v>
      </c>
    </row>
    <row r="294" spans="1:4" s="305" customFormat="1" ht="25.5">
      <c r="A294" s="286" t="s">
        <v>275</v>
      </c>
      <c r="B294" s="287" t="s">
        <v>588</v>
      </c>
      <c r="C294" s="287" t="s">
        <v>58</v>
      </c>
      <c r="D294" s="304">
        <f>D295</f>
        <v>582.6</v>
      </c>
    </row>
    <row r="295" spans="1:4" s="305" customFormat="1" ht="25.5">
      <c r="A295" s="286" t="s">
        <v>113</v>
      </c>
      <c r="B295" s="287" t="s">
        <v>588</v>
      </c>
      <c r="C295" s="287" t="s">
        <v>60</v>
      </c>
      <c r="D295" s="304">
        <f>'приложение 5'!G182</f>
        <v>582.6</v>
      </c>
    </row>
    <row r="296" spans="1:4" s="312" customFormat="1" ht="29.25">
      <c r="A296" s="280" t="s">
        <v>419</v>
      </c>
      <c r="B296" s="281" t="s">
        <v>420</v>
      </c>
      <c r="C296" s="281"/>
      <c r="D296" s="311">
        <f>D297</f>
        <v>1200</v>
      </c>
    </row>
    <row r="297" spans="1:4" s="305" customFormat="1">
      <c r="A297" s="286" t="s">
        <v>232</v>
      </c>
      <c r="B297" s="287" t="s">
        <v>421</v>
      </c>
      <c r="C297" s="287"/>
      <c r="D297" s="304">
        <f>D298</f>
        <v>1200</v>
      </c>
    </row>
    <row r="298" spans="1:4" s="305" customFormat="1" ht="25.5">
      <c r="A298" s="286" t="s">
        <v>275</v>
      </c>
      <c r="B298" s="287" t="s">
        <v>421</v>
      </c>
      <c r="C298" s="287" t="s">
        <v>58</v>
      </c>
      <c r="D298" s="304">
        <f>D299</f>
        <v>1200</v>
      </c>
    </row>
    <row r="299" spans="1:4" s="305" customFormat="1" ht="25.5">
      <c r="A299" s="286" t="s">
        <v>113</v>
      </c>
      <c r="B299" s="287" t="s">
        <v>421</v>
      </c>
      <c r="C299" s="287" t="s">
        <v>60</v>
      </c>
      <c r="D299" s="304">
        <f>'приложение 5'!G426</f>
        <v>1200</v>
      </c>
    </row>
    <row r="300" spans="1:4" s="312" customFormat="1" ht="55.5" customHeight="1">
      <c r="A300" s="280" t="s">
        <v>372</v>
      </c>
      <c r="B300" s="281" t="s">
        <v>373</v>
      </c>
      <c r="C300" s="281"/>
      <c r="D300" s="311">
        <f>D301+D305+D309</f>
        <v>31100.5</v>
      </c>
    </row>
    <row r="301" spans="1:4" s="310" customFormat="1" ht="13.5">
      <c r="A301" s="284" t="s">
        <v>374</v>
      </c>
      <c r="B301" s="285" t="s">
        <v>375</v>
      </c>
      <c r="C301" s="285"/>
      <c r="D301" s="306">
        <f>D302</f>
        <v>233.5</v>
      </c>
    </row>
    <row r="302" spans="1:4" s="305" customFormat="1">
      <c r="A302" s="286" t="s">
        <v>232</v>
      </c>
      <c r="B302" s="287" t="s">
        <v>593</v>
      </c>
      <c r="C302" s="287"/>
      <c r="D302" s="304">
        <f>D303</f>
        <v>233.5</v>
      </c>
    </row>
    <row r="303" spans="1:4" s="305" customFormat="1">
      <c r="A303" s="286" t="s">
        <v>72</v>
      </c>
      <c r="B303" s="287" t="s">
        <v>593</v>
      </c>
      <c r="C303" s="287" t="s">
        <v>73</v>
      </c>
      <c r="D303" s="304">
        <f>D304</f>
        <v>233.5</v>
      </c>
    </row>
    <row r="304" spans="1:4" s="305" customFormat="1" ht="38.25">
      <c r="A304" s="286" t="s">
        <v>350</v>
      </c>
      <c r="B304" s="287" t="s">
        <v>593</v>
      </c>
      <c r="C304" s="287" t="s">
        <v>81</v>
      </c>
      <c r="D304" s="304">
        <f>'приложение 5'!G263</f>
        <v>233.5</v>
      </c>
    </row>
    <row r="305" spans="1:4" s="310" customFormat="1" ht="13.5">
      <c r="A305" s="284" t="s">
        <v>376</v>
      </c>
      <c r="B305" s="285" t="s">
        <v>377</v>
      </c>
      <c r="C305" s="285"/>
      <c r="D305" s="306">
        <f>D306</f>
        <v>200</v>
      </c>
    </row>
    <row r="306" spans="1:4" s="305" customFormat="1">
      <c r="A306" s="286" t="s">
        <v>232</v>
      </c>
      <c r="B306" s="287" t="s">
        <v>594</v>
      </c>
      <c r="C306" s="287"/>
      <c r="D306" s="304">
        <f>D307</f>
        <v>200</v>
      </c>
    </row>
    <row r="307" spans="1:4" s="305" customFormat="1" ht="25.5">
      <c r="A307" s="286" t="s">
        <v>275</v>
      </c>
      <c r="B307" s="287" t="s">
        <v>594</v>
      </c>
      <c r="C307" s="287" t="s">
        <v>58</v>
      </c>
      <c r="D307" s="304">
        <f>D308</f>
        <v>200</v>
      </c>
    </row>
    <row r="308" spans="1:4" s="305" customFormat="1" ht="25.5">
      <c r="A308" s="286" t="s">
        <v>113</v>
      </c>
      <c r="B308" s="287" t="s">
        <v>594</v>
      </c>
      <c r="C308" s="287" t="s">
        <v>60</v>
      </c>
      <c r="D308" s="304">
        <f>'приложение 5'!G267</f>
        <v>200</v>
      </c>
    </row>
    <row r="309" spans="1:4" s="310" customFormat="1" ht="27">
      <c r="A309" s="284" t="s">
        <v>378</v>
      </c>
      <c r="B309" s="285" t="s">
        <v>379</v>
      </c>
      <c r="C309" s="285"/>
      <c r="D309" s="306">
        <f>D310+D313</f>
        <v>30667</v>
      </c>
    </row>
    <row r="310" spans="1:4" s="305" customFormat="1">
      <c r="A310" s="286" t="s">
        <v>232</v>
      </c>
      <c r="B310" s="287" t="s">
        <v>595</v>
      </c>
      <c r="C310" s="287"/>
      <c r="D310" s="304">
        <f>D311</f>
        <v>40</v>
      </c>
    </row>
    <row r="311" spans="1:4" s="305" customFormat="1">
      <c r="A311" s="286" t="s">
        <v>72</v>
      </c>
      <c r="B311" s="287" t="s">
        <v>595</v>
      </c>
      <c r="C311" s="287" t="s">
        <v>73</v>
      </c>
      <c r="D311" s="304">
        <f>D312</f>
        <v>40</v>
      </c>
    </row>
    <row r="312" spans="1:4" s="305" customFormat="1" ht="38.25">
      <c r="A312" s="286" t="s">
        <v>350</v>
      </c>
      <c r="B312" s="287" t="s">
        <v>595</v>
      </c>
      <c r="C312" s="287" t="s">
        <v>81</v>
      </c>
      <c r="D312" s="304">
        <f>'приложение 5'!G271</f>
        <v>40</v>
      </c>
    </row>
    <row r="313" spans="1:4" s="305" customFormat="1" ht="63.75">
      <c r="A313" s="204" t="s">
        <v>541</v>
      </c>
      <c r="B313" s="18" t="s">
        <v>553</v>
      </c>
      <c r="C313" s="205"/>
      <c r="D313" s="304">
        <f>D314</f>
        <v>30627</v>
      </c>
    </row>
    <row r="314" spans="1:4" s="305" customFormat="1">
      <c r="A314" s="204" t="s">
        <v>72</v>
      </c>
      <c r="B314" s="18" t="s">
        <v>553</v>
      </c>
      <c r="C314" s="205" t="s">
        <v>73</v>
      </c>
      <c r="D314" s="304">
        <f>D315</f>
        <v>30627</v>
      </c>
    </row>
    <row r="315" spans="1:4" s="305" customFormat="1" ht="38.25">
      <c r="A315" s="204" t="s">
        <v>350</v>
      </c>
      <c r="B315" s="18" t="s">
        <v>553</v>
      </c>
      <c r="C315" s="205" t="s">
        <v>81</v>
      </c>
      <c r="D315" s="304">
        <f>'приложение 5'!G205</f>
        <v>30627</v>
      </c>
    </row>
    <row r="316" spans="1:4" s="312" customFormat="1" ht="29.25">
      <c r="A316" s="280" t="s">
        <v>259</v>
      </c>
      <c r="B316" s="281" t="s">
        <v>260</v>
      </c>
      <c r="C316" s="281"/>
      <c r="D316" s="311">
        <f>D317+D323</f>
        <v>15172.3</v>
      </c>
    </row>
    <row r="317" spans="1:4" s="305" customFormat="1">
      <c r="A317" s="286" t="s">
        <v>232</v>
      </c>
      <c r="B317" s="293" t="s">
        <v>264</v>
      </c>
      <c r="C317" s="287"/>
      <c r="D317" s="304">
        <f>D318+D320</f>
        <v>1926</v>
      </c>
    </row>
    <row r="318" spans="1:4" s="305" customFormat="1" ht="17.25" customHeight="1">
      <c r="A318" s="286" t="s">
        <v>93</v>
      </c>
      <c r="B318" s="293" t="s">
        <v>264</v>
      </c>
      <c r="C318" s="287" t="s">
        <v>58</v>
      </c>
      <c r="D318" s="304">
        <f>D319</f>
        <v>1176</v>
      </c>
    </row>
    <row r="319" spans="1:4" s="305" customFormat="1" ht="25.5">
      <c r="A319" s="286" t="s">
        <v>113</v>
      </c>
      <c r="B319" s="293" t="s">
        <v>264</v>
      </c>
      <c r="C319" s="287" t="s">
        <v>60</v>
      </c>
      <c r="D319" s="304">
        <f>'приложение 5'!G254</f>
        <v>1176</v>
      </c>
    </row>
    <row r="320" spans="1:4" s="305" customFormat="1" ht="25.5">
      <c r="A320" s="286" t="s">
        <v>262</v>
      </c>
      <c r="B320" s="293" t="s">
        <v>264</v>
      </c>
      <c r="C320" s="287" t="s">
        <v>49</v>
      </c>
      <c r="D320" s="304">
        <f>D321+D322</f>
        <v>750</v>
      </c>
    </row>
    <row r="321" spans="1:4" s="305" customFormat="1">
      <c r="A321" s="286" t="s">
        <v>51</v>
      </c>
      <c r="B321" s="293" t="s">
        <v>264</v>
      </c>
      <c r="C321" s="287" t="s">
        <v>50</v>
      </c>
      <c r="D321" s="304">
        <f>'приложение 5'!G256</f>
        <v>150</v>
      </c>
    </row>
    <row r="322" spans="1:4" s="305" customFormat="1">
      <c r="A322" s="286" t="s">
        <v>67</v>
      </c>
      <c r="B322" s="293" t="s">
        <v>264</v>
      </c>
      <c r="C322" s="287" t="s">
        <v>65</v>
      </c>
      <c r="D322" s="304">
        <f>'приложение 5'!G257</f>
        <v>600</v>
      </c>
    </row>
    <row r="323" spans="1:4" s="305" customFormat="1" ht="25.5">
      <c r="A323" s="286" t="s">
        <v>205</v>
      </c>
      <c r="B323" s="293" t="s">
        <v>261</v>
      </c>
      <c r="C323" s="287"/>
      <c r="D323" s="304">
        <f>D324</f>
        <v>13246.3</v>
      </c>
    </row>
    <row r="324" spans="1:4" s="305" customFormat="1" ht="25.5">
      <c r="A324" s="286" t="s">
        <v>89</v>
      </c>
      <c r="B324" s="293" t="s">
        <v>261</v>
      </c>
      <c r="C324" s="287" t="s">
        <v>49</v>
      </c>
      <c r="D324" s="304">
        <f>D325</f>
        <v>13246.3</v>
      </c>
    </row>
    <row r="325" spans="1:4" s="305" customFormat="1">
      <c r="A325" s="286" t="s">
        <v>51</v>
      </c>
      <c r="B325" s="293" t="s">
        <v>261</v>
      </c>
      <c r="C325" s="287" t="s">
        <v>50</v>
      </c>
      <c r="D325" s="304">
        <f>'приложение 5'!G724</f>
        <v>13246.3</v>
      </c>
    </row>
    <row r="326" spans="1:4" s="312" customFormat="1" ht="29.25">
      <c r="A326" s="280" t="s">
        <v>351</v>
      </c>
      <c r="B326" s="281" t="s">
        <v>352</v>
      </c>
      <c r="C326" s="281"/>
      <c r="D326" s="311">
        <f>D327+D352</f>
        <v>44024.5</v>
      </c>
    </row>
    <row r="327" spans="1:4" s="310" customFormat="1" ht="13.5">
      <c r="A327" s="284" t="s">
        <v>355</v>
      </c>
      <c r="B327" s="285" t="s">
        <v>356</v>
      </c>
      <c r="C327" s="285"/>
      <c r="D327" s="306">
        <f>D328+D338</f>
        <v>33109.5</v>
      </c>
    </row>
    <row r="328" spans="1:4" s="305" customFormat="1">
      <c r="A328" s="286" t="s">
        <v>357</v>
      </c>
      <c r="B328" s="287" t="s">
        <v>358</v>
      </c>
      <c r="C328" s="287"/>
      <c r="D328" s="304">
        <f>D329+D332+D335</f>
        <v>4777.7</v>
      </c>
    </row>
    <row r="329" spans="1:4" s="305" customFormat="1" ht="58.5" customHeight="1">
      <c r="A329" s="286" t="s">
        <v>501</v>
      </c>
      <c r="B329" s="287" t="s">
        <v>359</v>
      </c>
      <c r="C329" s="287"/>
      <c r="D329" s="304">
        <f>D330</f>
        <v>4538.8</v>
      </c>
    </row>
    <row r="330" spans="1:4" s="305" customFormat="1" ht="25.5">
      <c r="A330" s="286" t="s">
        <v>360</v>
      </c>
      <c r="B330" s="287" t="s">
        <v>359</v>
      </c>
      <c r="C330" s="287" t="s">
        <v>78</v>
      </c>
      <c r="D330" s="304">
        <f>D331</f>
        <v>4538.8</v>
      </c>
    </row>
    <row r="331" spans="1:4" s="305" customFormat="1">
      <c r="A331" s="286" t="s">
        <v>35</v>
      </c>
      <c r="B331" s="287" t="s">
        <v>359</v>
      </c>
      <c r="C331" s="287" t="s">
        <v>79</v>
      </c>
      <c r="D331" s="304">
        <f>'приложение 5'!G219</f>
        <v>4538.8</v>
      </c>
    </row>
    <row r="332" spans="1:4" s="305" customFormat="1" ht="120.75" customHeight="1">
      <c r="A332" s="286" t="s">
        <v>502</v>
      </c>
      <c r="B332" s="287" t="s">
        <v>361</v>
      </c>
      <c r="C332" s="287"/>
      <c r="D332" s="304">
        <f>D333</f>
        <v>236.5</v>
      </c>
    </row>
    <row r="333" spans="1:4" s="305" customFormat="1" ht="25.5">
      <c r="A333" s="286" t="s">
        <v>360</v>
      </c>
      <c r="B333" s="287" t="s">
        <v>361</v>
      </c>
      <c r="C333" s="287" t="s">
        <v>78</v>
      </c>
      <c r="D333" s="304">
        <f>D334</f>
        <v>236.5</v>
      </c>
    </row>
    <row r="334" spans="1:4" s="305" customFormat="1">
      <c r="A334" s="286" t="s">
        <v>35</v>
      </c>
      <c r="B334" s="287" t="s">
        <v>361</v>
      </c>
      <c r="C334" s="287" t="s">
        <v>79</v>
      </c>
      <c r="D334" s="304">
        <f>'приложение 5'!G223</f>
        <v>236.5</v>
      </c>
    </row>
    <row r="335" spans="1:4" s="305" customFormat="1" ht="120.75" customHeight="1">
      <c r="A335" s="286" t="s">
        <v>503</v>
      </c>
      <c r="B335" s="287" t="s">
        <v>362</v>
      </c>
      <c r="C335" s="287"/>
      <c r="D335" s="304">
        <f>D336</f>
        <v>2.4</v>
      </c>
    </row>
    <row r="336" spans="1:4" s="305" customFormat="1" ht="25.5">
      <c r="A336" s="286" t="s">
        <v>360</v>
      </c>
      <c r="B336" s="287" t="s">
        <v>362</v>
      </c>
      <c r="C336" s="287" t="s">
        <v>78</v>
      </c>
      <c r="D336" s="304">
        <f>D337</f>
        <v>2.4</v>
      </c>
    </row>
    <row r="337" spans="1:4" s="305" customFormat="1">
      <c r="A337" s="286" t="s">
        <v>35</v>
      </c>
      <c r="B337" s="287" t="s">
        <v>362</v>
      </c>
      <c r="C337" s="287" t="s">
        <v>79</v>
      </c>
      <c r="D337" s="304">
        <f>'приложение 5'!G226</f>
        <v>2.4</v>
      </c>
    </row>
    <row r="338" spans="1:4" s="305" customFormat="1" ht="25.5">
      <c r="A338" s="286" t="s">
        <v>363</v>
      </c>
      <c r="B338" s="287" t="s">
        <v>364</v>
      </c>
      <c r="C338" s="287"/>
      <c r="D338" s="304">
        <f>D341+D345+D348+D350</f>
        <v>28331.800000000003</v>
      </c>
    </row>
    <row r="339" spans="1:4" s="305" customFormat="1">
      <c r="A339" s="286" t="s">
        <v>232</v>
      </c>
      <c r="B339" s="205" t="s">
        <v>591</v>
      </c>
      <c r="C339" s="205"/>
      <c r="D339" s="304">
        <f>D340</f>
        <v>1495</v>
      </c>
    </row>
    <row r="340" spans="1:4" s="305" customFormat="1">
      <c r="A340" s="204" t="s">
        <v>57</v>
      </c>
      <c r="B340" s="205" t="s">
        <v>591</v>
      </c>
      <c r="C340" s="205" t="s">
        <v>58</v>
      </c>
      <c r="D340" s="304">
        <f>D341</f>
        <v>1495</v>
      </c>
    </row>
    <row r="341" spans="1:4" s="305" customFormat="1" ht="25.5">
      <c r="A341" s="183" t="s">
        <v>113</v>
      </c>
      <c r="B341" s="205" t="s">
        <v>591</v>
      </c>
      <c r="C341" s="205" t="s">
        <v>60</v>
      </c>
      <c r="D341" s="304">
        <f>'приложение 5'!G230</f>
        <v>1495</v>
      </c>
    </row>
    <row r="342" spans="1:4" s="305" customFormat="1" ht="54" customHeight="1">
      <c r="A342" s="286" t="s">
        <v>501</v>
      </c>
      <c r="B342" s="287" t="s">
        <v>365</v>
      </c>
      <c r="C342" s="287"/>
      <c r="D342" s="304">
        <v>25495</v>
      </c>
    </row>
    <row r="343" spans="1:4" s="305" customFormat="1">
      <c r="A343" s="286" t="s">
        <v>57</v>
      </c>
      <c r="B343" s="287" t="s">
        <v>365</v>
      </c>
      <c r="C343" s="287" t="s">
        <v>58</v>
      </c>
      <c r="D343" s="304">
        <v>25495</v>
      </c>
    </row>
    <row r="344" spans="1:4" s="305" customFormat="1" ht="25.5">
      <c r="A344" s="286" t="s">
        <v>113</v>
      </c>
      <c r="B344" s="287" t="s">
        <v>365</v>
      </c>
      <c r="C344" s="287" t="s">
        <v>60</v>
      </c>
      <c r="D344" s="304">
        <f>'приложение 5'!G236</f>
        <v>25495</v>
      </c>
    </row>
    <row r="345" spans="1:4" s="305" customFormat="1">
      <c r="A345" s="286" t="s">
        <v>469</v>
      </c>
      <c r="B345" s="287" t="s">
        <v>365</v>
      </c>
      <c r="C345" s="287" t="s">
        <v>60</v>
      </c>
      <c r="D345" s="304">
        <v>25495</v>
      </c>
    </row>
    <row r="346" spans="1:4" s="305" customFormat="1" ht="121.5" customHeight="1">
      <c r="A346" s="286" t="s">
        <v>502</v>
      </c>
      <c r="B346" s="287" t="s">
        <v>366</v>
      </c>
      <c r="C346" s="287"/>
      <c r="D346" s="304">
        <v>1328.4</v>
      </c>
    </row>
    <row r="347" spans="1:4" s="305" customFormat="1">
      <c r="A347" s="286" t="s">
        <v>57</v>
      </c>
      <c r="B347" s="287" t="s">
        <v>366</v>
      </c>
      <c r="C347" s="287" t="s">
        <v>58</v>
      </c>
      <c r="D347" s="304">
        <v>1328.4</v>
      </c>
    </row>
    <row r="348" spans="1:4" s="305" customFormat="1" ht="25.5">
      <c r="A348" s="286" t="s">
        <v>113</v>
      </c>
      <c r="B348" s="287" t="s">
        <v>366</v>
      </c>
      <c r="C348" s="287" t="s">
        <v>60</v>
      </c>
      <c r="D348" s="304">
        <f>'приложение 5'!G240</f>
        <v>1328.4</v>
      </c>
    </row>
    <row r="349" spans="1:4" s="305" customFormat="1" ht="120" customHeight="1">
      <c r="A349" s="286" t="s">
        <v>503</v>
      </c>
      <c r="B349" s="287" t="s">
        <v>367</v>
      </c>
      <c r="C349" s="287"/>
      <c r="D349" s="304">
        <v>13.4</v>
      </c>
    </row>
    <row r="350" spans="1:4" s="305" customFormat="1">
      <c r="A350" s="286" t="s">
        <v>57</v>
      </c>
      <c r="B350" s="287" t="s">
        <v>367</v>
      </c>
      <c r="C350" s="287" t="s">
        <v>58</v>
      </c>
      <c r="D350" s="304">
        <v>13.4</v>
      </c>
    </row>
    <row r="351" spans="1:4" s="305" customFormat="1" ht="25.5">
      <c r="A351" s="286" t="s">
        <v>113</v>
      </c>
      <c r="B351" s="287" t="s">
        <v>367</v>
      </c>
      <c r="C351" s="287" t="s">
        <v>60</v>
      </c>
      <c r="D351" s="304">
        <f>'приложение 5'!G243</f>
        <v>13.4</v>
      </c>
    </row>
    <row r="352" spans="1:4" s="310" customFormat="1" ht="13.5">
      <c r="A352" s="284" t="s">
        <v>353</v>
      </c>
      <c r="B352" s="285" t="s">
        <v>354</v>
      </c>
      <c r="C352" s="285"/>
      <c r="D352" s="306">
        <f>D353</f>
        <v>10915</v>
      </c>
    </row>
    <row r="353" spans="1:4" s="305" customFormat="1">
      <c r="A353" s="286" t="s">
        <v>232</v>
      </c>
      <c r="B353" s="287" t="s">
        <v>590</v>
      </c>
      <c r="C353" s="287"/>
      <c r="D353" s="304">
        <f>D354</f>
        <v>10915</v>
      </c>
    </row>
    <row r="354" spans="1:4" s="305" customFormat="1">
      <c r="A354" s="286" t="s">
        <v>72</v>
      </c>
      <c r="B354" s="287" t="s">
        <v>590</v>
      </c>
      <c r="C354" s="287" t="s">
        <v>73</v>
      </c>
      <c r="D354" s="304">
        <f>D355</f>
        <v>10915</v>
      </c>
    </row>
    <row r="355" spans="1:4" s="305" customFormat="1" ht="25.5">
      <c r="A355" s="286" t="s">
        <v>80</v>
      </c>
      <c r="B355" s="287" t="s">
        <v>590</v>
      </c>
      <c r="C355" s="287" t="s">
        <v>81</v>
      </c>
      <c r="D355" s="304">
        <f>'приложение 5'!G211</f>
        <v>10915</v>
      </c>
    </row>
    <row r="356" spans="1:4" s="312" customFormat="1" ht="88.5" customHeight="1">
      <c r="A356" s="315" t="s">
        <v>135</v>
      </c>
      <c r="B356" s="281" t="s">
        <v>305</v>
      </c>
      <c r="C356" s="281"/>
      <c r="D356" s="311">
        <f>D357+D365</f>
        <v>46916.7</v>
      </c>
    </row>
    <row r="357" spans="1:4" s="318" customFormat="1" ht="27">
      <c r="A357" s="316" t="s">
        <v>306</v>
      </c>
      <c r="B357" s="317" t="s">
        <v>307</v>
      </c>
      <c r="C357" s="317"/>
      <c r="D357" s="306">
        <f>D358</f>
        <v>32315.199999999997</v>
      </c>
    </row>
    <row r="358" spans="1:4" s="312" customFormat="1" ht="15">
      <c r="A358" s="294" t="s">
        <v>126</v>
      </c>
      <c r="B358" s="295" t="s">
        <v>308</v>
      </c>
      <c r="C358" s="295"/>
      <c r="D358" s="304">
        <f>D359+D361+D363</f>
        <v>32315.199999999997</v>
      </c>
    </row>
    <row r="359" spans="1:4" s="312" customFormat="1" ht="39.75" customHeight="1">
      <c r="A359" s="294" t="s">
        <v>55</v>
      </c>
      <c r="B359" s="295" t="s">
        <v>308</v>
      </c>
      <c r="C359" s="295" t="s">
        <v>56</v>
      </c>
      <c r="D359" s="304">
        <f>D360</f>
        <v>29200.1</v>
      </c>
    </row>
    <row r="360" spans="1:4" s="312" customFormat="1" ht="15">
      <c r="A360" s="294" t="s">
        <v>106</v>
      </c>
      <c r="B360" s="295" t="s">
        <v>308</v>
      </c>
      <c r="C360" s="295" t="s">
        <v>107</v>
      </c>
      <c r="D360" s="304">
        <f>'приложение 5'!G60</f>
        <v>29200.1</v>
      </c>
    </row>
    <row r="361" spans="1:4" s="312" customFormat="1" ht="26.25">
      <c r="A361" s="294" t="s">
        <v>275</v>
      </c>
      <c r="B361" s="295" t="s">
        <v>308</v>
      </c>
      <c r="C361" s="295" t="s">
        <v>58</v>
      </c>
      <c r="D361" s="304">
        <f>D362</f>
        <v>3105.8</v>
      </c>
    </row>
    <row r="362" spans="1:4" s="312" customFormat="1" ht="26.25">
      <c r="A362" s="294" t="s">
        <v>59</v>
      </c>
      <c r="B362" s="295" t="s">
        <v>308</v>
      </c>
      <c r="C362" s="295" t="s">
        <v>60</v>
      </c>
      <c r="D362" s="304">
        <f>'приложение 5'!G62</f>
        <v>3105.8</v>
      </c>
    </row>
    <row r="363" spans="1:4" s="305" customFormat="1">
      <c r="A363" s="290" t="s">
        <v>72</v>
      </c>
      <c r="B363" s="287" t="s">
        <v>308</v>
      </c>
      <c r="C363" s="287" t="s">
        <v>73</v>
      </c>
      <c r="D363" s="304">
        <f>D364</f>
        <v>9.2999999999999989</v>
      </c>
    </row>
    <row r="364" spans="1:4" s="305" customFormat="1">
      <c r="A364" s="290" t="s">
        <v>74</v>
      </c>
      <c r="B364" s="287" t="s">
        <v>308</v>
      </c>
      <c r="C364" s="287" t="s">
        <v>75</v>
      </c>
      <c r="D364" s="304">
        <f>'приложение 5'!G64</f>
        <v>9.2999999999999989</v>
      </c>
    </row>
    <row r="365" spans="1:4" s="310" customFormat="1" ht="27">
      <c r="A365" s="319" t="s">
        <v>312</v>
      </c>
      <c r="B365" s="285" t="s">
        <v>313</v>
      </c>
      <c r="C365" s="285"/>
      <c r="D365" s="306">
        <f>D366</f>
        <v>14601.5</v>
      </c>
    </row>
    <row r="366" spans="1:4" s="305" customFormat="1">
      <c r="A366" s="286" t="s">
        <v>289</v>
      </c>
      <c r="B366" s="287" t="s">
        <v>314</v>
      </c>
      <c r="C366" s="287"/>
      <c r="D366" s="304">
        <f>D367+D369+D371</f>
        <v>14601.5</v>
      </c>
    </row>
    <row r="367" spans="1:4" s="305" customFormat="1" ht="25.5">
      <c r="A367" s="294" t="s">
        <v>275</v>
      </c>
      <c r="B367" s="295" t="s">
        <v>308</v>
      </c>
      <c r="C367" s="295" t="s">
        <v>58</v>
      </c>
      <c r="D367" s="304">
        <f>D368</f>
        <v>50</v>
      </c>
    </row>
    <row r="368" spans="1:4" s="305" customFormat="1" ht="25.5">
      <c r="A368" s="294" t="s">
        <v>59</v>
      </c>
      <c r="B368" s="295" t="s">
        <v>308</v>
      </c>
      <c r="C368" s="295" t="s">
        <v>60</v>
      </c>
      <c r="D368" s="304">
        <f>'приложение 5'!G68</f>
        <v>50</v>
      </c>
    </row>
    <row r="369" spans="1:4" s="305" customFormat="1">
      <c r="A369" s="286" t="s">
        <v>140</v>
      </c>
      <c r="B369" s="287" t="s">
        <v>314</v>
      </c>
      <c r="C369" s="287" t="s">
        <v>141</v>
      </c>
      <c r="D369" s="304">
        <f>D370</f>
        <v>9551.5</v>
      </c>
    </row>
    <row r="370" spans="1:4" s="305" customFormat="1">
      <c r="A370" s="286" t="s">
        <v>315</v>
      </c>
      <c r="B370" s="287" t="s">
        <v>314</v>
      </c>
      <c r="C370" s="287" t="s">
        <v>142</v>
      </c>
      <c r="D370" s="304">
        <f>'приложение 5'!G731</f>
        <v>9551.5</v>
      </c>
    </row>
    <row r="371" spans="1:4" s="305" customFormat="1">
      <c r="A371" s="286" t="s">
        <v>72</v>
      </c>
      <c r="B371" s="287" t="s">
        <v>314</v>
      </c>
      <c r="C371" s="287" t="s">
        <v>73</v>
      </c>
      <c r="D371" s="304">
        <f>D372</f>
        <v>5000</v>
      </c>
    </row>
    <row r="372" spans="1:4" s="305" customFormat="1">
      <c r="A372" s="286" t="s">
        <v>137</v>
      </c>
      <c r="B372" s="287" t="s">
        <v>314</v>
      </c>
      <c r="C372" s="287" t="s">
        <v>138</v>
      </c>
      <c r="D372" s="304">
        <f>'приложение 5'!G92</f>
        <v>5000</v>
      </c>
    </row>
    <row r="373" spans="1:4" s="305" customFormat="1" ht="28.5" customHeight="1">
      <c r="A373" s="280" t="s">
        <v>100</v>
      </c>
      <c r="B373" s="296" t="s">
        <v>265</v>
      </c>
      <c r="C373" s="296"/>
      <c r="D373" s="311">
        <f>D374+D443+D447</f>
        <v>353261.9</v>
      </c>
    </row>
    <row r="374" spans="1:4" s="310" customFormat="1" ht="27">
      <c r="A374" s="284" t="s">
        <v>266</v>
      </c>
      <c r="B374" s="320" t="s">
        <v>267</v>
      </c>
      <c r="C374" s="320"/>
      <c r="D374" s="306">
        <f>D375+D378+D385+D388+D391+D394+D399+D408+D411+D414+D419+D422+D427+D430+D437+D440</f>
        <v>340525.30000000005</v>
      </c>
    </row>
    <row r="375" spans="1:4" s="305" customFormat="1">
      <c r="A375" s="286" t="s">
        <v>125</v>
      </c>
      <c r="B375" s="287" t="s">
        <v>279</v>
      </c>
      <c r="C375" s="287"/>
      <c r="D375" s="304">
        <f>D376</f>
        <v>4221.3999999999996</v>
      </c>
    </row>
    <row r="376" spans="1:4" s="305" customFormat="1" ht="40.5" customHeight="1">
      <c r="A376" s="286" t="s">
        <v>55</v>
      </c>
      <c r="B376" s="287" t="s">
        <v>279</v>
      </c>
      <c r="C376" s="287" t="s">
        <v>56</v>
      </c>
      <c r="D376" s="304">
        <f>D377</f>
        <v>4221.3999999999996</v>
      </c>
    </row>
    <row r="377" spans="1:4" s="305" customFormat="1" ht="15.75" customHeight="1">
      <c r="A377" s="286" t="s">
        <v>106</v>
      </c>
      <c r="B377" s="287" t="s">
        <v>279</v>
      </c>
      <c r="C377" s="287" t="s">
        <v>107</v>
      </c>
      <c r="D377" s="304">
        <f>'приложение 5'!G48</f>
        <v>4221.3999999999996</v>
      </c>
    </row>
    <row r="378" spans="1:4" s="305" customFormat="1">
      <c r="A378" s="286" t="s">
        <v>126</v>
      </c>
      <c r="B378" s="293" t="s">
        <v>272</v>
      </c>
      <c r="C378" s="289"/>
      <c r="D378" s="304">
        <f>D379+D381+D383</f>
        <v>201038.1</v>
      </c>
    </row>
    <row r="379" spans="1:4" s="305" customFormat="1" ht="38.25" customHeight="1">
      <c r="A379" s="286" t="s">
        <v>55</v>
      </c>
      <c r="B379" s="293" t="s">
        <v>272</v>
      </c>
      <c r="C379" s="287" t="s">
        <v>56</v>
      </c>
      <c r="D379" s="304">
        <f>D380</f>
        <v>187575.9</v>
      </c>
    </row>
    <row r="380" spans="1:4" s="305" customFormat="1">
      <c r="A380" s="286" t="s">
        <v>106</v>
      </c>
      <c r="B380" s="293" t="s">
        <v>272</v>
      </c>
      <c r="C380" s="287" t="s">
        <v>107</v>
      </c>
      <c r="D380" s="304">
        <f>'приложение 5'!G18+'приложение 5'!G29+'приложение 5'!G41+'приложение 5'!G73</f>
        <v>187575.9</v>
      </c>
    </row>
    <row r="381" spans="1:4" s="305" customFormat="1" ht="25.5">
      <c r="A381" s="286" t="s">
        <v>275</v>
      </c>
      <c r="B381" s="293" t="s">
        <v>272</v>
      </c>
      <c r="C381" s="287" t="s">
        <v>58</v>
      </c>
      <c r="D381" s="304">
        <f>D382</f>
        <v>13311.600000000002</v>
      </c>
    </row>
    <row r="382" spans="1:4" s="305" customFormat="1" ht="25.5">
      <c r="A382" s="286" t="s">
        <v>113</v>
      </c>
      <c r="B382" s="293" t="s">
        <v>272</v>
      </c>
      <c r="C382" s="287" t="s">
        <v>60</v>
      </c>
      <c r="D382" s="304">
        <f>'приложение 5'!G20+'приложение 5'!G31+'приложение 5'!G43+'приложение 5'!G75</f>
        <v>13311.600000000002</v>
      </c>
    </row>
    <row r="383" spans="1:4" s="305" customFormat="1">
      <c r="A383" s="290" t="s">
        <v>72</v>
      </c>
      <c r="B383" s="293" t="s">
        <v>272</v>
      </c>
      <c r="C383" s="287" t="s">
        <v>73</v>
      </c>
      <c r="D383" s="304">
        <f>D384</f>
        <v>150.6</v>
      </c>
    </row>
    <row r="384" spans="1:4" s="305" customFormat="1" ht="15" customHeight="1">
      <c r="A384" s="290" t="s">
        <v>74</v>
      </c>
      <c r="B384" s="293" t="s">
        <v>272</v>
      </c>
      <c r="C384" s="287" t="s">
        <v>75</v>
      </c>
      <c r="D384" s="304">
        <f>'приложение 5'!G32+'приложение 5'!G45</f>
        <v>150.6</v>
      </c>
    </row>
    <row r="385" spans="1:4" s="305" customFormat="1">
      <c r="A385" s="288" t="s">
        <v>278</v>
      </c>
      <c r="B385" s="293" t="s">
        <v>271</v>
      </c>
      <c r="C385" s="293"/>
      <c r="D385" s="304">
        <v>4214.6000000000004</v>
      </c>
    </row>
    <row r="386" spans="1:4" s="305" customFormat="1" ht="39" customHeight="1">
      <c r="A386" s="286" t="s">
        <v>55</v>
      </c>
      <c r="B386" s="293" t="s">
        <v>271</v>
      </c>
      <c r="C386" s="293" t="s">
        <v>56</v>
      </c>
      <c r="D386" s="304">
        <v>4214.6000000000004</v>
      </c>
    </row>
    <row r="387" spans="1:4" s="305" customFormat="1">
      <c r="A387" s="286" t="s">
        <v>106</v>
      </c>
      <c r="B387" s="293" t="s">
        <v>271</v>
      </c>
      <c r="C387" s="293" t="s">
        <v>107</v>
      </c>
      <c r="D387" s="304">
        <f>'приложение 5'!G23</f>
        <v>4214.6000000000004</v>
      </c>
    </row>
    <row r="388" spans="1:4" s="305" customFormat="1">
      <c r="A388" s="183" t="s">
        <v>114</v>
      </c>
      <c r="B388" s="184" t="s">
        <v>273</v>
      </c>
      <c r="C388" s="184"/>
      <c r="D388" s="304">
        <v>2978.3</v>
      </c>
    </row>
    <row r="389" spans="1:4" s="305" customFormat="1" ht="38.25" customHeight="1">
      <c r="A389" s="183" t="s">
        <v>55</v>
      </c>
      <c r="B389" s="184" t="s">
        <v>273</v>
      </c>
      <c r="C389" s="184" t="s">
        <v>56</v>
      </c>
      <c r="D389" s="304">
        <v>2978.3</v>
      </c>
    </row>
    <row r="390" spans="1:4" s="305" customFormat="1" ht="17.25" customHeight="1">
      <c r="A390" s="183" t="s">
        <v>106</v>
      </c>
      <c r="B390" s="184" t="s">
        <v>273</v>
      </c>
      <c r="C390" s="184" t="s">
        <v>107</v>
      </c>
      <c r="D390" s="304">
        <f>'приложение 5'!G35</f>
        <v>2978.3</v>
      </c>
    </row>
    <row r="391" spans="1:4" s="305" customFormat="1" ht="25.5">
      <c r="A391" s="286" t="s">
        <v>117</v>
      </c>
      <c r="B391" s="287" t="s">
        <v>274</v>
      </c>
      <c r="C391" s="287"/>
      <c r="D391" s="304">
        <v>4041.7</v>
      </c>
    </row>
    <row r="392" spans="1:4" s="305" customFormat="1" ht="41.25" customHeight="1">
      <c r="A392" s="286" t="s">
        <v>55</v>
      </c>
      <c r="B392" s="287" t="s">
        <v>274</v>
      </c>
      <c r="C392" s="287" t="s">
        <v>56</v>
      </c>
      <c r="D392" s="304">
        <v>4041.7</v>
      </c>
    </row>
    <row r="393" spans="1:4" s="305" customFormat="1">
      <c r="A393" s="286" t="s">
        <v>106</v>
      </c>
      <c r="B393" s="287" t="s">
        <v>274</v>
      </c>
      <c r="C393" s="287" t="s">
        <v>107</v>
      </c>
      <c r="D393" s="304">
        <f>'приложение 5'!G80</f>
        <v>4041.7</v>
      </c>
    </row>
    <row r="394" spans="1:4" s="305" customFormat="1">
      <c r="A394" s="286" t="s">
        <v>289</v>
      </c>
      <c r="B394" s="287" t="s">
        <v>290</v>
      </c>
      <c r="C394" s="289"/>
      <c r="D394" s="304">
        <v>5780.7000000000007</v>
      </c>
    </row>
    <row r="395" spans="1:4" s="305" customFormat="1" ht="25.5">
      <c r="A395" s="286" t="s">
        <v>275</v>
      </c>
      <c r="B395" s="287" t="s">
        <v>290</v>
      </c>
      <c r="C395" s="287" t="s">
        <v>58</v>
      </c>
      <c r="D395" s="304">
        <v>2258.9</v>
      </c>
    </row>
    <row r="396" spans="1:4" s="305" customFormat="1" ht="25.5">
      <c r="A396" s="286" t="s">
        <v>113</v>
      </c>
      <c r="B396" s="287" t="s">
        <v>290</v>
      </c>
      <c r="C396" s="287" t="s">
        <v>60</v>
      </c>
      <c r="D396" s="304">
        <f>'приложение 5'!G86+'приложение 5'!G110</f>
        <v>2258.9</v>
      </c>
    </row>
    <row r="397" spans="1:4" s="305" customFormat="1">
      <c r="A397" s="286" t="s">
        <v>148</v>
      </c>
      <c r="B397" s="287" t="s">
        <v>290</v>
      </c>
      <c r="C397" s="287" t="s">
        <v>149</v>
      </c>
      <c r="D397" s="304">
        <v>3521.8</v>
      </c>
    </row>
    <row r="398" spans="1:4" s="305" customFormat="1" ht="25.5">
      <c r="A398" s="286" t="s">
        <v>150</v>
      </c>
      <c r="B398" s="287" t="s">
        <v>290</v>
      </c>
      <c r="C398" s="287" t="s">
        <v>151</v>
      </c>
      <c r="D398" s="304">
        <f>'приложение 5'!G653</f>
        <v>3521.8</v>
      </c>
    </row>
    <row r="399" spans="1:4" s="305" customFormat="1" ht="25.5">
      <c r="A399" s="286" t="s">
        <v>205</v>
      </c>
      <c r="B399" s="293" t="s">
        <v>380</v>
      </c>
      <c r="C399" s="287"/>
      <c r="D399" s="304">
        <f>D400+D402+D404+D406</f>
        <v>103155</v>
      </c>
    </row>
    <row r="400" spans="1:4" s="305" customFormat="1" ht="38.25" customHeight="1">
      <c r="A400" s="286" t="s">
        <v>55</v>
      </c>
      <c r="B400" s="287" t="s">
        <v>380</v>
      </c>
      <c r="C400" s="287" t="s">
        <v>56</v>
      </c>
      <c r="D400" s="304">
        <f>D401</f>
        <v>53448.3</v>
      </c>
    </row>
    <row r="401" spans="1:4" s="305" customFormat="1">
      <c r="A401" s="286" t="s">
        <v>68</v>
      </c>
      <c r="B401" s="287" t="s">
        <v>380</v>
      </c>
      <c r="C401" s="287" t="s">
        <v>69</v>
      </c>
      <c r="D401" s="304">
        <f>'приложение 5'!G400</f>
        <v>53448.3</v>
      </c>
    </row>
    <row r="402" spans="1:4" s="305" customFormat="1" ht="25.5">
      <c r="A402" s="286" t="s">
        <v>275</v>
      </c>
      <c r="B402" s="287" t="s">
        <v>380</v>
      </c>
      <c r="C402" s="287" t="s">
        <v>58</v>
      </c>
      <c r="D402" s="304">
        <f>D403</f>
        <v>26748.100000000002</v>
      </c>
    </row>
    <row r="403" spans="1:4" s="305" customFormat="1" ht="25.5">
      <c r="A403" s="286" t="s">
        <v>113</v>
      </c>
      <c r="B403" s="287" t="s">
        <v>380</v>
      </c>
      <c r="C403" s="287" t="s">
        <v>60</v>
      </c>
      <c r="D403" s="304">
        <f>'приложение 5'!G402</f>
        <v>26748.100000000002</v>
      </c>
    </row>
    <row r="404" spans="1:4" s="305" customFormat="1" ht="25.5">
      <c r="A404" s="286" t="s">
        <v>89</v>
      </c>
      <c r="B404" s="293" t="s">
        <v>380</v>
      </c>
      <c r="C404" s="287" t="s">
        <v>49</v>
      </c>
      <c r="D404" s="304">
        <f>D405</f>
        <v>21035.599999999999</v>
      </c>
    </row>
    <row r="405" spans="1:4" s="305" customFormat="1">
      <c r="A405" s="286" t="s">
        <v>67</v>
      </c>
      <c r="B405" s="293" t="s">
        <v>380</v>
      </c>
      <c r="C405" s="287" t="s">
        <v>65</v>
      </c>
      <c r="D405" s="304">
        <v>21035.599999999999</v>
      </c>
    </row>
    <row r="406" spans="1:4" s="305" customFormat="1">
      <c r="A406" s="290" t="s">
        <v>72</v>
      </c>
      <c r="B406" s="287" t="s">
        <v>380</v>
      </c>
      <c r="C406" s="287" t="s">
        <v>73</v>
      </c>
      <c r="D406" s="304">
        <f>D407</f>
        <v>1923</v>
      </c>
    </row>
    <row r="407" spans="1:4" s="305" customFormat="1">
      <c r="A407" s="290" t="s">
        <v>74</v>
      </c>
      <c r="B407" s="287" t="s">
        <v>380</v>
      </c>
      <c r="C407" s="287" t="s">
        <v>75</v>
      </c>
      <c r="D407" s="304">
        <f>'приложение 5'!G404</f>
        <v>1923</v>
      </c>
    </row>
    <row r="408" spans="1:4" s="305" customFormat="1" ht="129.75" customHeight="1">
      <c r="A408" s="297" t="s">
        <v>487</v>
      </c>
      <c r="B408" s="295" t="s">
        <v>566</v>
      </c>
      <c r="C408" s="295"/>
      <c r="D408" s="304">
        <f>D409</f>
        <v>29.5</v>
      </c>
    </row>
    <row r="409" spans="1:4" s="305" customFormat="1" ht="25.5">
      <c r="A409" s="294" t="s">
        <v>275</v>
      </c>
      <c r="B409" s="295" t="s">
        <v>566</v>
      </c>
      <c r="C409" s="295" t="s">
        <v>58</v>
      </c>
      <c r="D409" s="304">
        <f>D410</f>
        <v>29.5</v>
      </c>
    </row>
    <row r="410" spans="1:4" s="305" customFormat="1" ht="25.5">
      <c r="A410" s="294" t="s">
        <v>113</v>
      </c>
      <c r="B410" s="295" t="s">
        <v>566</v>
      </c>
      <c r="C410" s="295" t="s">
        <v>60</v>
      </c>
      <c r="D410" s="304">
        <f>'приложение 5'!G54</f>
        <v>29.5</v>
      </c>
    </row>
    <row r="411" spans="1:4" s="305" customFormat="1" ht="169.5" customHeight="1">
      <c r="A411" s="297" t="s">
        <v>493</v>
      </c>
      <c r="B411" s="324" t="s">
        <v>488</v>
      </c>
      <c r="C411" s="325"/>
      <c r="D411" s="304">
        <f>D412</f>
        <v>4664</v>
      </c>
    </row>
    <row r="412" spans="1:4" s="305" customFormat="1" ht="43.5" customHeight="1">
      <c r="A412" s="294" t="s">
        <v>55</v>
      </c>
      <c r="B412" s="324" t="s">
        <v>488</v>
      </c>
      <c r="C412" s="295" t="s">
        <v>56</v>
      </c>
      <c r="D412" s="304">
        <f>D413</f>
        <v>4664</v>
      </c>
    </row>
    <row r="413" spans="1:4" s="305" customFormat="1" ht="17.25" customHeight="1">
      <c r="A413" s="294" t="s">
        <v>106</v>
      </c>
      <c r="B413" s="324" t="s">
        <v>488</v>
      </c>
      <c r="C413" s="295" t="s">
        <v>107</v>
      </c>
      <c r="D413" s="304">
        <f>'приложение 5'!G125</f>
        <v>4664</v>
      </c>
    </row>
    <row r="414" spans="1:4" s="305" customFormat="1" ht="172.5" customHeight="1">
      <c r="A414" s="288" t="s">
        <v>494</v>
      </c>
      <c r="B414" s="293" t="s">
        <v>291</v>
      </c>
      <c r="C414" s="289"/>
      <c r="D414" s="304">
        <f>D415+D417</f>
        <v>1256.5</v>
      </c>
    </row>
    <row r="415" spans="1:4" s="305" customFormat="1" ht="40.5" customHeight="1">
      <c r="A415" s="286" t="s">
        <v>55</v>
      </c>
      <c r="B415" s="293" t="s">
        <v>291</v>
      </c>
      <c r="C415" s="287" t="s">
        <v>56</v>
      </c>
      <c r="D415" s="304">
        <f>D416</f>
        <v>651</v>
      </c>
    </row>
    <row r="416" spans="1:4" s="305" customFormat="1">
      <c r="A416" s="286" t="s">
        <v>106</v>
      </c>
      <c r="B416" s="293" t="s">
        <v>291</v>
      </c>
      <c r="C416" s="287" t="s">
        <v>107</v>
      </c>
      <c r="D416" s="304">
        <f>'приложение 5'!G128</f>
        <v>651</v>
      </c>
    </row>
    <row r="417" spans="1:4" s="305" customFormat="1" ht="25.5">
      <c r="A417" s="286" t="s">
        <v>275</v>
      </c>
      <c r="B417" s="293" t="s">
        <v>291</v>
      </c>
      <c r="C417" s="287" t="s">
        <v>58</v>
      </c>
      <c r="D417" s="304">
        <f>D418</f>
        <v>605.5</v>
      </c>
    </row>
    <row r="418" spans="1:4" s="305" customFormat="1" ht="25.5">
      <c r="A418" s="286" t="s">
        <v>113</v>
      </c>
      <c r="B418" s="293" t="s">
        <v>291</v>
      </c>
      <c r="C418" s="287" t="s">
        <v>60</v>
      </c>
      <c r="D418" s="304">
        <f>'приложение 5'!G130</f>
        <v>605.5</v>
      </c>
    </row>
    <row r="419" spans="1:4" s="305" customFormat="1" ht="76.5">
      <c r="A419" s="286" t="s">
        <v>526</v>
      </c>
      <c r="B419" s="287" t="s">
        <v>458</v>
      </c>
      <c r="C419" s="287"/>
      <c r="D419" s="304">
        <f>D420</f>
        <v>252.6</v>
      </c>
    </row>
    <row r="420" spans="1:4" s="305" customFormat="1" ht="25.5">
      <c r="A420" s="286" t="s">
        <v>275</v>
      </c>
      <c r="B420" s="287" t="s">
        <v>458</v>
      </c>
      <c r="C420" s="287" t="s">
        <v>58</v>
      </c>
      <c r="D420" s="304">
        <f>D421</f>
        <v>252.6</v>
      </c>
    </row>
    <row r="421" spans="1:4" s="305" customFormat="1" ht="25.5">
      <c r="A421" s="286" t="s">
        <v>113</v>
      </c>
      <c r="B421" s="287" t="s">
        <v>458</v>
      </c>
      <c r="C421" s="287" t="s">
        <v>60</v>
      </c>
      <c r="D421" s="304">
        <f>'приложение 5'!G646</f>
        <v>252.6</v>
      </c>
    </row>
    <row r="422" spans="1:4" s="305" customFormat="1" ht="62.25" customHeight="1">
      <c r="A422" s="286" t="s">
        <v>504</v>
      </c>
      <c r="B422" s="293" t="s">
        <v>381</v>
      </c>
      <c r="C422" s="289"/>
      <c r="D422" s="304">
        <f>D423+D425</f>
        <v>1589.9</v>
      </c>
    </row>
    <row r="423" spans="1:4" s="305" customFormat="1" ht="37.5" customHeight="1">
      <c r="A423" s="286" t="s">
        <v>55</v>
      </c>
      <c r="B423" s="293" t="s">
        <v>381</v>
      </c>
      <c r="C423" s="287" t="s">
        <v>56</v>
      </c>
      <c r="D423" s="304">
        <f>D424</f>
        <v>1181.3</v>
      </c>
    </row>
    <row r="424" spans="1:4" s="305" customFormat="1" ht="13.5" customHeight="1">
      <c r="A424" s="286" t="s">
        <v>106</v>
      </c>
      <c r="B424" s="293" t="s">
        <v>381</v>
      </c>
      <c r="C424" s="287" t="s">
        <v>107</v>
      </c>
      <c r="D424" s="304">
        <f>'приложение 5'!G279</f>
        <v>1181.3</v>
      </c>
    </row>
    <row r="425" spans="1:4" s="305" customFormat="1" ht="25.5">
      <c r="A425" s="286" t="s">
        <v>275</v>
      </c>
      <c r="B425" s="293" t="s">
        <v>381</v>
      </c>
      <c r="C425" s="287" t="s">
        <v>58</v>
      </c>
      <c r="D425" s="304">
        <f>D426</f>
        <v>408.6</v>
      </c>
    </row>
    <row r="426" spans="1:4" s="305" customFormat="1" ht="25.5">
      <c r="A426" s="286" t="s">
        <v>113</v>
      </c>
      <c r="B426" s="293" t="s">
        <v>381</v>
      </c>
      <c r="C426" s="287" t="s">
        <v>60</v>
      </c>
      <c r="D426" s="304">
        <f>'приложение 5'!G281</f>
        <v>408.6</v>
      </c>
    </row>
    <row r="427" spans="1:4" s="305" customFormat="1">
      <c r="A427" s="286" t="s">
        <v>232</v>
      </c>
      <c r="B427" s="287" t="s">
        <v>589</v>
      </c>
      <c r="C427" s="287"/>
      <c r="D427" s="304">
        <v>1578.6</v>
      </c>
    </row>
    <row r="428" spans="1:4" s="305" customFormat="1" ht="46.5" customHeight="1">
      <c r="A428" s="286" t="s">
        <v>55</v>
      </c>
      <c r="B428" s="287" t="s">
        <v>589</v>
      </c>
      <c r="C428" s="287" t="s">
        <v>56</v>
      </c>
      <c r="D428" s="304">
        <v>1578.6</v>
      </c>
    </row>
    <row r="429" spans="1:4" s="305" customFormat="1">
      <c r="A429" s="286" t="s">
        <v>68</v>
      </c>
      <c r="B429" s="287" t="s">
        <v>589</v>
      </c>
      <c r="C429" s="287" t="s">
        <v>69</v>
      </c>
      <c r="D429" s="304">
        <f>'приложение 5'!G199</f>
        <v>1578.6</v>
      </c>
    </row>
    <row r="430" spans="1:4" s="305" customFormat="1" ht="49.5" customHeight="1">
      <c r="A430" s="286" t="s">
        <v>499</v>
      </c>
      <c r="B430" s="287" t="s">
        <v>268</v>
      </c>
      <c r="C430" s="289"/>
      <c r="D430" s="304">
        <f>D431+D433+D435</f>
        <v>3983.7999999999997</v>
      </c>
    </row>
    <row r="431" spans="1:4" s="305" customFormat="1" ht="39" customHeight="1">
      <c r="A431" s="286" t="s">
        <v>55</v>
      </c>
      <c r="B431" s="287" t="s">
        <v>268</v>
      </c>
      <c r="C431" s="287" t="s">
        <v>56</v>
      </c>
      <c r="D431" s="304">
        <f>D432</f>
        <v>3277.2</v>
      </c>
    </row>
    <row r="432" spans="1:4" s="305" customFormat="1">
      <c r="A432" s="286" t="s">
        <v>68</v>
      </c>
      <c r="B432" s="287" t="s">
        <v>268</v>
      </c>
      <c r="C432" s="287" t="s">
        <v>69</v>
      </c>
      <c r="D432" s="304">
        <f>'приложение 5'!G189</f>
        <v>3277.2</v>
      </c>
    </row>
    <row r="433" spans="1:4" s="305" customFormat="1" ht="18.75" customHeight="1">
      <c r="A433" s="286" t="s">
        <v>93</v>
      </c>
      <c r="B433" s="287" t="s">
        <v>268</v>
      </c>
      <c r="C433" s="287" t="s">
        <v>58</v>
      </c>
      <c r="D433" s="304">
        <f>D434</f>
        <v>50</v>
      </c>
    </row>
    <row r="434" spans="1:4" s="305" customFormat="1" ht="25.5">
      <c r="A434" s="286" t="s">
        <v>113</v>
      </c>
      <c r="B434" s="287" t="s">
        <v>268</v>
      </c>
      <c r="C434" s="287" t="s">
        <v>60</v>
      </c>
      <c r="D434" s="304">
        <f>'приложение 5'!G191</f>
        <v>50</v>
      </c>
    </row>
    <row r="435" spans="1:4" s="305" customFormat="1" ht="25.5">
      <c r="A435" s="286" t="s">
        <v>262</v>
      </c>
      <c r="B435" s="287" t="s">
        <v>268</v>
      </c>
      <c r="C435" s="287" t="s">
        <v>49</v>
      </c>
      <c r="D435" s="304">
        <f>D436</f>
        <v>656.6</v>
      </c>
    </row>
    <row r="436" spans="1:4" s="305" customFormat="1">
      <c r="A436" s="286" t="s">
        <v>51</v>
      </c>
      <c r="B436" s="287" t="s">
        <v>268</v>
      </c>
      <c r="C436" s="287" t="s">
        <v>50</v>
      </c>
      <c r="D436" s="304">
        <f>'приложение 5'!G193</f>
        <v>656.6</v>
      </c>
    </row>
    <row r="437" spans="1:4" s="305" customFormat="1" ht="51">
      <c r="A437" s="286" t="s">
        <v>500</v>
      </c>
      <c r="B437" s="287" t="s">
        <v>269</v>
      </c>
      <c r="C437" s="289"/>
      <c r="D437" s="304">
        <f>D438</f>
        <v>1735.7</v>
      </c>
    </row>
    <row r="438" spans="1:4" s="305" customFormat="1" ht="41.25" customHeight="1">
      <c r="A438" s="286" t="s">
        <v>55</v>
      </c>
      <c r="B438" s="287" t="s">
        <v>269</v>
      </c>
      <c r="C438" s="287" t="s">
        <v>56</v>
      </c>
      <c r="D438" s="304">
        <f>D439</f>
        <v>1735.7</v>
      </c>
    </row>
    <row r="439" spans="1:4" s="305" customFormat="1">
      <c r="A439" s="286" t="s">
        <v>68</v>
      </c>
      <c r="B439" s="287" t="s">
        <v>269</v>
      </c>
      <c r="C439" s="287" t="s">
        <v>69</v>
      </c>
      <c r="D439" s="304">
        <f>'приложение 5'!G196</f>
        <v>1735.7</v>
      </c>
    </row>
    <row r="440" spans="1:4" s="305" customFormat="1" ht="140.25">
      <c r="A440" s="204" t="s">
        <v>519</v>
      </c>
      <c r="B440" s="205" t="s">
        <v>555</v>
      </c>
      <c r="C440" s="205"/>
      <c r="D440" s="304">
        <f>D441</f>
        <v>4.9000000000000004</v>
      </c>
    </row>
    <row r="441" spans="1:4" s="305" customFormat="1" ht="51">
      <c r="A441" s="183" t="s">
        <v>55</v>
      </c>
      <c r="B441" s="205" t="s">
        <v>555</v>
      </c>
      <c r="C441" s="173" t="s">
        <v>56</v>
      </c>
      <c r="D441" s="304">
        <f>D442</f>
        <v>4.9000000000000004</v>
      </c>
    </row>
    <row r="442" spans="1:4" s="305" customFormat="1">
      <c r="A442" s="183" t="s">
        <v>106</v>
      </c>
      <c r="B442" s="205" t="s">
        <v>555</v>
      </c>
      <c r="C442" s="173" t="s">
        <v>107</v>
      </c>
      <c r="D442" s="304">
        <f>'приложение 5'!G407</f>
        <v>4.9000000000000004</v>
      </c>
    </row>
    <row r="443" spans="1:4" s="310" customFormat="1" ht="27">
      <c r="A443" s="284" t="s">
        <v>285</v>
      </c>
      <c r="B443" s="285" t="s">
        <v>286</v>
      </c>
      <c r="C443" s="285"/>
      <c r="D443" s="306">
        <f>D444</f>
        <v>50</v>
      </c>
    </row>
    <row r="444" spans="1:4" s="305" customFormat="1">
      <c r="A444" s="286" t="s">
        <v>232</v>
      </c>
      <c r="B444" s="287" t="s">
        <v>570</v>
      </c>
      <c r="C444" s="287"/>
      <c r="D444" s="304">
        <f>D445</f>
        <v>50</v>
      </c>
    </row>
    <row r="445" spans="1:4" s="305" customFormat="1" ht="25.5">
      <c r="A445" s="286" t="s">
        <v>275</v>
      </c>
      <c r="B445" s="287" t="s">
        <v>570</v>
      </c>
      <c r="C445" s="287" t="s">
        <v>58</v>
      </c>
      <c r="D445" s="304">
        <f>D446</f>
        <v>50</v>
      </c>
    </row>
    <row r="446" spans="1:4" s="305" customFormat="1" ht="25.5">
      <c r="A446" s="286" t="s">
        <v>113</v>
      </c>
      <c r="B446" s="287" t="s">
        <v>570</v>
      </c>
      <c r="C446" s="287" t="s">
        <v>60</v>
      </c>
      <c r="D446" s="304">
        <f>'приложение 5'!G114</f>
        <v>50</v>
      </c>
    </row>
    <row r="447" spans="1:4" s="310" customFormat="1" ht="27">
      <c r="A447" s="284" t="s">
        <v>287</v>
      </c>
      <c r="B447" s="285" t="s">
        <v>288</v>
      </c>
      <c r="C447" s="285"/>
      <c r="D447" s="306">
        <f>D448</f>
        <v>12686.599999999999</v>
      </c>
    </row>
    <row r="448" spans="1:4" s="305" customFormat="1">
      <c r="A448" s="286" t="s">
        <v>232</v>
      </c>
      <c r="B448" s="287" t="s">
        <v>583</v>
      </c>
      <c r="C448" s="287"/>
      <c r="D448" s="304">
        <f>D449</f>
        <v>12686.599999999999</v>
      </c>
    </row>
    <row r="449" spans="1:4" s="305" customFormat="1" ht="25.5">
      <c r="A449" s="286" t="s">
        <v>275</v>
      </c>
      <c r="B449" s="287" t="s">
        <v>583</v>
      </c>
      <c r="C449" s="287" t="s">
        <v>58</v>
      </c>
      <c r="D449" s="304">
        <f>D450</f>
        <v>12686.599999999999</v>
      </c>
    </row>
    <row r="450" spans="1:4" s="305" customFormat="1" ht="25.5">
      <c r="A450" s="286" t="s">
        <v>113</v>
      </c>
      <c r="B450" s="287" t="s">
        <v>583</v>
      </c>
      <c r="C450" s="287" t="s">
        <v>60</v>
      </c>
      <c r="D450" s="304">
        <f>'приложение 5'!G118+'приложение 5'!G321</f>
        <v>12686.599999999999</v>
      </c>
    </row>
    <row r="451" spans="1:4" s="312" customFormat="1" ht="43.5">
      <c r="A451" s="280" t="s">
        <v>382</v>
      </c>
      <c r="B451" s="296" t="s">
        <v>383</v>
      </c>
      <c r="C451" s="281"/>
      <c r="D451" s="311">
        <f>D452+D463+D467+D471</f>
        <v>65227.799999999996</v>
      </c>
    </row>
    <row r="452" spans="1:4" s="310" customFormat="1" ht="27">
      <c r="A452" s="284" t="s">
        <v>384</v>
      </c>
      <c r="B452" s="320" t="s">
        <v>385</v>
      </c>
      <c r="C452" s="285"/>
      <c r="D452" s="306">
        <f>D453+D460</f>
        <v>57369.1</v>
      </c>
    </row>
    <row r="453" spans="1:4" s="305" customFormat="1" ht="25.5">
      <c r="A453" s="286" t="s">
        <v>205</v>
      </c>
      <c r="B453" s="293" t="s">
        <v>347</v>
      </c>
      <c r="C453" s="287"/>
      <c r="D453" s="304">
        <f>D454+D456+D458</f>
        <v>54331.1</v>
      </c>
    </row>
    <row r="454" spans="1:4" s="305" customFormat="1" ht="51">
      <c r="A454" s="286" t="s">
        <v>55</v>
      </c>
      <c r="B454" s="293" t="s">
        <v>347</v>
      </c>
      <c r="C454" s="287" t="s">
        <v>56</v>
      </c>
      <c r="D454" s="304">
        <f>D455</f>
        <v>50126.9</v>
      </c>
    </row>
    <row r="455" spans="1:4" s="305" customFormat="1">
      <c r="A455" s="286" t="s">
        <v>68</v>
      </c>
      <c r="B455" s="293" t="s">
        <v>347</v>
      </c>
      <c r="C455" s="287" t="s">
        <v>69</v>
      </c>
      <c r="D455" s="304">
        <f>'приложение 5'!G286</f>
        <v>50126.9</v>
      </c>
    </row>
    <row r="456" spans="1:4" s="305" customFormat="1" ht="25.5">
      <c r="A456" s="286" t="s">
        <v>275</v>
      </c>
      <c r="B456" s="293" t="s">
        <v>347</v>
      </c>
      <c r="C456" s="287" t="s">
        <v>58</v>
      </c>
      <c r="D456" s="304">
        <f>D457</f>
        <v>3928.1000000000004</v>
      </c>
    </row>
    <row r="457" spans="1:4" s="305" customFormat="1" ht="25.5">
      <c r="A457" s="286" t="s">
        <v>113</v>
      </c>
      <c r="B457" s="293" t="s">
        <v>347</v>
      </c>
      <c r="C457" s="287" t="s">
        <v>60</v>
      </c>
      <c r="D457" s="304">
        <f>'приложение 5'!G288</f>
        <v>3928.1000000000004</v>
      </c>
    </row>
    <row r="458" spans="1:4" s="305" customFormat="1">
      <c r="A458" s="290" t="s">
        <v>72</v>
      </c>
      <c r="B458" s="293" t="s">
        <v>347</v>
      </c>
      <c r="C458" s="287" t="s">
        <v>73</v>
      </c>
      <c r="D458" s="304">
        <f>D459</f>
        <v>276.10000000000002</v>
      </c>
    </row>
    <row r="459" spans="1:4" s="305" customFormat="1">
      <c r="A459" s="290" t="s">
        <v>74</v>
      </c>
      <c r="B459" s="293" t="s">
        <v>347</v>
      </c>
      <c r="C459" s="287" t="s">
        <v>75</v>
      </c>
      <c r="D459" s="304">
        <f>'приложение 5'!G290</f>
        <v>276.10000000000002</v>
      </c>
    </row>
    <row r="460" spans="1:4" s="305" customFormat="1">
      <c r="A460" s="286" t="s">
        <v>232</v>
      </c>
      <c r="B460" s="293" t="s">
        <v>602</v>
      </c>
      <c r="C460" s="287"/>
      <c r="D460" s="304">
        <f>D461</f>
        <v>3038</v>
      </c>
    </row>
    <row r="461" spans="1:4" s="305" customFormat="1" ht="25.5">
      <c r="A461" s="286" t="s">
        <v>275</v>
      </c>
      <c r="B461" s="293" t="s">
        <v>602</v>
      </c>
      <c r="C461" s="287" t="s">
        <v>58</v>
      </c>
      <c r="D461" s="304">
        <f>D462</f>
        <v>3038</v>
      </c>
    </row>
    <row r="462" spans="1:4" s="305" customFormat="1" ht="25.5">
      <c r="A462" s="286" t="s">
        <v>113</v>
      </c>
      <c r="B462" s="293" t="s">
        <v>602</v>
      </c>
      <c r="C462" s="287" t="s">
        <v>60</v>
      </c>
      <c r="D462" s="304">
        <f>'приложение 5'!G293</f>
        <v>3038</v>
      </c>
    </row>
    <row r="463" spans="1:4" s="310" customFormat="1" ht="13.5">
      <c r="A463" s="284" t="s">
        <v>386</v>
      </c>
      <c r="B463" s="320" t="s">
        <v>387</v>
      </c>
      <c r="C463" s="285"/>
      <c r="D463" s="306">
        <f>D464</f>
        <v>1562.2</v>
      </c>
    </row>
    <row r="464" spans="1:4" s="305" customFormat="1">
      <c r="A464" s="286" t="s">
        <v>232</v>
      </c>
      <c r="B464" s="293" t="s">
        <v>601</v>
      </c>
      <c r="C464" s="287"/>
      <c r="D464" s="304">
        <f>D465</f>
        <v>1562.2</v>
      </c>
    </row>
    <row r="465" spans="1:4" s="305" customFormat="1" ht="25.5">
      <c r="A465" s="286" t="s">
        <v>275</v>
      </c>
      <c r="B465" s="293" t="s">
        <v>601</v>
      </c>
      <c r="C465" s="287" t="s">
        <v>58</v>
      </c>
      <c r="D465" s="304">
        <f>D466</f>
        <v>1562.2</v>
      </c>
    </row>
    <row r="466" spans="1:4" s="305" customFormat="1" ht="25.5">
      <c r="A466" s="286" t="s">
        <v>113</v>
      </c>
      <c r="B466" s="293" t="s">
        <v>601</v>
      </c>
      <c r="C466" s="287" t="s">
        <v>60</v>
      </c>
      <c r="D466" s="304">
        <f>'приложение 5'!G297</f>
        <v>1562.2</v>
      </c>
    </row>
    <row r="467" spans="1:4" s="310" customFormat="1" ht="27">
      <c r="A467" s="284" t="s">
        <v>388</v>
      </c>
      <c r="B467" s="320" t="s">
        <v>389</v>
      </c>
      <c r="C467" s="285"/>
      <c r="D467" s="306">
        <f>D468</f>
        <v>200</v>
      </c>
    </row>
    <row r="468" spans="1:4" s="305" customFormat="1">
      <c r="A468" s="286" t="s">
        <v>232</v>
      </c>
      <c r="B468" s="293" t="s">
        <v>600</v>
      </c>
      <c r="C468" s="287"/>
      <c r="D468" s="304">
        <f>D469</f>
        <v>200</v>
      </c>
    </row>
    <row r="469" spans="1:4" s="305" customFormat="1" ht="25.5">
      <c r="A469" s="286" t="s">
        <v>275</v>
      </c>
      <c r="B469" s="293" t="s">
        <v>600</v>
      </c>
      <c r="C469" s="287" t="s">
        <v>58</v>
      </c>
      <c r="D469" s="304">
        <f>D470</f>
        <v>200</v>
      </c>
    </row>
    <row r="470" spans="1:4" s="305" customFormat="1" ht="25.5">
      <c r="A470" s="286" t="s">
        <v>113</v>
      </c>
      <c r="B470" s="293" t="s">
        <v>600</v>
      </c>
      <c r="C470" s="287" t="s">
        <v>60</v>
      </c>
      <c r="D470" s="304">
        <f>'приложение 5'!G301</f>
        <v>200</v>
      </c>
    </row>
    <row r="471" spans="1:4" s="310" customFormat="1" ht="13.5">
      <c r="A471" s="284" t="s">
        <v>408</v>
      </c>
      <c r="B471" s="285" t="s">
        <v>409</v>
      </c>
      <c r="C471" s="285"/>
      <c r="D471" s="306">
        <f>D472+D477+D480</f>
        <v>6096.5000000000009</v>
      </c>
    </row>
    <row r="472" spans="1:4" s="305" customFormat="1">
      <c r="A472" s="286" t="s">
        <v>232</v>
      </c>
      <c r="B472" s="287" t="s">
        <v>599</v>
      </c>
      <c r="C472" s="287"/>
      <c r="D472" s="304">
        <f>D473+D475</f>
        <v>3834.6000000000004</v>
      </c>
    </row>
    <row r="473" spans="1:4" s="305" customFormat="1" ht="25.5">
      <c r="A473" s="286" t="s">
        <v>275</v>
      </c>
      <c r="B473" s="287" t="s">
        <v>599</v>
      </c>
      <c r="C473" s="287" t="s">
        <v>58</v>
      </c>
      <c r="D473" s="304">
        <f>D474</f>
        <v>225.8</v>
      </c>
    </row>
    <row r="474" spans="1:4" s="305" customFormat="1" ht="25.5">
      <c r="A474" s="286" t="s">
        <v>113</v>
      </c>
      <c r="B474" s="287" t="s">
        <v>599</v>
      </c>
      <c r="C474" s="287" t="s">
        <v>60</v>
      </c>
      <c r="D474" s="304">
        <f>'приложение 5'!G371</f>
        <v>225.8</v>
      </c>
    </row>
    <row r="475" spans="1:4" s="305" customFormat="1" ht="25.5">
      <c r="A475" s="286" t="s">
        <v>360</v>
      </c>
      <c r="B475" s="287" t="s">
        <v>599</v>
      </c>
      <c r="C475" s="287" t="s">
        <v>78</v>
      </c>
      <c r="D475" s="304">
        <f>D476</f>
        <v>3608.8</v>
      </c>
    </row>
    <row r="476" spans="1:4" s="305" customFormat="1">
      <c r="A476" s="286" t="s">
        <v>35</v>
      </c>
      <c r="B476" s="287" t="s">
        <v>599</v>
      </c>
      <c r="C476" s="287" t="s">
        <v>79</v>
      </c>
      <c r="D476" s="304">
        <f>'приложение 5'!G373</f>
        <v>3608.8</v>
      </c>
    </row>
    <row r="477" spans="1:4" s="305" customFormat="1" ht="145.5" customHeight="1">
      <c r="A477" s="286" t="s">
        <v>517</v>
      </c>
      <c r="B477" s="287" t="s">
        <v>410</v>
      </c>
      <c r="C477" s="287"/>
      <c r="D477" s="304">
        <f>D478</f>
        <v>2239.3000000000002</v>
      </c>
    </row>
    <row r="478" spans="1:4" s="305" customFormat="1" ht="25.5">
      <c r="A478" s="286" t="s">
        <v>360</v>
      </c>
      <c r="B478" s="287" t="s">
        <v>410</v>
      </c>
      <c r="C478" s="287" t="s">
        <v>78</v>
      </c>
      <c r="D478" s="304">
        <f>D479</f>
        <v>2239.3000000000002</v>
      </c>
    </row>
    <row r="479" spans="1:4" s="305" customFormat="1">
      <c r="A479" s="286" t="s">
        <v>35</v>
      </c>
      <c r="B479" s="287" t="s">
        <v>410</v>
      </c>
      <c r="C479" s="287" t="s">
        <v>79</v>
      </c>
      <c r="D479" s="304">
        <f>'приложение 5'!G376</f>
        <v>2239.3000000000002</v>
      </c>
    </row>
    <row r="480" spans="1:4" s="305" customFormat="1" ht="146.25" customHeight="1">
      <c r="A480" s="286" t="s">
        <v>518</v>
      </c>
      <c r="B480" s="287" t="s">
        <v>411</v>
      </c>
      <c r="C480" s="287"/>
      <c r="D480" s="304">
        <f>D481</f>
        <v>22.6</v>
      </c>
    </row>
    <row r="481" spans="1:4" s="305" customFormat="1" ht="25.5">
      <c r="A481" s="286" t="s">
        <v>360</v>
      </c>
      <c r="B481" s="287" t="s">
        <v>411</v>
      </c>
      <c r="C481" s="287" t="s">
        <v>78</v>
      </c>
      <c r="D481" s="304">
        <f>D482</f>
        <v>22.6</v>
      </c>
    </row>
    <row r="482" spans="1:4" s="305" customFormat="1">
      <c r="A482" s="286" t="s">
        <v>35</v>
      </c>
      <c r="B482" s="287" t="s">
        <v>411</v>
      </c>
      <c r="C482" s="287" t="s">
        <v>79</v>
      </c>
      <c r="D482" s="304">
        <f>'приложение 5'!G379</f>
        <v>22.6</v>
      </c>
    </row>
    <row r="483" spans="1:4" s="312" customFormat="1" ht="29.25">
      <c r="A483" s="280" t="s">
        <v>230</v>
      </c>
      <c r="B483" s="296" t="s">
        <v>231</v>
      </c>
      <c r="C483" s="281"/>
      <c r="D483" s="311">
        <f>D484+D487</f>
        <v>17970.3</v>
      </c>
    </row>
    <row r="484" spans="1:4" s="305" customFormat="1" ht="25.5">
      <c r="A484" s="286" t="s">
        <v>205</v>
      </c>
      <c r="B484" s="293" t="s">
        <v>234</v>
      </c>
      <c r="C484" s="287"/>
      <c r="D484" s="304">
        <f>D485</f>
        <v>14072.099999999999</v>
      </c>
    </row>
    <row r="485" spans="1:4" s="305" customFormat="1" ht="25.5">
      <c r="A485" s="286" t="s">
        <v>89</v>
      </c>
      <c r="B485" s="293" t="s">
        <v>234</v>
      </c>
      <c r="C485" s="287" t="s">
        <v>49</v>
      </c>
      <c r="D485" s="304">
        <f>D486</f>
        <v>14072.099999999999</v>
      </c>
    </row>
    <row r="486" spans="1:4" s="305" customFormat="1">
      <c r="A486" s="286" t="s">
        <v>51</v>
      </c>
      <c r="B486" s="293" t="s">
        <v>234</v>
      </c>
      <c r="C486" s="287" t="s">
        <v>50</v>
      </c>
      <c r="D486" s="304">
        <f>'приложение 5'!G547</f>
        <v>14072.099999999999</v>
      </c>
    </row>
    <row r="487" spans="1:4" s="305" customFormat="1">
      <c r="A487" s="286" t="s">
        <v>232</v>
      </c>
      <c r="B487" s="293" t="s">
        <v>233</v>
      </c>
      <c r="C487" s="287"/>
      <c r="D487" s="304">
        <f>D488+D490</f>
        <v>3898.2000000000003</v>
      </c>
    </row>
    <row r="488" spans="1:4" s="305" customFormat="1" ht="25.5">
      <c r="A488" s="286" t="s">
        <v>93</v>
      </c>
      <c r="B488" s="293" t="s">
        <v>233</v>
      </c>
      <c r="C488" s="287" t="s">
        <v>58</v>
      </c>
      <c r="D488" s="304">
        <f>D489</f>
        <v>302.5</v>
      </c>
    </row>
    <row r="489" spans="1:4" s="305" customFormat="1" ht="25.5">
      <c r="A489" s="286" t="s">
        <v>113</v>
      </c>
      <c r="B489" s="293" t="s">
        <v>233</v>
      </c>
      <c r="C489" s="287" t="s">
        <v>60</v>
      </c>
      <c r="D489" s="304">
        <f>'приложение 5'!G550</f>
        <v>302.5</v>
      </c>
    </row>
    <row r="490" spans="1:4" s="305" customFormat="1" ht="25.5">
      <c r="A490" s="286" t="s">
        <v>262</v>
      </c>
      <c r="B490" s="293" t="s">
        <v>233</v>
      </c>
      <c r="C490" s="287" t="s">
        <v>49</v>
      </c>
      <c r="D490" s="304">
        <f>D491+D492</f>
        <v>3595.7000000000003</v>
      </c>
    </row>
    <row r="491" spans="1:4" s="305" customFormat="1">
      <c r="A491" s="286" t="s">
        <v>51</v>
      </c>
      <c r="B491" s="293" t="s">
        <v>233</v>
      </c>
      <c r="C491" s="287" t="s">
        <v>50</v>
      </c>
      <c r="D491" s="304">
        <f>'приложение 5'!G534+'приложение 5'!G552</f>
        <v>3398.9</v>
      </c>
    </row>
    <row r="492" spans="1:4" s="305" customFormat="1">
      <c r="A492" s="286" t="s">
        <v>67</v>
      </c>
      <c r="B492" s="293" t="s">
        <v>233</v>
      </c>
      <c r="C492" s="287" t="s">
        <v>65</v>
      </c>
      <c r="D492" s="304">
        <f>'приложение 5'!G553</f>
        <v>196.8</v>
      </c>
    </row>
    <row r="493" spans="1:4" s="312" customFormat="1" ht="43.5">
      <c r="A493" s="280" t="s">
        <v>368</v>
      </c>
      <c r="B493" s="281" t="s">
        <v>369</v>
      </c>
      <c r="C493" s="281"/>
      <c r="D493" s="311">
        <f>D494+D517</f>
        <v>169489.30000000002</v>
      </c>
    </row>
    <row r="494" spans="1:4" s="310" customFormat="1" ht="40.5">
      <c r="A494" s="284" t="s">
        <v>370</v>
      </c>
      <c r="B494" s="285" t="s">
        <v>371</v>
      </c>
      <c r="C494" s="285"/>
      <c r="D494" s="306">
        <f>D495+D502+D505+D508+D511+D514</f>
        <v>162897.00000000003</v>
      </c>
    </row>
    <row r="495" spans="1:4" s="305" customFormat="1" ht="25.5">
      <c r="A495" s="290" t="s">
        <v>205</v>
      </c>
      <c r="B495" s="287" t="s">
        <v>414</v>
      </c>
      <c r="C495" s="287"/>
      <c r="D495" s="304">
        <f>D496+D498+D500</f>
        <v>21622.2</v>
      </c>
    </row>
    <row r="496" spans="1:4" s="305" customFormat="1" ht="42" customHeight="1">
      <c r="A496" s="286" t="s">
        <v>55</v>
      </c>
      <c r="B496" s="287" t="s">
        <v>414</v>
      </c>
      <c r="C496" s="287" t="s">
        <v>56</v>
      </c>
      <c r="D496" s="304">
        <f>D497</f>
        <v>20241.5</v>
      </c>
    </row>
    <row r="497" spans="1:4" s="305" customFormat="1">
      <c r="A497" s="286" t="s">
        <v>68</v>
      </c>
      <c r="B497" s="287" t="s">
        <v>414</v>
      </c>
      <c r="C497" s="287" t="s">
        <v>69</v>
      </c>
      <c r="D497" s="304">
        <f>'приложение 5'!G412</f>
        <v>20241.5</v>
      </c>
    </row>
    <row r="498" spans="1:4" s="305" customFormat="1" ht="25.5">
      <c r="A498" s="286" t="s">
        <v>275</v>
      </c>
      <c r="B498" s="287" t="s">
        <v>414</v>
      </c>
      <c r="C498" s="287" t="s">
        <v>58</v>
      </c>
      <c r="D498" s="304">
        <f>D499</f>
        <v>1352.4</v>
      </c>
    </row>
    <row r="499" spans="1:4" s="305" customFormat="1" ht="25.5">
      <c r="A499" s="286" t="s">
        <v>113</v>
      </c>
      <c r="B499" s="287" t="s">
        <v>414</v>
      </c>
      <c r="C499" s="287" t="s">
        <v>60</v>
      </c>
      <c r="D499" s="304">
        <f>'приложение 5'!G414</f>
        <v>1352.4</v>
      </c>
    </row>
    <row r="500" spans="1:4" s="305" customFormat="1">
      <c r="A500" s="290" t="s">
        <v>72</v>
      </c>
      <c r="B500" s="287" t="s">
        <v>414</v>
      </c>
      <c r="C500" s="287" t="s">
        <v>73</v>
      </c>
      <c r="D500" s="304">
        <f>D501</f>
        <v>28.3</v>
      </c>
    </row>
    <row r="501" spans="1:4" s="305" customFormat="1">
      <c r="A501" s="290" t="s">
        <v>74</v>
      </c>
      <c r="B501" s="287" t="s">
        <v>414</v>
      </c>
      <c r="C501" s="287" t="s">
        <v>75</v>
      </c>
      <c r="D501" s="304">
        <f>'приложение 5'!G416</f>
        <v>28.3</v>
      </c>
    </row>
    <row r="502" spans="1:4" s="305" customFormat="1">
      <c r="A502" s="286" t="s">
        <v>232</v>
      </c>
      <c r="B502" s="287" t="s">
        <v>592</v>
      </c>
      <c r="C502" s="287"/>
      <c r="D502" s="304">
        <f>D503</f>
        <v>131224.1</v>
      </c>
    </row>
    <row r="503" spans="1:4" s="305" customFormat="1">
      <c r="A503" s="286" t="s">
        <v>57</v>
      </c>
      <c r="B503" s="287" t="s">
        <v>592</v>
      </c>
      <c r="C503" s="287" t="s">
        <v>58</v>
      </c>
      <c r="D503" s="304">
        <f>D504</f>
        <v>131224.1</v>
      </c>
    </row>
    <row r="504" spans="1:4" s="305" customFormat="1" ht="25.5">
      <c r="A504" s="286" t="s">
        <v>113</v>
      </c>
      <c r="B504" s="287" t="s">
        <v>592</v>
      </c>
      <c r="C504" s="287" t="s">
        <v>60</v>
      </c>
      <c r="D504" s="304">
        <f>'приложение 5'!G248+'приложение 5'!G326+'приложение 5'!G384</f>
        <v>131224.1</v>
      </c>
    </row>
    <row r="505" spans="1:4" s="305" customFormat="1" ht="140.25">
      <c r="A505" s="286" t="s">
        <v>508</v>
      </c>
      <c r="B505" s="287" t="s">
        <v>396</v>
      </c>
      <c r="C505" s="287"/>
      <c r="D505" s="304">
        <f>D506</f>
        <v>8800.7000000000007</v>
      </c>
    </row>
    <row r="506" spans="1:4" s="305" customFormat="1">
      <c r="A506" s="286" t="s">
        <v>72</v>
      </c>
      <c r="B506" s="287" t="s">
        <v>396</v>
      </c>
      <c r="C506" s="287" t="s">
        <v>73</v>
      </c>
      <c r="D506" s="304">
        <f>D507</f>
        <v>8800.7000000000007</v>
      </c>
    </row>
    <row r="507" spans="1:4" s="305" customFormat="1" ht="38.25">
      <c r="A507" s="286" t="s">
        <v>350</v>
      </c>
      <c r="B507" s="287" t="s">
        <v>396</v>
      </c>
      <c r="C507" s="287" t="s">
        <v>81</v>
      </c>
      <c r="D507" s="304">
        <f>'приложение 5'!G331</f>
        <v>8800.7000000000007</v>
      </c>
    </row>
    <row r="508" spans="1:4" s="305" customFormat="1" ht="147" customHeight="1">
      <c r="A508" s="286" t="s">
        <v>509</v>
      </c>
      <c r="B508" s="287" t="s">
        <v>398</v>
      </c>
      <c r="C508" s="287"/>
      <c r="D508" s="304">
        <f>D509</f>
        <v>88.9</v>
      </c>
    </row>
    <row r="509" spans="1:4" s="305" customFormat="1">
      <c r="A509" s="286" t="s">
        <v>72</v>
      </c>
      <c r="B509" s="287" t="s">
        <v>398</v>
      </c>
      <c r="C509" s="287" t="s">
        <v>73</v>
      </c>
      <c r="D509" s="304">
        <f>D510</f>
        <v>88.9</v>
      </c>
    </row>
    <row r="510" spans="1:4" s="305" customFormat="1" ht="38.25">
      <c r="A510" s="286" t="s">
        <v>350</v>
      </c>
      <c r="B510" s="287" t="s">
        <v>398</v>
      </c>
      <c r="C510" s="287" t="s">
        <v>81</v>
      </c>
      <c r="D510" s="304">
        <f>'приложение 5'!G336</f>
        <v>88.9</v>
      </c>
    </row>
    <row r="511" spans="1:4" s="305" customFormat="1" ht="102">
      <c r="A511" s="183" t="s">
        <v>542</v>
      </c>
      <c r="B511" s="173" t="s">
        <v>554</v>
      </c>
      <c r="C511" s="328"/>
      <c r="D511" s="304">
        <f>D512</f>
        <v>286</v>
      </c>
    </row>
    <row r="512" spans="1:4" s="305" customFormat="1" ht="25.5">
      <c r="A512" s="183" t="s">
        <v>275</v>
      </c>
      <c r="B512" s="173" t="s">
        <v>554</v>
      </c>
      <c r="C512" s="328" t="s">
        <v>58</v>
      </c>
      <c r="D512" s="304">
        <f>D513</f>
        <v>286</v>
      </c>
    </row>
    <row r="513" spans="1:4" s="305" customFormat="1" ht="25.5">
      <c r="A513" s="183" t="s">
        <v>113</v>
      </c>
      <c r="B513" s="173" t="s">
        <v>554</v>
      </c>
      <c r="C513" s="328" t="s">
        <v>60</v>
      </c>
      <c r="D513" s="304">
        <f>'приложение 5'!G387</f>
        <v>286</v>
      </c>
    </row>
    <row r="514" spans="1:4" s="305" customFormat="1">
      <c r="A514" s="204" t="s">
        <v>412</v>
      </c>
      <c r="B514" s="205" t="s">
        <v>556</v>
      </c>
      <c r="C514" s="205"/>
      <c r="D514" s="304">
        <f>D515</f>
        <v>875.1</v>
      </c>
    </row>
    <row r="515" spans="1:4" s="305" customFormat="1" ht="25.5">
      <c r="A515" s="204" t="s">
        <v>275</v>
      </c>
      <c r="B515" s="205" t="s">
        <v>556</v>
      </c>
      <c r="C515" s="205" t="s">
        <v>58</v>
      </c>
      <c r="D515" s="304">
        <f>D516</f>
        <v>875.1</v>
      </c>
    </row>
    <row r="516" spans="1:4" s="305" customFormat="1" ht="25.5">
      <c r="A516" s="204" t="s">
        <v>113</v>
      </c>
      <c r="B516" s="205" t="s">
        <v>556</v>
      </c>
      <c r="C516" s="205" t="s">
        <v>60</v>
      </c>
      <c r="D516" s="304">
        <f>'приложение 5'!G390</f>
        <v>875.1</v>
      </c>
    </row>
    <row r="517" spans="1:4" s="310" customFormat="1" ht="27">
      <c r="A517" s="321" t="s">
        <v>415</v>
      </c>
      <c r="B517" s="285" t="s">
        <v>416</v>
      </c>
      <c r="C517" s="285"/>
      <c r="D517" s="306">
        <f>D518+D521</f>
        <v>6592.3</v>
      </c>
    </row>
    <row r="518" spans="1:4" s="305" customFormat="1">
      <c r="A518" s="286" t="s">
        <v>232</v>
      </c>
      <c r="B518" s="287" t="s">
        <v>598</v>
      </c>
      <c r="C518" s="287"/>
      <c r="D518" s="304">
        <f>D519</f>
        <v>200</v>
      </c>
    </row>
    <row r="519" spans="1:4" s="305" customFormat="1">
      <c r="A519" s="286" t="s">
        <v>57</v>
      </c>
      <c r="B519" s="287" t="s">
        <v>598</v>
      </c>
      <c r="C519" s="287" t="s">
        <v>58</v>
      </c>
      <c r="D519" s="304">
        <f>D520</f>
        <v>200</v>
      </c>
    </row>
    <row r="520" spans="1:4" s="305" customFormat="1" ht="25.5">
      <c r="A520" s="286" t="s">
        <v>113</v>
      </c>
      <c r="B520" s="287" t="s">
        <v>598</v>
      </c>
      <c r="C520" s="287" t="s">
        <v>60</v>
      </c>
      <c r="D520" s="304">
        <f>'приложение 5'!G420</f>
        <v>200</v>
      </c>
    </row>
    <row r="521" spans="1:4" s="305" customFormat="1" ht="127.5">
      <c r="A521" s="204" t="s">
        <v>516</v>
      </c>
      <c r="B521" s="205" t="s">
        <v>557</v>
      </c>
      <c r="C521" s="205"/>
      <c r="D521" s="304">
        <f>D522</f>
        <v>6392.3</v>
      </c>
    </row>
    <row r="522" spans="1:4" s="305" customFormat="1">
      <c r="A522" s="204" t="s">
        <v>72</v>
      </c>
      <c r="B522" s="205" t="s">
        <v>557</v>
      </c>
      <c r="C522" s="205" t="s">
        <v>73</v>
      </c>
      <c r="D522" s="304">
        <f>D523</f>
        <v>6392.3</v>
      </c>
    </row>
    <row r="523" spans="1:4" s="305" customFormat="1" ht="38.25">
      <c r="A523" s="204" t="s">
        <v>350</v>
      </c>
      <c r="B523" s="205" t="s">
        <v>557</v>
      </c>
      <c r="C523" s="205" t="s">
        <v>81</v>
      </c>
      <c r="D523" s="304">
        <f>'приложение 5'!G352</f>
        <v>6392.3</v>
      </c>
    </row>
    <row r="524" spans="1:4" s="312" customFormat="1" ht="43.5">
      <c r="A524" s="280" t="s">
        <v>403</v>
      </c>
      <c r="B524" s="281" t="s">
        <v>404</v>
      </c>
      <c r="C524" s="281"/>
      <c r="D524" s="311">
        <f>D528+D531+D534+D525</f>
        <v>29570</v>
      </c>
    </row>
    <row r="525" spans="1:4" s="312" customFormat="1" ht="15">
      <c r="A525" s="286" t="s">
        <v>232</v>
      </c>
      <c r="B525" s="18" t="s">
        <v>568</v>
      </c>
      <c r="C525" s="205"/>
      <c r="D525" s="304">
        <f>D526</f>
        <v>8750</v>
      </c>
    </row>
    <row r="526" spans="1:4" s="312" customFormat="1" ht="26.25">
      <c r="A526" s="204" t="s">
        <v>360</v>
      </c>
      <c r="B526" s="18" t="s">
        <v>568</v>
      </c>
      <c r="C526" s="205" t="s">
        <v>78</v>
      </c>
      <c r="D526" s="304">
        <f>D527</f>
        <v>8750</v>
      </c>
    </row>
    <row r="527" spans="1:4" s="312" customFormat="1" ht="15">
      <c r="A527" s="204" t="s">
        <v>35</v>
      </c>
      <c r="B527" s="18" t="s">
        <v>568</v>
      </c>
      <c r="C527" s="205" t="s">
        <v>79</v>
      </c>
      <c r="D527" s="304">
        <f>'приложение 5'!G356</f>
        <v>8750</v>
      </c>
    </row>
    <row r="528" spans="1:4" s="305" customFormat="1" ht="66.75" customHeight="1">
      <c r="A528" s="286" t="s">
        <v>513</v>
      </c>
      <c r="B528" s="287" t="s">
        <v>405</v>
      </c>
      <c r="C528" s="287"/>
      <c r="D528" s="304">
        <f>D529</f>
        <v>16656</v>
      </c>
    </row>
    <row r="529" spans="1:4" s="305" customFormat="1" ht="25.5">
      <c r="A529" s="286" t="s">
        <v>360</v>
      </c>
      <c r="B529" s="287" t="s">
        <v>405</v>
      </c>
      <c r="C529" s="287" t="s">
        <v>78</v>
      </c>
      <c r="D529" s="304">
        <f>D530</f>
        <v>16656</v>
      </c>
    </row>
    <row r="530" spans="1:4" s="305" customFormat="1">
      <c r="A530" s="286" t="s">
        <v>35</v>
      </c>
      <c r="B530" s="287" t="s">
        <v>405</v>
      </c>
      <c r="C530" s="287" t="s">
        <v>79</v>
      </c>
      <c r="D530" s="304">
        <f>'приложение 5'!G359</f>
        <v>16656</v>
      </c>
    </row>
    <row r="531" spans="1:4" s="305" customFormat="1" ht="140.25">
      <c r="A531" s="286" t="s">
        <v>514</v>
      </c>
      <c r="B531" s="287" t="s">
        <v>406</v>
      </c>
      <c r="C531" s="287"/>
      <c r="D531" s="304">
        <f>D532</f>
        <v>4122.3999999999996</v>
      </c>
    </row>
    <row r="532" spans="1:4" s="305" customFormat="1" ht="25.5">
      <c r="A532" s="286" t="s">
        <v>360</v>
      </c>
      <c r="B532" s="287" t="s">
        <v>406</v>
      </c>
      <c r="C532" s="287" t="s">
        <v>78</v>
      </c>
      <c r="D532" s="304">
        <f>D533</f>
        <v>4122.3999999999996</v>
      </c>
    </row>
    <row r="533" spans="1:4" s="305" customFormat="1">
      <c r="A533" s="286" t="s">
        <v>35</v>
      </c>
      <c r="B533" s="287" t="s">
        <v>406</v>
      </c>
      <c r="C533" s="287" t="s">
        <v>79</v>
      </c>
      <c r="D533" s="304">
        <f>'приложение 5'!G362</f>
        <v>4122.3999999999996</v>
      </c>
    </row>
    <row r="534" spans="1:4" s="305" customFormat="1" ht="153">
      <c r="A534" s="286" t="s">
        <v>515</v>
      </c>
      <c r="B534" s="287" t="s">
        <v>407</v>
      </c>
      <c r="C534" s="287"/>
      <c r="D534" s="304">
        <f>D535</f>
        <v>41.6</v>
      </c>
    </row>
    <row r="535" spans="1:4" s="305" customFormat="1" ht="25.5">
      <c r="A535" s="286" t="s">
        <v>360</v>
      </c>
      <c r="B535" s="287" t="s">
        <v>407</v>
      </c>
      <c r="C535" s="287" t="s">
        <v>78</v>
      </c>
      <c r="D535" s="304">
        <f>D536</f>
        <v>41.6</v>
      </c>
    </row>
    <row r="536" spans="1:4" s="305" customFormat="1">
      <c r="A536" s="286" t="s">
        <v>35</v>
      </c>
      <c r="B536" s="287" t="s">
        <v>407</v>
      </c>
      <c r="C536" s="287" t="s">
        <v>79</v>
      </c>
      <c r="D536" s="304">
        <f>'приложение 5'!G365</f>
        <v>41.6</v>
      </c>
    </row>
    <row r="537" spans="1:4" s="302" customFormat="1" ht="24" customHeight="1">
      <c r="A537" s="322" t="s">
        <v>552</v>
      </c>
      <c r="B537" s="322"/>
      <c r="C537" s="322"/>
      <c r="D537" s="323">
        <f>D9+D106+D187+D198+D202+D230+D243+D280+D296+D300+D316+D326+D356+D373+D451+D483+D493+D524</f>
        <v>2652217.8999999994</v>
      </c>
    </row>
  </sheetData>
  <mergeCells count="4">
    <mergeCell ref="A5:D5"/>
    <mergeCell ref="C1:D1"/>
    <mergeCell ref="B2:D2"/>
    <mergeCell ref="C3:D3"/>
  </mergeCells>
  <pageMargins left="0.51181102362204722" right="0.31496062992125984" top="0.35433070866141736" bottom="0.35433070866141736" header="0.31496062992125984" footer="0.31496062992125984"/>
  <pageSetup paperSize="9" scale="90" firstPageNumber="63" orientation="portrait" useFirstPageNumber="1" r:id="rId1"/>
  <headerFooter>
    <oddFooter>&amp;Ь&amp;Ф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61"/>
  <sheetViews>
    <sheetView workbookViewId="0">
      <selection activeCell="I4" sqref="I4"/>
    </sheetView>
  </sheetViews>
  <sheetFormatPr defaultColWidth="9.140625" defaultRowHeight="15"/>
  <cols>
    <col min="1" max="1" width="4.140625" style="76" customWidth="1"/>
    <col min="2" max="2" width="46.5703125" style="43" customWidth="1"/>
    <col min="3" max="3" width="4.85546875" style="43" customWidth="1"/>
    <col min="4" max="4" width="4.28515625" style="43" customWidth="1"/>
    <col min="5" max="5" width="15.140625" style="73" customWidth="1"/>
    <col min="6" max="7" width="16.140625" style="43" customWidth="1"/>
    <col min="8" max="8" width="16.5703125" style="43" customWidth="1"/>
    <col min="9" max="9" width="16.140625" style="43" customWidth="1"/>
    <col min="10" max="12" width="9.28515625" style="43" bestFit="1" customWidth="1"/>
    <col min="13" max="13" width="13.28515625" style="44" customWidth="1"/>
    <col min="14" max="16" width="9.140625" style="43"/>
    <col min="17" max="17" width="9.28515625" style="43" bestFit="1" customWidth="1"/>
    <col min="18" max="256" width="9.140625" style="43"/>
    <col min="257" max="257" width="4.140625" style="43" customWidth="1"/>
    <col min="258" max="258" width="46.5703125" style="43" customWidth="1"/>
    <col min="259" max="259" width="4.85546875" style="43" customWidth="1"/>
    <col min="260" max="260" width="4.28515625" style="43" customWidth="1"/>
    <col min="261" max="261" width="11.5703125" style="43" customWidth="1"/>
    <col min="262" max="262" width="12" style="43" customWidth="1"/>
    <col min="263" max="263" width="11.7109375" style="43" customWidth="1"/>
    <col min="264" max="264" width="11.140625" style="43" customWidth="1"/>
    <col min="265" max="265" width="12.85546875" style="43" customWidth="1"/>
    <col min="266" max="268" width="9.28515625" style="43" bestFit="1" customWidth="1"/>
    <col min="269" max="269" width="13.28515625" style="43" customWidth="1"/>
    <col min="270" max="272" width="9.140625" style="43"/>
    <col min="273" max="273" width="9.28515625" style="43" bestFit="1" customWidth="1"/>
    <col min="274" max="512" width="9.140625" style="43"/>
    <col min="513" max="513" width="4.140625" style="43" customWidth="1"/>
    <col min="514" max="514" width="46.5703125" style="43" customWidth="1"/>
    <col min="515" max="515" width="4.85546875" style="43" customWidth="1"/>
    <col min="516" max="516" width="4.28515625" style="43" customWidth="1"/>
    <col min="517" max="517" width="11.5703125" style="43" customWidth="1"/>
    <col min="518" max="518" width="12" style="43" customWidth="1"/>
    <col min="519" max="519" width="11.7109375" style="43" customWidth="1"/>
    <col min="520" max="520" width="11.140625" style="43" customWidth="1"/>
    <col min="521" max="521" width="12.85546875" style="43" customWidth="1"/>
    <col min="522" max="524" width="9.28515625" style="43" bestFit="1" customWidth="1"/>
    <col min="525" max="525" width="13.28515625" style="43" customWidth="1"/>
    <col min="526" max="528" width="9.140625" style="43"/>
    <col min="529" max="529" width="9.28515625" style="43" bestFit="1" customWidth="1"/>
    <col min="530" max="768" width="9.140625" style="43"/>
    <col min="769" max="769" width="4.140625" style="43" customWidth="1"/>
    <col min="770" max="770" width="46.5703125" style="43" customWidth="1"/>
    <col min="771" max="771" width="4.85546875" style="43" customWidth="1"/>
    <col min="772" max="772" width="4.28515625" style="43" customWidth="1"/>
    <col min="773" max="773" width="11.5703125" style="43" customWidth="1"/>
    <col min="774" max="774" width="12" style="43" customWidth="1"/>
    <col min="775" max="775" width="11.7109375" style="43" customWidth="1"/>
    <col min="776" max="776" width="11.140625" style="43" customWidth="1"/>
    <col min="777" max="777" width="12.85546875" style="43" customWidth="1"/>
    <col min="778" max="780" width="9.28515625" style="43" bestFit="1" customWidth="1"/>
    <col min="781" max="781" width="13.28515625" style="43" customWidth="1"/>
    <col min="782" max="784" width="9.140625" style="43"/>
    <col min="785" max="785" width="9.28515625" style="43" bestFit="1" customWidth="1"/>
    <col min="786" max="1024" width="9.140625" style="43"/>
    <col min="1025" max="1025" width="4.140625" style="43" customWidth="1"/>
    <col min="1026" max="1026" width="46.5703125" style="43" customWidth="1"/>
    <col min="1027" max="1027" width="4.85546875" style="43" customWidth="1"/>
    <col min="1028" max="1028" width="4.28515625" style="43" customWidth="1"/>
    <col min="1029" max="1029" width="11.5703125" style="43" customWidth="1"/>
    <col min="1030" max="1030" width="12" style="43" customWidth="1"/>
    <col min="1031" max="1031" width="11.7109375" style="43" customWidth="1"/>
    <col min="1032" max="1032" width="11.140625" style="43" customWidth="1"/>
    <col min="1033" max="1033" width="12.85546875" style="43" customWidth="1"/>
    <col min="1034" max="1036" width="9.28515625" style="43" bestFit="1" customWidth="1"/>
    <col min="1037" max="1037" width="13.28515625" style="43" customWidth="1"/>
    <col min="1038" max="1040" width="9.140625" style="43"/>
    <col min="1041" max="1041" width="9.28515625" style="43" bestFit="1" customWidth="1"/>
    <col min="1042" max="1280" width="9.140625" style="43"/>
    <col min="1281" max="1281" width="4.140625" style="43" customWidth="1"/>
    <col min="1282" max="1282" width="46.5703125" style="43" customWidth="1"/>
    <col min="1283" max="1283" width="4.85546875" style="43" customWidth="1"/>
    <col min="1284" max="1284" width="4.28515625" style="43" customWidth="1"/>
    <col min="1285" max="1285" width="11.5703125" style="43" customWidth="1"/>
    <col min="1286" max="1286" width="12" style="43" customWidth="1"/>
    <col min="1287" max="1287" width="11.7109375" style="43" customWidth="1"/>
    <col min="1288" max="1288" width="11.140625" style="43" customWidth="1"/>
    <col min="1289" max="1289" width="12.85546875" style="43" customWidth="1"/>
    <col min="1290" max="1292" width="9.28515625" style="43" bestFit="1" customWidth="1"/>
    <col min="1293" max="1293" width="13.28515625" style="43" customWidth="1"/>
    <col min="1294" max="1296" width="9.140625" style="43"/>
    <col min="1297" max="1297" width="9.28515625" style="43" bestFit="1" customWidth="1"/>
    <col min="1298" max="1536" width="9.140625" style="43"/>
    <col min="1537" max="1537" width="4.140625" style="43" customWidth="1"/>
    <col min="1538" max="1538" width="46.5703125" style="43" customWidth="1"/>
    <col min="1539" max="1539" width="4.85546875" style="43" customWidth="1"/>
    <col min="1540" max="1540" width="4.28515625" style="43" customWidth="1"/>
    <col min="1541" max="1541" width="11.5703125" style="43" customWidth="1"/>
    <col min="1542" max="1542" width="12" style="43" customWidth="1"/>
    <col min="1543" max="1543" width="11.7109375" style="43" customWidth="1"/>
    <col min="1544" max="1544" width="11.140625" style="43" customWidth="1"/>
    <col min="1545" max="1545" width="12.85546875" style="43" customWidth="1"/>
    <col min="1546" max="1548" width="9.28515625" style="43" bestFit="1" customWidth="1"/>
    <col min="1549" max="1549" width="13.28515625" style="43" customWidth="1"/>
    <col min="1550" max="1552" width="9.140625" style="43"/>
    <col min="1553" max="1553" width="9.28515625" style="43" bestFit="1" customWidth="1"/>
    <col min="1554" max="1792" width="9.140625" style="43"/>
    <col min="1793" max="1793" width="4.140625" style="43" customWidth="1"/>
    <col min="1794" max="1794" width="46.5703125" style="43" customWidth="1"/>
    <col min="1795" max="1795" width="4.85546875" style="43" customWidth="1"/>
    <col min="1796" max="1796" width="4.28515625" style="43" customWidth="1"/>
    <col min="1797" max="1797" width="11.5703125" style="43" customWidth="1"/>
    <col min="1798" max="1798" width="12" style="43" customWidth="1"/>
    <col min="1799" max="1799" width="11.7109375" style="43" customWidth="1"/>
    <col min="1800" max="1800" width="11.140625" style="43" customWidth="1"/>
    <col min="1801" max="1801" width="12.85546875" style="43" customWidth="1"/>
    <col min="1802" max="1804" width="9.28515625" style="43" bestFit="1" customWidth="1"/>
    <col min="1805" max="1805" width="13.28515625" style="43" customWidth="1"/>
    <col min="1806" max="1808" width="9.140625" style="43"/>
    <col min="1809" max="1809" width="9.28515625" style="43" bestFit="1" customWidth="1"/>
    <col min="1810" max="2048" width="9.140625" style="43"/>
    <col min="2049" max="2049" width="4.140625" style="43" customWidth="1"/>
    <col min="2050" max="2050" width="46.5703125" style="43" customWidth="1"/>
    <col min="2051" max="2051" width="4.85546875" style="43" customWidth="1"/>
    <col min="2052" max="2052" width="4.28515625" style="43" customWidth="1"/>
    <col min="2053" max="2053" width="11.5703125" style="43" customWidth="1"/>
    <col min="2054" max="2054" width="12" style="43" customWidth="1"/>
    <col min="2055" max="2055" width="11.7109375" style="43" customWidth="1"/>
    <col min="2056" max="2056" width="11.140625" style="43" customWidth="1"/>
    <col min="2057" max="2057" width="12.85546875" style="43" customWidth="1"/>
    <col min="2058" max="2060" width="9.28515625" style="43" bestFit="1" customWidth="1"/>
    <col min="2061" max="2061" width="13.28515625" style="43" customWidth="1"/>
    <col min="2062" max="2064" width="9.140625" style="43"/>
    <col min="2065" max="2065" width="9.28515625" style="43" bestFit="1" customWidth="1"/>
    <col min="2066" max="2304" width="9.140625" style="43"/>
    <col min="2305" max="2305" width="4.140625" style="43" customWidth="1"/>
    <col min="2306" max="2306" width="46.5703125" style="43" customWidth="1"/>
    <col min="2307" max="2307" width="4.85546875" style="43" customWidth="1"/>
    <col min="2308" max="2308" width="4.28515625" style="43" customWidth="1"/>
    <col min="2309" max="2309" width="11.5703125" style="43" customWidth="1"/>
    <col min="2310" max="2310" width="12" style="43" customWidth="1"/>
    <col min="2311" max="2311" width="11.7109375" style="43" customWidth="1"/>
    <col min="2312" max="2312" width="11.140625" style="43" customWidth="1"/>
    <col min="2313" max="2313" width="12.85546875" style="43" customWidth="1"/>
    <col min="2314" max="2316" width="9.28515625" style="43" bestFit="1" customWidth="1"/>
    <col min="2317" max="2317" width="13.28515625" style="43" customWidth="1"/>
    <col min="2318" max="2320" width="9.140625" style="43"/>
    <col min="2321" max="2321" width="9.28515625" style="43" bestFit="1" customWidth="1"/>
    <col min="2322" max="2560" width="9.140625" style="43"/>
    <col min="2561" max="2561" width="4.140625" style="43" customWidth="1"/>
    <col min="2562" max="2562" width="46.5703125" style="43" customWidth="1"/>
    <col min="2563" max="2563" width="4.85546875" style="43" customWidth="1"/>
    <col min="2564" max="2564" width="4.28515625" style="43" customWidth="1"/>
    <col min="2565" max="2565" width="11.5703125" style="43" customWidth="1"/>
    <col min="2566" max="2566" width="12" style="43" customWidth="1"/>
    <col min="2567" max="2567" width="11.7109375" style="43" customWidth="1"/>
    <col min="2568" max="2568" width="11.140625" style="43" customWidth="1"/>
    <col min="2569" max="2569" width="12.85546875" style="43" customWidth="1"/>
    <col min="2570" max="2572" width="9.28515625" style="43" bestFit="1" customWidth="1"/>
    <col min="2573" max="2573" width="13.28515625" style="43" customWidth="1"/>
    <col min="2574" max="2576" width="9.140625" style="43"/>
    <col min="2577" max="2577" width="9.28515625" style="43" bestFit="1" customWidth="1"/>
    <col min="2578" max="2816" width="9.140625" style="43"/>
    <col min="2817" max="2817" width="4.140625" style="43" customWidth="1"/>
    <col min="2818" max="2818" width="46.5703125" style="43" customWidth="1"/>
    <col min="2819" max="2819" width="4.85546875" style="43" customWidth="1"/>
    <col min="2820" max="2820" width="4.28515625" style="43" customWidth="1"/>
    <col min="2821" max="2821" width="11.5703125" style="43" customWidth="1"/>
    <col min="2822" max="2822" width="12" style="43" customWidth="1"/>
    <col min="2823" max="2823" width="11.7109375" style="43" customWidth="1"/>
    <col min="2824" max="2824" width="11.140625" style="43" customWidth="1"/>
    <col min="2825" max="2825" width="12.85546875" style="43" customWidth="1"/>
    <col min="2826" max="2828" width="9.28515625" style="43" bestFit="1" customWidth="1"/>
    <col min="2829" max="2829" width="13.28515625" style="43" customWidth="1"/>
    <col min="2830" max="2832" width="9.140625" style="43"/>
    <col min="2833" max="2833" width="9.28515625" style="43" bestFit="1" customWidth="1"/>
    <col min="2834" max="3072" width="9.140625" style="43"/>
    <col min="3073" max="3073" width="4.140625" style="43" customWidth="1"/>
    <col min="3074" max="3074" width="46.5703125" style="43" customWidth="1"/>
    <col min="3075" max="3075" width="4.85546875" style="43" customWidth="1"/>
    <col min="3076" max="3076" width="4.28515625" style="43" customWidth="1"/>
    <col min="3077" max="3077" width="11.5703125" style="43" customWidth="1"/>
    <col min="3078" max="3078" width="12" style="43" customWidth="1"/>
    <col min="3079" max="3079" width="11.7109375" style="43" customWidth="1"/>
    <col min="3080" max="3080" width="11.140625" style="43" customWidth="1"/>
    <col min="3081" max="3081" width="12.85546875" style="43" customWidth="1"/>
    <col min="3082" max="3084" width="9.28515625" style="43" bestFit="1" customWidth="1"/>
    <col min="3085" max="3085" width="13.28515625" style="43" customWidth="1"/>
    <col min="3086" max="3088" width="9.140625" style="43"/>
    <col min="3089" max="3089" width="9.28515625" style="43" bestFit="1" customWidth="1"/>
    <col min="3090" max="3328" width="9.140625" style="43"/>
    <col min="3329" max="3329" width="4.140625" style="43" customWidth="1"/>
    <col min="3330" max="3330" width="46.5703125" style="43" customWidth="1"/>
    <col min="3331" max="3331" width="4.85546875" style="43" customWidth="1"/>
    <col min="3332" max="3332" width="4.28515625" style="43" customWidth="1"/>
    <col min="3333" max="3333" width="11.5703125" style="43" customWidth="1"/>
    <col min="3334" max="3334" width="12" style="43" customWidth="1"/>
    <col min="3335" max="3335" width="11.7109375" style="43" customWidth="1"/>
    <col min="3336" max="3336" width="11.140625" style="43" customWidth="1"/>
    <col min="3337" max="3337" width="12.85546875" style="43" customWidth="1"/>
    <col min="3338" max="3340" width="9.28515625" style="43" bestFit="1" customWidth="1"/>
    <col min="3341" max="3341" width="13.28515625" style="43" customWidth="1"/>
    <col min="3342" max="3344" width="9.140625" style="43"/>
    <col min="3345" max="3345" width="9.28515625" style="43" bestFit="1" customWidth="1"/>
    <col min="3346" max="3584" width="9.140625" style="43"/>
    <col min="3585" max="3585" width="4.140625" style="43" customWidth="1"/>
    <col min="3586" max="3586" width="46.5703125" style="43" customWidth="1"/>
    <col min="3587" max="3587" width="4.85546875" style="43" customWidth="1"/>
    <col min="3588" max="3588" width="4.28515625" style="43" customWidth="1"/>
    <col min="3589" max="3589" width="11.5703125" style="43" customWidth="1"/>
    <col min="3590" max="3590" width="12" style="43" customWidth="1"/>
    <col min="3591" max="3591" width="11.7109375" style="43" customWidth="1"/>
    <col min="3592" max="3592" width="11.140625" style="43" customWidth="1"/>
    <col min="3593" max="3593" width="12.85546875" style="43" customWidth="1"/>
    <col min="3594" max="3596" width="9.28515625" style="43" bestFit="1" customWidth="1"/>
    <col min="3597" max="3597" width="13.28515625" style="43" customWidth="1"/>
    <col min="3598" max="3600" width="9.140625" style="43"/>
    <col min="3601" max="3601" width="9.28515625" style="43" bestFit="1" customWidth="1"/>
    <col min="3602" max="3840" width="9.140625" style="43"/>
    <col min="3841" max="3841" width="4.140625" style="43" customWidth="1"/>
    <col min="3842" max="3842" width="46.5703125" style="43" customWidth="1"/>
    <col min="3843" max="3843" width="4.85546875" style="43" customWidth="1"/>
    <col min="3844" max="3844" width="4.28515625" style="43" customWidth="1"/>
    <col min="3845" max="3845" width="11.5703125" style="43" customWidth="1"/>
    <col min="3846" max="3846" width="12" style="43" customWidth="1"/>
    <col min="3847" max="3847" width="11.7109375" style="43" customWidth="1"/>
    <col min="3848" max="3848" width="11.140625" style="43" customWidth="1"/>
    <col min="3849" max="3849" width="12.85546875" style="43" customWidth="1"/>
    <col min="3850" max="3852" width="9.28515625" style="43" bestFit="1" customWidth="1"/>
    <col min="3853" max="3853" width="13.28515625" style="43" customWidth="1"/>
    <col min="3854" max="3856" width="9.140625" style="43"/>
    <col min="3857" max="3857" width="9.28515625" style="43" bestFit="1" customWidth="1"/>
    <col min="3858" max="4096" width="9.140625" style="43"/>
    <col min="4097" max="4097" width="4.140625" style="43" customWidth="1"/>
    <col min="4098" max="4098" width="46.5703125" style="43" customWidth="1"/>
    <col min="4099" max="4099" width="4.85546875" style="43" customWidth="1"/>
    <col min="4100" max="4100" width="4.28515625" style="43" customWidth="1"/>
    <col min="4101" max="4101" width="11.5703125" style="43" customWidth="1"/>
    <col min="4102" max="4102" width="12" style="43" customWidth="1"/>
    <col min="4103" max="4103" width="11.7109375" style="43" customWidth="1"/>
    <col min="4104" max="4104" width="11.140625" style="43" customWidth="1"/>
    <col min="4105" max="4105" width="12.85546875" style="43" customWidth="1"/>
    <col min="4106" max="4108" width="9.28515625" style="43" bestFit="1" customWidth="1"/>
    <col min="4109" max="4109" width="13.28515625" style="43" customWidth="1"/>
    <col min="4110" max="4112" width="9.140625" style="43"/>
    <col min="4113" max="4113" width="9.28515625" style="43" bestFit="1" customWidth="1"/>
    <col min="4114" max="4352" width="9.140625" style="43"/>
    <col min="4353" max="4353" width="4.140625" style="43" customWidth="1"/>
    <col min="4354" max="4354" width="46.5703125" style="43" customWidth="1"/>
    <col min="4355" max="4355" width="4.85546875" style="43" customWidth="1"/>
    <col min="4356" max="4356" width="4.28515625" style="43" customWidth="1"/>
    <col min="4357" max="4357" width="11.5703125" style="43" customWidth="1"/>
    <col min="4358" max="4358" width="12" style="43" customWidth="1"/>
    <col min="4359" max="4359" width="11.7109375" style="43" customWidth="1"/>
    <col min="4360" max="4360" width="11.140625" style="43" customWidth="1"/>
    <col min="4361" max="4361" width="12.85546875" style="43" customWidth="1"/>
    <col min="4362" max="4364" width="9.28515625" style="43" bestFit="1" customWidth="1"/>
    <col min="4365" max="4365" width="13.28515625" style="43" customWidth="1"/>
    <col min="4366" max="4368" width="9.140625" style="43"/>
    <col min="4369" max="4369" width="9.28515625" style="43" bestFit="1" customWidth="1"/>
    <col min="4370" max="4608" width="9.140625" style="43"/>
    <col min="4609" max="4609" width="4.140625" style="43" customWidth="1"/>
    <col min="4610" max="4610" width="46.5703125" style="43" customWidth="1"/>
    <col min="4611" max="4611" width="4.85546875" style="43" customWidth="1"/>
    <col min="4612" max="4612" width="4.28515625" style="43" customWidth="1"/>
    <col min="4613" max="4613" width="11.5703125" style="43" customWidth="1"/>
    <col min="4614" max="4614" width="12" style="43" customWidth="1"/>
    <col min="4615" max="4615" width="11.7109375" style="43" customWidth="1"/>
    <col min="4616" max="4616" width="11.140625" style="43" customWidth="1"/>
    <col min="4617" max="4617" width="12.85546875" style="43" customWidth="1"/>
    <col min="4618" max="4620" width="9.28515625" style="43" bestFit="1" customWidth="1"/>
    <col min="4621" max="4621" width="13.28515625" style="43" customWidth="1"/>
    <col min="4622" max="4624" width="9.140625" style="43"/>
    <col min="4625" max="4625" width="9.28515625" style="43" bestFit="1" customWidth="1"/>
    <col min="4626" max="4864" width="9.140625" style="43"/>
    <col min="4865" max="4865" width="4.140625" style="43" customWidth="1"/>
    <col min="4866" max="4866" width="46.5703125" style="43" customWidth="1"/>
    <col min="4867" max="4867" width="4.85546875" style="43" customWidth="1"/>
    <col min="4868" max="4868" width="4.28515625" style="43" customWidth="1"/>
    <col min="4869" max="4869" width="11.5703125" style="43" customWidth="1"/>
    <col min="4870" max="4870" width="12" style="43" customWidth="1"/>
    <col min="4871" max="4871" width="11.7109375" style="43" customWidth="1"/>
    <col min="4872" max="4872" width="11.140625" style="43" customWidth="1"/>
    <col min="4873" max="4873" width="12.85546875" style="43" customWidth="1"/>
    <col min="4874" max="4876" width="9.28515625" style="43" bestFit="1" customWidth="1"/>
    <col min="4877" max="4877" width="13.28515625" style="43" customWidth="1"/>
    <col min="4878" max="4880" width="9.140625" style="43"/>
    <col min="4881" max="4881" width="9.28515625" style="43" bestFit="1" customWidth="1"/>
    <col min="4882" max="5120" width="9.140625" style="43"/>
    <col min="5121" max="5121" width="4.140625" style="43" customWidth="1"/>
    <col min="5122" max="5122" width="46.5703125" style="43" customWidth="1"/>
    <col min="5123" max="5123" width="4.85546875" style="43" customWidth="1"/>
    <col min="5124" max="5124" width="4.28515625" style="43" customWidth="1"/>
    <col min="5125" max="5125" width="11.5703125" style="43" customWidth="1"/>
    <col min="5126" max="5126" width="12" style="43" customWidth="1"/>
    <col min="5127" max="5127" width="11.7109375" style="43" customWidth="1"/>
    <col min="5128" max="5128" width="11.140625" style="43" customWidth="1"/>
    <col min="5129" max="5129" width="12.85546875" style="43" customWidth="1"/>
    <col min="5130" max="5132" width="9.28515625" style="43" bestFit="1" customWidth="1"/>
    <col min="5133" max="5133" width="13.28515625" style="43" customWidth="1"/>
    <col min="5134" max="5136" width="9.140625" style="43"/>
    <col min="5137" max="5137" width="9.28515625" style="43" bestFit="1" customWidth="1"/>
    <col min="5138" max="5376" width="9.140625" style="43"/>
    <col min="5377" max="5377" width="4.140625" style="43" customWidth="1"/>
    <col min="5378" max="5378" width="46.5703125" style="43" customWidth="1"/>
    <col min="5379" max="5379" width="4.85546875" style="43" customWidth="1"/>
    <col min="5380" max="5380" width="4.28515625" style="43" customWidth="1"/>
    <col min="5381" max="5381" width="11.5703125" style="43" customWidth="1"/>
    <col min="5382" max="5382" width="12" style="43" customWidth="1"/>
    <col min="5383" max="5383" width="11.7109375" style="43" customWidth="1"/>
    <col min="5384" max="5384" width="11.140625" style="43" customWidth="1"/>
    <col min="5385" max="5385" width="12.85546875" style="43" customWidth="1"/>
    <col min="5386" max="5388" width="9.28515625" style="43" bestFit="1" customWidth="1"/>
    <col min="5389" max="5389" width="13.28515625" style="43" customWidth="1"/>
    <col min="5390" max="5392" width="9.140625" style="43"/>
    <col min="5393" max="5393" width="9.28515625" style="43" bestFit="1" customWidth="1"/>
    <col min="5394" max="5632" width="9.140625" style="43"/>
    <col min="5633" max="5633" width="4.140625" style="43" customWidth="1"/>
    <col min="5634" max="5634" width="46.5703125" style="43" customWidth="1"/>
    <col min="5635" max="5635" width="4.85546875" style="43" customWidth="1"/>
    <col min="5636" max="5636" width="4.28515625" style="43" customWidth="1"/>
    <col min="5637" max="5637" width="11.5703125" style="43" customWidth="1"/>
    <col min="5638" max="5638" width="12" style="43" customWidth="1"/>
    <col min="5639" max="5639" width="11.7109375" style="43" customWidth="1"/>
    <col min="5640" max="5640" width="11.140625" style="43" customWidth="1"/>
    <col min="5641" max="5641" width="12.85546875" style="43" customWidth="1"/>
    <col min="5642" max="5644" width="9.28515625" style="43" bestFit="1" customWidth="1"/>
    <col min="5645" max="5645" width="13.28515625" style="43" customWidth="1"/>
    <col min="5646" max="5648" width="9.140625" style="43"/>
    <col min="5649" max="5649" width="9.28515625" style="43" bestFit="1" customWidth="1"/>
    <col min="5650" max="5888" width="9.140625" style="43"/>
    <col min="5889" max="5889" width="4.140625" style="43" customWidth="1"/>
    <col min="5890" max="5890" width="46.5703125" style="43" customWidth="1"/>
    <col min="5891" max="5891" width="4.85546875" style="43" customWidth="1"/>
    <col min="5892" max="5892" width="4.28515625" style="43" customWidth="1"/>
    <col min="5893" max="5893" width="11.5703125" style="43" customWidth="1"/>
    <col min="5894" max="5894" width="12" style="43" customWidth="1"/>
    <col min="5895" max="5895" width="11.7109375" style="43" customWidth="1"/>
    <col min="5896" max="5896" width="11.140625" style="43" customWidth="1"/>
    <col min="5897" max="5897" width="12.85546875" style="43" customWidth="1"/>
    <col min="5898" max="5900" width="9.28515625" style="43" bestFit="1" customWidth="1"/>
    <col min="5901" max="5901" width="13.28515625" style="43" customWidth="1"/>
    <col min="5902" max="5904" width="9.140625" style="43"/>
    <col min="5905" max="5905" width="9.28515625" style="43" bestFit="1" customWidth="1"/>
    <col min="5906" max="6144" width="9.140625" style="43"/>
    <col min="6145" max="6145" width="4.140625" style="43" customWidth="1"/>
    <col min="6146" max="6146" width="46.5703125" style="43" customWidth="1"/>
    <col min="6147" max="6147" width="4.85546875" style="43" customWidth="1"/>
    <col min="6148" max="6148" width="4.28515625" style="43" customWidth="1"/>
    <col min="6149" max="6149" width="11.5703125" style="43" customWidth="1"/>
    <col min="6150" max="6150" width="12" style="43" customWidth="1"/>
    <col min="6151" max="6151" width="11.7109375" style="43" customWidth="1"/>
    <col min="6152" max="6152" width="11.140625" style="43" customWidth="1"/>
    <col min="6153" max="6153" width="12.85546875" style="43" customWidth="1"/>
    <col min="6154" max="6156" width="9.28515625" style="43" bestFit="1" customWidth="1"/>
    <col min="6157" max="6157" width="13.28515625" style="43" customWidth="1"/>
    <col min="6158" max="6160" width="9.140625" style="43"/>
    <col min="6161" max="6161" width="9.28515625" style="43" bestFit="1" customWidth="1"/>
    <col min="6162" max="6400" width="9.140625" style="43"/>
    <col min="6401" max="6401" width="4.140625" style="43" customWidth="1"/>
    <col min="6402" max="6402" width="46.5703125" style="43" customWidth="1"/>
    <col min="6403" max="6403" width="4.85546875" style="43" customWidth="1"/>
    <col min="6404" max="6404" width="4.28515625" style="43" customWidth="1"/>
    <col min="6405" max="6405" width="11.5703125" style="43" customWidth="1"/>
    <col min="6406" max="6406" width="12" style="43" customWidth="1"/>
    <col min="6407" max="6407" width="11.7109375" style="43" customWidth="1"/>
    <col min="6408" max="6408" width="11.140625" style="43" customWidth="1"/>
    <col min="6409" max="6409" width="12.85546875" style="43" customWidth="1"/>
    <col min="6410" max="6412" width="9.28515625" style="43" bestFit="1" customWidth="1"/>
    <col min="6413" max="6413" width="13.28515625" style="43" customWidth="1"/>
    <col min="6414" max="6416" width="9.140625" style="43"/>
    <col min="6417" max="6417" width="9.28515625" style="43" bestFit="1" customWidth="1"/>
    <col min="6418" max="6656" width="9.140625" style="43"/>
    <col min="6657" max="6657" width="4.140625" style="43" customWidth="1"/>
    <col min="6658" max="6658" width="46.5703125" style="43" customWidth="1"/>
    <col min="6659" max="6659" width="4.85546875" style="43" customWidth="1"/>
    <col min="6660" max="6660" width="4.28515625" style="43" customWidth="1"/>
    <col min="6661" max="6661" width="11.5703125" style="43" customWidth="1"/>
    <col min="6662" max="6662" width="12" style="43" customWidth="1"/>
    <col min="6663" max="6663" width="11.7109375" style="43" customWidth="1"/>
    <col min="6664" max="6664" width="11.140625" style="43" customWidth="1"/>
    <col min="6665" max="6665" width="12.85546875" style="43" customWidth="1"/>
    <col min="6666" max="6668" width="9.28515625" style="43" bestFit="1" customWidth="1"/>
    <col min="6669" max="6669" width="13.28515625" style="43" customWidth="1"/>
    <col min="6670" max="6672" width="9.140625" style="43"/>
    <col min="6673" max="6673" width="9.28515625" style="43" bestFit="1" customWidth="1"/>
    <col min="6674" max="6912" width="9.140625" style="43"/>
    <col min="6913" max="6913" width="4.140625" style="43" customWidth="1"/>
    <col min="6914" max="6914" width="46.5703125" style="43" customWidth="1"/>
    <col min="6915" max="6915" width="4.85546875" style="43" customWidth="1"/>
    <col min="6916" max="6916" width="4.28515625" style="43" customWidth="1"/>
    <col min="6917" max="6917" width="11.5703125" style="43" customWidth="1"/>
    <col min="6918" max="6918" width="12" style="43" customWidth="1"/>
    <col min="6919" max="6919" width="11.7109375" style="43" customWidth="1"/>
    <col min="6920" max="6920" width="11.140625" style="43" customWidth="1"/>
    <col min="6921" max="6921" width="12.85546875" style="43" customWidth="1"/>
    <col min="6922" max="6924" width="9.28515625" style="43" bestFit="1" customWidth="1"/>
    <col min="6925" max="6925" width="13.28515625" style="43" customWidth="1"/>
    <col min="6926" max="6928" width="9.140625" style="43"/>
    <col min="6929" max="6929" width="9.28515625" style="43" bestFit="1" customWidth="1"/>
    <col min="6930" max="7168" width="9.140625" style="43"/>
    <col min="7169" max="7169" width="4.140625" style="43" customWidth="1"/>
    <col min="7170" max="7170" width="46.5703125" style="43" customWidth="1"/>
    <col min="7171" max="7171" width="4.85546875" style="43" customWidth="1"/>
    <col min="7172" max="7172" width="4.28515625" style="43" customWidth="1"/>
    <col min="7173" max="7173" width="11.5703125" style="43" customWidth="1"/>
    <col min="7174" max="7174" width="12" style="43" customWidth="1"/>
    <col min="7175" max="7175" width="11.7109375" style="43" customWidth="1"/>
    <col min="7176" max="7176" width="11.140625" style="43" customWidth="1"/>
    <col min="7177" max="7177" width="12.85546875" style="43" customWidth="1"/>
    <col min="7178" max="7180" width="9.28515625" style="43" bestFit="1" customWidth="1"/>
    <col min="7181" max="7181" width="13.28515625" style="43" customWidth="1"/>
    <col min="7182" max="7184" width="9.140625" style="43"/>
    <col min="7185" max="7185" width="9.28515625" style="43" bestFit="1" customWidth="1"/>
    <col min="7186" max="7424" width="9.140625" style="43"/>
    <col min="7425" max="7425" width="4.140625" style="43" customWidth="1"/>
    <col min="7426" max="7426" width="46.5703125" style="43" customWidth="1"/>
    <col min="7427" max="7427" width="4.85546875" style="43" customWidth="1"/>
    <col min="7428" max="7428" width="4.28515625" style="43" customWidth="1"/>
    <col min="7429" max="7429" width="11.5703125" style="43" customWidth="1"/>
    <col min="7430" max="7430" width="12" style="43" customWidth="1"/>
    <col min="7431" max="7431" width="11.7109375" style="43" customWidth="1"/>
    <col min="7432" max="7432" width="11.140625" style="43" customWidth="1"/>
    <col min="7433" max="7433" width="12.85546875" style="43" customWidth="1"/>
    <col min="7434" max="7436" width="9.28515625" style="43" bestFit="1" customWidth="1"/>
    <col min="7437" max="7437" width="13.28515625" style="43" customWidth="1"/>
    <col min="7438" max="7440" width="9.140625" style="43"/>
    <col min="7441" max="7441" width="9.28515625" style="43" bestFit="1" customWidth="1"/>
    <col min="7442" max="7680" width="9.140625" style="43"/>
    <col min="7681" max="7681" width="4.140625" style="43" customWidth="1"/>
    <col min="7682" max="7682" width="46.5703125" style="43" customWidth="1"/>
    <col min="7683" max="7683" width="4.85546875" style="43" customWidth="1"/>
    <col min="7684" max="7684" width="4.28515625" style="43" customWidth="1"/>
    <col min="7685" max="7685" width="11.5703125" style="43" customWidth="1"/>
    <col min="7686" max="7686" width="12" style="43" customWidth="1"/>
    <col min="7687" max="7687" width="11.7109375" style="43" customWidth="1"/>
    <col min="7688" max="7688" width="11.140625" style="43" customWidth="1"/>
    <col min="7689" max="7689" width="12.85546875" style="43" customWidth="1"/>
    <col min="7690" max="7692" width="9.28515625" style="43" bestFit="1" customWidth="1"/>
    <col min="7693" max="7693" width="13.28515625" style="43" customWidth="1"/>
    <col min="7694" max="7696" width="9.140625" style="43"/>
    <col min="7697" max="7697" width="9.28515625" style="43" bestFit="1" customWidth="1"/>
    <col min="7698" max="7936" width="9.140625" style="43"/>
    <col min="7937" max="7937" width="4.140625" style="43" customWidth="1"/>
    <col min="7938" max="7938" width="46.5703125" style="43" customWidth="1"/>
    <col min="7939" max="7939" width="4.85546875" style="43" customWidth="1"/>
    <col min="7940" max="7940" width="4.28515625" style="43" customWidth="1"/>
    <col min="7941" max="7941" width="11.5703125" style="43" customWidth="1"/>
    <col min="7942" max="7942" width="12" style="43" customWidth="1"/>
    <col min="7943" max="7943" width="11.7109375" style="43" customWidth="1"/>
    <col min="7944" max="7944" width="11.140625" style="43" customWidth="1"/>
    <col min="7945" max="7945" width="12.85546875" style="43" customWidth="1"/>
    <col min="7946" max="7948" width="9.28515625" style="43" bestFit="1" customWidth="1"/>
    <col min="7949" max="7949" width="13.28515625" style="43" customWidth="1"/>
    <col min="7950" max="7952" width="9.140625" style="43"/>
    <col min="7953" max="7953" width="9.28515625" style="43" bestFit="1" customWidth="1"/>
    <col min="7954" max="8192" width="9.140625" style="43"/>
    <col min="8193" max="8193" width="4.140625" style="43" customWidth="1"/>
    <col min="8194" max="8194" width="46.5703125" style="43" customWidth="1"/>
    <col min="8195" max="8195" width="4.85546875" style="43" customWidth="1"/>
    <col min="8196" max="8196" width="4.28515625" style="43" customWidth="1"/>
    <col min="8197" max="8197" width="11.5703125" style="43" customWidth="1"/>
    <col min="8198" max="8198" width="12" style="43" customWidth="1"/>
    <col min="8199" max="8199" width="11.7109375" style="43" customWidth="1"/>
    <col min="8200" max="8200" width="11.140625" style="43" customWidth="1"/>
    <col min="8201" max="8201" width="12.85546875" style="43" customWidth="1"/>
    <col min="8202" max="8204" width="9.28515625" style="43" bestFit="1" customWidth="1"/>
    <col min="8205" max="8205" width="13.28515625" style="43" customWidth="1"/>
    <col min="8206" max="8208" width="9.140625" style="43"/>
    <col min="8209" max="8209" width="9.28515625" style="43" bestFit="1" customWidth="1"/>
    <col min="8210" max="8448" width="9.140625" style="43"/>
    <col min="8449" max="8449" width="4.140625" style="43" customWidth="1"/>
    <col min="8450" max="8450" width="46.5703125" style="43" customWidth="1"/>
    <col min="8451" max="8451" width="4.85546875" style="43" customWidth="1"/>
    <col min="8452" max="8452" width="4.28515625" style="43" customWidth="1"/>
    <col min="8453" max="8453" width="11.5703125" style="43" customWidth="1"/>
    <col min="8454" max="8454" width="12" style="43" customWidth="1"/>
    <col min="8455" max="8455" width="11.7109375" style="43" customWidth="1"/>
    <col min="8456" max="8456" width="11.140625" style="43" customWidth="1"/>
    <col min="8457" max="8457" width="12.85546875" style="43" customWidth="1"/>
    <col min="8458" max="8460" width="9.28515625" style="43" bestFit="1" customWidth="1"/>
    <col min="8461" max="8461" width="13.28515625" style="43" customWidth="1"/>
    <col min="8462" max="8464" width="9.140625" style="43"/>
    <col min="8465" max="8465" width="9.28515625" style="43" bestFit="1" customWidth="1"/>
    <col min="8466" max="8704" width="9.140625" style="43"/>
    <col min="8705" max="8705" width="4.140625" style="43" customWidth="1"/>
    <col min="8706" max="8706" width="46.5703125" style="43" customWidth="1"/>
    <col min="8707" max="8707" width="4.85546875" style="43" customWidth="1"/>
    <col min="8708" max="8708" width="4.28515625" style="43" customWidth="1"/>
    <col min="8709" max="8709" width="11.5703125" style="43" customWidth="1"/>
    <col min="8710" max="8710" width="12" style="43" customWidth="1"/>
    <col min="8711" max="8711" width="11.7109375" style="43" customWidth="1"/>
    <col min="8712" max="8712" width="11.140625" style="43" customWidth="1"/>
    <col min="8713" max="8713" width="12.85546875" style="43" customWidth="1"/>
    <col min="8714" max="8716" width="9.28515625" style="43" bestFit="1" customWidth="1"/>
    <col min="8717" max="8717" width="13.28515625" style="43" customWidth="1"/>
    <col min="8718" max="8720" width="9.140625" style="43"/>
    <col min="8721" max="8721" width="9.28515625" style="43" bestFit="1" customWidth="1"/>
    <col min="8722" max="8960" width="9.140625" style="43"/>
    <col min="8961" max="8961" width="4.140625" style="43" customWidth="1"/>
    <col min="8962" max="8962" width="46.5703125" style="43" customWidth="1"/>
    <col min="8963" max="8963" width="4.85546875" style="43" customWidth="1"/>
    <col min="8964" max="8964" width="4.28515625" style="43" customWidth="1"/>
    <col min="8965" max="8965" width="11.5703125" style="43" customWidth="1"/>
    <col min="8966" max="8966" width="12" style="43" customWidth="1"/>
    <col min="8967" max="8967" width="11.7109375" style="43" customWidth="1"/>
    <col min="8968" max="8968" width="11.140625" style="43" customWidth="1"/>
    <col min="8969" max="8969" width="12.85546875" style="43" customWidth="1"/>
    <col min="8970" max="8972" width="9.28515625" style="43" bestFit="1" customWidth="1"/>
    <col min="8973" max="8973" width="13.28515625" style="43" customWidth="1"/>
    <col min="8974" max="8976" width="9.140625" style="43"/>
    <col min="8977" max="8977" width="9.28515625" style="43" bestFit="1" customWidth="1"/>
    <col min="8978" max="9216" width="9.140625" style="43"/>
    <col min="9217" max="9217" width="4.140625" style="43" customWidth="1"/>
    <col min="9218" max="9218" width="46.5703125" style="43" customWidth="1"/>
    <col min="9219" max="9219" width="4.85546875" style="43" customWidth="1"/>
    <col min="9220" max="9220" width="4.28515625" style="43" customWidth="1"/>
    <col min="9221" max="9221" width="11.5703125" style="43" customWidth="1"/>
    <col min="9222" max="9222" width="12" style="43" customWidth="1"/>
    <col min="9223" max="9223" width="11.7109375" style="43" customWidth="1"/>
    <col min="9224" max="9224" width="11.140625" style="43" customWidth="1"/>
    <col min="9225" max="9225" width="12.85546875" style="43" customWidth="1"/>
    <col min="9226" max="9228" width="9.28515625" style="43" bestFit="1" customWidth="1"/>
    <col min="9229" max="9229" width="13.28515625" style="43" customWidth="1"/>
    <col min="9230" max="9232" width="9.140625" style="43"/>
    <col min="9233" max="9233" width="9.28515625" style="43" bestFit="1" customWidth="1"/>
    <col min="9234" max="9472" width="9.140625" style="43"/>
    <col min="9473" max="9473" width="4.140625" style="43" customWidth="1"/>
    <col min="9474" max="9474" width="46.5703125" style="43" customWidth="1"/>
    <col min="9475" max="9475" width="4.85546875" style="43" customWidth="1"/>
    <col min="9476" max="9476" width="4.28515625" style="43" customWidth="1"/>
    <col min="9477" max="9477" width="11.5703125" style="43" customWidth="1"/>
    <col min="9478" max="9478" width="12" style="43" customWidth="1"/>
    <col min="9479" max="9479" width="11.7109375" style="43" customWidth="1"/>
    <col min="9480" max="9480" width="11.140625" style="43" customWidth="1"/>
    <col min="9481" max="9481" width="12.85546875" style="43" customWidth="1"/>
    <col min="9482" max="9484" width="9.28515625" style="43" bestFit="1" customWidth="1"/>
    <col min="9485" max="9485" width="13.28515625" style="43" customWidth="1"/>
    <col min="9486" max="9488" width="9.140625" style="43"/>
    <col min="9489" max="9489" width="9.28515625" style="43" bestFit="1" customWidth="1"/>
    <col min="9490" max="9728" width="9.140625" style="43"/>
    <col min="9729" max="9729" width="4.140625" style="43" customWidth="1"/>
    <col min="9730" max="9730" width="46.5703125" style="43" customWidth="1"/>
    <col min="9731" max="9731" width="4.85546875" style="43" customWidth="1"/>
    <col min="9732" max="9732" width="4.28515625" style="43" customWidth="1"/>
    <col min="9733" max="9733" width="11.5703125" style="43" customWidth="1"/>
    <col min="9734" max="9734" width="12" style="43" customWidth="1"/>
    <col min="9735" max="9735" width="11.7109375" style="43" customWidth="1"/>
    <col min="9736" max="9736" width="11.140625" style="43" customWidth="1"/>
    <col min="9737" max="9737" width="12.85546875" style="43" customWidth="1"/>
    <col min="9738" max="9740" width="9.28515625" style="43" bestFit="1" customWidth="1"/>
    <col min="9741" max="9741" width="13.28515625" style="43" customWidth="1"/>
    <col min="9742" max="9744" width="9.140625" style="43"/>
    <col min="9745" max="9745" width="9.28515625" style="43" bestFit="1" customWidth="1"/>
    <col min="9746" max="9984" width="9.140625" style="43"/>
    <col min="9985" max="9985" width="4.140625" style="43" customWidth="1"/>
    <col min="9986" max="9986" width="46.5703125" style="43" customWidth="1"/>
    <col min="9987" max="9987" width="4.85546875" style="43" customWidth="1"/>
    <col min="9988" max="9988" width="4.28515625" style="43" customWidth="1"/>
    <col min="9989" max="9989" width="11.5703125" style="43" customWidth="1"/>
    <col min="9990" max="9990" width="12" style="43" customWidth="1"/>
    <col min="9991" max="9991" width="11.7109375" style="43" customWidth="1"/>
    <col min="9992" max="9992" width="11.140625" style="43" customWidth="1"/>
    <col min="9993" max="9993" width="12.85546875" style="43" customWidth="1"/>
    <col min="9994" max="9996" width="9.28515625" style="43" bestFit="1" customWidth="1"/>
    <col min="9997" max="9997" width="13.28515625" style="43" customWidth="1"/>
    <col min="9998" max="10000" width="9.140625" style="43"/>
    <col min="10001" max="10001" width="9.28515625" style="43" bestFit="1" customWidth="1"/>
    <col min="10002" max="10240" width="9.140625" style="43"/>
    <col min="10241" max="10241" width="4.140625" style="43" customWidth="1"/>
    <col min="10242" max="10242" width="46.5703125" style="43" customWidth="1"/>
    <col min="10243" max="10243" width="4.85546875" style="43" customWidth="1"/>
    <col min="10244" max="10244" width="4.28515625" style="43" customWidth="1"/>
    <col min="10245" max="10245" width="11.5703125" style="43" customWidth="1"/>
    <col min="10246" max="10246" width="12" style="43" customWidth="1"/>
    <col min="10247" max="10247" width="11.7109375" style="43" customWidth="1"/>
    <col min="10248" max="10248" width="11.140625" style="43" customWidth="1"/>
    <col min="10249" max="10249" width="12.85546875" style="43" customWidth="1"/>
    <col min="10250" max="10252" width="9.28515625" style="43" bestFit="1" customWidth="1"/>
    <col min="10253" max="10253" width="13.28515625" style="43" customWidth="1"/>
    <col min="10254" max="10256" width="9.140625" style="43"/>
    <col min="10257" max="10257" width="9.28515625" style="43" bestFit="1" customWidth="1"/>
    <col min="10258" max="10496" width="9.140625" style="43"/>
    <col min="10497" max="10497" width="4.140625" style="43" customWidth="1"/>
    <col min="10498" max="10498" width="46.5703125" style="43" customWidth="1"/>
    <col min="10499" max="10499" width="4.85546875" style="43" customWidth="1"/>
    <col min="10500" max="10500" width="4.28515625" style="43" customWidth="1"/>
    <col min="10501" max="10501" width="11.5703125" style="43" customWidth="1"/>
    <col min="10502" max="10502" width="12" style="43" customWidth="1"/>
    <col min="10503" max="10503" width="11.7109375" style="43" customWidth="1"/>
    <col min="10504" max="10504" width="11.140625" style="43" customWidth="1"/>
    <col min="10505" max="10505" width="12.85546875" style="43" customWidth="1"/>
    <col min="10506" max="10508" width="9.28515625" style="43" bestFit="1" customWidth="1"/>
    <col min="10509" max="10509" width="13.28515625" style="43" customWidth="1"/>
    <col min="10510" max="10512" width="9.140625" style="43"/>
    <col min="10513" max="10513" width="9.28515625" style="43" bestFit="1" customWidth="1"/>
    <col min="10514" max="10752" width="9.140625" style="43"/>
    <col min="10753" max="10753" width="4.140625" style="43" customWidth="1"/>
    <col min="10754" max="10754" width="46.5703125" style="43" customWidth="1"/>
    <col min="10755" max="10755" width="4.85546875" style="43" customWidth="1"/>
    <col min="10756" max="10756" width="4.28515625" style="43" customWidth="1"/>
    <col min="10757" max="10757" width="11.5703125" style="43" customWidth="1"/>
    <col min="10758" max="10758" width="12" style="43" customWidth="1"/>
    <col min="10759" max="10759" width="11.7109375" style="43" customWidth="1"/>
    <col min="10760" max="10760" width="11.140625" style="43" customWidth="1"/>
    <col min="10761" max="10761" width="12.85546875" style="43" customWidth="1"/>
    <col min="10762" max="10764" width="9.28515625" style="43" bestFit="1" customWidth="1"/>
    <col min="10765" max="10765" width="13.28515625" style="43" customWidth="1"/>
    <col min="10766" max="10768" width="9.140625" style="43"/>
    <col min="10769" max="10769" width="9.28515625" style="43" bestFit="1" customWidth="1"/>
    <col min="10770" max="11008" width="9.140625" style="43"/>
    <col min="11009" max="11009" width="4.140625" style="43" customWidth="1"/>
    <col min="11010" max="11010" width="46.5703125" style="43" customWidth="1"/>
    <col min="11011" max="11011" width="4.85546875" style="43" customWidth="1"/>
    <col min="11012" max="11012" width="4.28515625" style="43" customWidth="1"/>
    <col min="11013" max="11013" width="11.5703125" style="43" customWidth="1"/>
    <col min="11014" max="11014" width="12" style="43" customWidth="1"/>
    <col min="11015" max="11015" width="11.7109375" style="43" customWidth="1"/>
    <col min="11016" max="11016" width="11.140625" style="43" customWidth="1"/>
    <col min="11017" max="11017" width="12.85546875" style="43" customWidth="1"/>
    <col min="11018" max="11020" width="9.28515625" style="43" bestFit="1" customWidth="1"/>
    <col min="11021" max="11021" width="13.28515625" style="43" customWidth="1"/>
    <col min="11022" max="11024" width="9.140625" style="43"/>
    <col min="11025" max="11025" width="9.28515625" style="43" bestFit="1" customWidth="1"/>
    <col min="11026" max="11264" width="9.140625" style="43"/>
    <col min="11265" max="11265" width="4.140625" style="43" customWidth="1"/>
    <col min="11266" max="11266" width="46.5703125" style="43" customWidth="1"/>
    <col min="11267" max="11267" width="4.85546875" style="43" customWidth="1"/>
    <col min="11268" max="11268" width="4.28515625" style="43" customWidth="1"/>
    <col min="11269" max="11269" width="11.5703125" style="43" customWidth="1"/>
    <col min="11270" max="11270" width="12" style="43" customWidth="1"/>
    <col min="11271" max="11271" width="11.7109375" style="43" customWidth="1"/>
    <col min="11272" max="11272" width="11.140625" style="43" customWidth="1"/>
    <col min="11273" max="11273" width="12.85546875" style="43" customWidth="1"/>
    <col min="11274" max="11276" width="9.28515625" style="43" bestFit="1" customWidth="1"/>
    <col min="11277" max="11277" width="13.28515625" style="43" customWidth="1"/>
    <col min="11278" max="11280" width="9.140625" style="43"/>
    <col min="11281" max="11281" width="9.28515625" style="43" bestFit="1" customWidth="1"/>
    <col min="11282" max="11520" width="9.140625" style="43"/>
    <col min="11521" max="11521" width="4.140625" style="43" customWidth="1"/>
    <col min="11522" max="11522" width="46.5703125" style="43" customWidth="1"/>
    <col min="11523" max="11523" width="4.85546875" style="43" customWidth="1"/>
    <col min="11524" max="11524" width="4.28515625" style="43" customWidth="1"/>
    <col min="11525" max="11525" width="11.5703125" style="43" customWidth="1"/>
    <col min="11526" max="11526" width="12" style="43" customWidth="1"/>
    <col min="11527" max="11527" width="11.7109375" style="43" customWidth="1"/>
    <col min="11528" max="11528" width="11.140625" style="43" customWidth="1"/>
    <col min="11529" max="11529" width="12.85546875" style="43" customWidth="1"/>
    <col min="11530" max="11532" width="9.28515625" style="43" bestFit="1" customWidth="1"/>
    <col min="11533" max="11533" width="13.28515625" style="43" customWidth="1"/>
    <col min="11534" max="11536" width="9.140625" style="43"/>
    <col min="11537" max="11537" width="9.28515625" style="43" bestFit="1" customWidth="1"/>
    <col min="11538" max="11776" width="9.140625" style="43"/>
    <col min="11777" max="11777" width="4.140625" style="43" customWidth="1"/>
    <col min="11778" max="11778" width="46.5703125" style="43" customWidth="1"/>
    <col min="11779" max="11779" width="4.85546875" style="43" customWidth="1"/>
    <col min="11780" max="11780" width="4.28515625" style="43" customWidth="1"/>
    <col min="11781" max="11781" width="11.5703125" style="43" customWidth="1"/>
    <col min="11782" max="11782" width="12" style="43" customWidth="1"/>
    <col min="11783" max="11783" width="11.7109375" style="43" customWidth="1"/>
    <col min="11784" max="11784" width="11.140625" style="43" customWidth="1"/>
    <col min="11785" max="11785" width="12.85546875" style="43" customWidth="1"/>
    <col min="11786" max="11788" width="9.28515625" style="43" bestFit="1" customWidth="1"/>
    <col min="11789" max="11789" width="13.28515625" style="43" customWidth="1"/>
    <col min="11790" max="11792" width="9.140625" style="43"/>
    <col min="11793" max="11793" width="9.28515625" style="43" bestFit="1" customWidth="1"/>
    <col min="11794" max="12032" width="9.140625" style="43"/>
    <col min="12033" max="12033" width="4.140625" style="43" customWidth="1"/>
    <col min="12034" max="12034" width="46.5703125" style="43" customWidth="1"/>
    <col min="12035" max="12035" width="4.85546875" style="43" customWidth="1"/>
    <col min="12036" max="12036" width="4.28515625" style="43" customWidth="1"/>
    <col min="12037" max="12037" width="11.5703125" style="43" customWidth="1"/>
    <col min="12038" max="12038" width="12" style="43" customWidth="1"/>
    <col min="12039" max="12039" width="11.7109375" style="43" customWidth="1"/>
    <col min="12040" max="12040" width="11.140625" style="43" customWidth="1"/>
    <col min="12041" max="12041" width="12.85546875" style="43" customWidth="1"/>
    <col min="12042" max="12044" width="9.28515625" style="43" bestFit="1" customWidth="1"/>
    <col min="12045" max="12045" width="13.28515625" style="43" customWidth="1"/>
    <col min="12046" max="12048" width="9.140625" style="43"/>
    <col min="12049" max="12049" width="9.28515625" style="43" bestFit="1" customWidth="1"/>
    <col min="12050" max="12288" width="9.140625" style="43"/>
    <col min="12289" max="12289" width="4.140625" style="43" customWidth="1"/>
    <col min="12290" max="12290" width="46.5703125" style="43" customWidth="1"/>
    <col min="12291" max="12291" width="4.85546875" style="43" customWidth="1"/>
    <col min="12292" max="12292" width="4.28515625" style="43" customWidth="1"/>
    <col min="12293" max="12293" width="11.5703125" style="43" customWidth="1"/>
    <col min="12294" max="12294" width="12" style="43" customWidth="1"/>
    <col min="12295" max="12295" width="11.7109375" style="43" customWidth="1"/>
    <col min="12296" max="12296" width="11.140625" style="43" customWidth="1"/>
    <col min="12297" max="12297" width="12.85546875" style="43" customWidth="1"/>
    <col min="12298" max="12300" width="9.28515625" style="43" bestFit="1" customWidth="1"/>
    <col min="12301" max="12301" width="13.28515625" style="43" customWidth="1"/>
    <col min="12302" max="12304" width="9.140625" style="43"/>
    <col min="12305" max="12305" width="9.28515625" style="43" bestFit="1" customWidth="1"/>
    <col min="12306" max="12544" width="9.140625" style="43"/>
    <col min="12545" max="12545" width="4.140625" style="43" customWidth="1"/>
    <col min="12546" max="12546" width="46.5703125" style="43" customWidth="1"/>
    <col min="12547" max="12547" width="4.85546875" style="43" customWidth="1"/>
    <col min="12548" max="12548" width="4.28515625" style="43" customWidth="1"/>
    <col min="12549" max="12549" width="11.5703125" style="43" customWidth="1"/>
    <col min="12550" max="12550" width="12" style="43" customWidth="1"/>
    <col min="12551" max="12551" width="11.7109375" style="43" customWidth="1"/>
    <col min="12552" max="12552" width="11.140625" style="43" customWidth="1"/>
    <col min="12553" max="12553" width="12.85546875" style="43" customWidth="1"/>
    <col min="12554" max="12556" width="9.28515625" style="43" bestFit="1" customWidth="1"/>
    <col min="12557" max="12557" width="13.28515625" style="43" customWidth="1"/>
    <col min="12558" max="12560" width="9.140625" style="43"/>
    <col min="12561" max="12561" width="9.28515625" style="43" bestFit="1" customWidth="1"/>
    <col min="12562" max="12800" width="9.140625" style="43"/>
    <col min="12801" max="12801" width="4.140625" style="43" customWidth="1"/>
    <col min="12802" max="12802" width="46.5703125" style="43" customWidth="1"/>
    <col min="12803" max="12803" width="4.85546875" style="43" customWidth="1"/>
    <col min="12804" max="12804" width="4.28515625" style="43" customWidth="1"/>
    <col min="12805" max="12805" width="11.5703125" style="43" customWidth="1"/>
    <col min="12806" max="12806" width="12" style="43" customWidth="1"/>
    <col min="12807" max="12807" width="11.7109375" style="43" customWidth="1"/>
    <col min="12808" max="12808" width="11.140625" style="43" customWidth="1"/>
    <col min="12809" max="12809" width="12.85546875" style="43" customWidth="1"/>
    <col min="12810" max="12812" width="9.28515625" style="43" bestFit="1" customWidth="1"/>
    <col min="12813" max="12813" width="13.28515625" style="43" customWidth="1"/>
    <col min="12814" max="12816" width="9.140625" style="43"/>
    <col min="12817" max="12817" width="9.28515625" style="43" bestFit="1" customWidth="1"/>
    <col min="12818" max="13056" width="9.140625" style="43"/>
    <col min="13057" max="13057" width="4.140625" style="43" customWidth="1"/>
    <col min="13058" max="13058" width="46.5703125" style="43" customWidth="1"/>
    <col min="13059" max="13059" width="4.85546875" style="43" customWidth="1"/>
    <col min="13060" max="13060" width="4.28515625" style="43" customWidth="1"/>
    <col min="13061" max="13061" width="11.5703125" style="43" customWidth="1"/>
    <col min="13062" max="13062" width="12" style="43" customWidth="1"/>
    <col min="13063" max="13063" width="11.7109375" style="43" customWidth="1"/>
    <col min="13064" max="13064" width="11.140625" style="43" customWidth="1"/>
    <col min="13065" max="13065" width="12.85546875" style="43" customWidth="1"/>
    <col min="13066" max="13068" width="9.28515625" style="43" bestFit="1" customWidth="1"/>
    <col min="13069" max="13069" width="13.28515625" style="43" customWidth="1"/>
    <col min="13070" max="13072" width="9.140625" style="43"/>
    <col min="13073" max="13073" width="9.28515625" style="43" bestFit="1" customWidth="1"/>
    <col min="13074" max="13312" width="9.140625" style="43"/>
    <col min="13313" max="13313" width="4.140625" style="43" customWidth="1"/>
    <col min="13314" max="13314" width="46.5703125" style="43" customWidth="1"/>
    <col min="13315" max="13315" width="4.85546875" style="43" customWidth="1"/>
    <col min="13316" max="13316" width="4.28515625" style="43" customWidth="1"/>
    <col min="13317" max="13317" width="11.5703125" style="43" customWidth="1"/>
    <col min="13318" max="13318" width="12" style="43" customWidth="1"/>
    <col min="13319" max="13319" width="11.7109375" style="43" customWidth="1"/>
    <col min="13320" max="13320" width="11.140625" style="43" customWidth="1"/>
    <col min="13321" max="13321" width="12.85546875" style="43" customWidth="1"/>
    <col min="13322" max="13324" width="9.28515625" style="43" bestFit="1" customWidth="1"/>
    <col min="13325" max="13325" width="13.28515625" style="43" customWidth="1"/>
    <col min="13326" max="13328" width="9.140625" style="43"/>
    <col min="13329" max="13329" width="9.28515625" style="43" bestFit="1" customWidth="1"/>
    <col min="13330" max="13568" width="9.140625" style="43"/>
    <col min="13569" max="13569" width="4.140625" style="43" customWidth="1"/>
    <col min="13570" max="13570" width="46.5703125" style="43" customWidth="1"/>
    <col min="13571" max="13571" width="4.85546875" style="43" customWidth="1"/>
    <col min="13572" max="13572" width="4.28515625" style="43" customWidth="1"/>
    <col min="13573" max="13573" width="11.5703125" style="43" customWidth="1"/>
    <col min="13574" max="13574" width="12" style="43" customWidth="1"/>
    <col min="13575" max="13575" width="11.7109375" style="43" customWidth="1"/>
    <col min="13576" max="13576" width="11.140625" style="43" customWidth="1"/>
    <col min="13577" max="13577" width="12.85546875" style="43" customWidth="1"/>
    <col min="13578" max="13580" width="9.28515625" style="43" bestFit="1" customWidth="1"/>
    <col min="13581" max="13581" width="13.28515625" style="43" customWidth="1"/>
    <col min="13582" max="13584" width="9.140625" style="43"/>
    <col min="13585" max="13585" width="9.28515625" style="43" bestFit="1" customWidth="1"/>
    <col min="13586" max="13824" width="9.140625" style="43"/>
    <col min="13825" max="13825" width="4.140625" style="43" customWidth="1"/>
    <col min="13826" max="13826" width="46.5703125" style="43" customWidth="1"/>
    <col min="13827" max="13827" width="4.85546875" style="43" customWidth="1"/>
    <col min="13828" max="13828" width="4.28515625" style="43" customWidth="1"/>
    <col min="13829" max="13829" width="11.5703125" style="43" customWidth="1"/>
    <col min="13830" max="13830" width="12" style="43" customWidth="1"/>
    <col min="13831" max="13831" width="11.7109375" style="43" customWidth="1"/>
    <col min="13832" max="13832" width="11.140625" style="43" customWidth="1"/>
    <col min="13833" max="13833" width="12.85546875" style="43" customWidth="1"/>
    <col min="13834" max="13836" width="9.28515625" style="43" bestFit="1" customWidth="1"/>
    <col min="13837" max="13837" width="13.28515625" style="43" customWidth="1"/>
    <col min="13838" max="13840" width="9.140625" style="43"/>
    <col min="13841" max="13841" width="9.28515625" style="43" bestFit="1" customWidth="1"/>
    <col min="13842" max="14080" width="9.140625" style="43"/>
    <col min="14081" max="14081" width="4.140625" style="43" customWidth="1"/>
    <col min="14082" max="14082" width="46.5703125" style="43" customWidth="1"/>
    <col min="14083" max="14083" width="4.85546875" style="43" customWidth="1"/>
    <col min="14084" max="14084" width="4.28515625" style="43" customWidth="1"/>
    <col min="14085" max="14085" width="11.5703125" style="43" customWidth="1"/>
    <col min="14086" max="14086" width="12" style="43" customWidth="1"/>
    <col min="14087" max="14087" width="11.7109375" style="43" customWidth="1"/>
    <col min="14088" max="14088" width="11.140625" style="43" customWidth="1"/>
    <col min="14089" max="14089" width="12.85546875" style="43" customWidth="1"/>
    <col min="14090" max="14092" width="9.28515625" style="43" bestFit="1" customWidth="1"/>
    <col min="14093" max="14093" width="13.28515625" style="43" customWidth="1"/>
    <col min="14094" max="14096" width="9.140625" style="43"/>
    <col min="14097" max="14097" width="9.28515625" style="43" bestFit="1" customWidth="1"/>
    <col min="14098" max="14336" width="9.140625" style="43"/>
    <col min="14337" max="14337" width="4.140625" style="43" customWidth="1"/>
    <col min="14338" max="14338" width="46.5703125" style="43" customWidth="1"/>
    <col min="14339" max="14339" width="4.85546875" style="43" customWidth="1"/>
    <col min="14340" max="14340" width="4.28515625" style="43" customWidth="1"/>
    <col min="14341" max="14341" width="11.5703125" style="43" customWidth="1"/>
    <col min="14342" max="14342" width="12" style="43" customWidth="1"/>
    <col min="14343" max="14343" width="11.7109375" style="43" customWidth="1"/>
    <col min="14344" max="14344" width="11.140625" style="43" customWidth="1"/>
    <col min="14345" max="14345" width="12.85546875" style="43" customWidth="1"/>
    <col min="14346" max="14348" width="9.28515625" style="43" bestFit="1" customWidth="1"/>
    <col min="14349" max="14349" width="13.28515625" style="43" customWidth="1"/>
    <col min="14350" max="14352" width="9.140625" style="43"/>
    <col min="14353" max="14353" width="9.28515625" style="43" bestFit="1" customWidth="1"/>
    <col min="14354" max="14592" width="9.140625" style="43"/>
    <col min="14593" max="14593" width="4.140625" style="43" customWidth="1"/>
    <col min="14594" max="14594" width="46.5703125" style="43" customWidth="1"/>
    <col min="14595" max="14595" width="4.85546875" style="43" customWidth="1"/>
    <col min="14596" max="14596" width="4.28515625" style="43" customWidth="1"/>
    <col min="14597" max="14597" width="11.5703125" style="43" customWidth="1"/>
    <col min="14598" max="14598" width="12" style="43" customWidth="1"/>
    <col min="14599" max="14599" width="11.7109375" style="43" customWidth="1"/>
    <col min="14600" max="14600" width="11.140625" style="43" customWidth="1"/>
    <col min="14601" max="14601" width="12.85546875" style="43" customWidth="1"/>
    <col min="14602" max="14604" width="9.28515625" style="43" bestFit="1" customWidth="1"/>
    <col min="14605" max="14605" width="13.28515625" style="43" customWidth="1"/>
    <col min="14606" max="14608" width="9.140625" style="43"/>
    <col min="14609" max="14609" width="9.28515625" style="43" bestFit="1" customWidth="1"/>
    <col min="14610" max="14848" width="9.140625" style="43"/>
    <col min="14849" max="14849" width="4.140625" style="43" customWidth="1"/>
    <col min="14850" max="14850" width="46.5703125" style="43" customWidth="1"/>
    <col min="14851" max="14851" width="4.85546875" style="43" customWidth="1"/>
    <col min="14852" max="14852" width="4.28515625" style="43" customWidth="1"/>
    <col min="14853" max="14853" width="11.5703125" style="43" customWidth="1"/>
    <col min="14854" max="14854" width="12" style="43" customWidth="1"/>
    <col min="14855" max="14855" width="11.7109375" style="43" customWidth="1"/>
    <col min="14856" max="14856" width="11.140625" style="43" customWidth="1"/>
    <col min="14857" max="14857" width="12.85546875" style="43" customWidth="1"/>
    <col min="14858" max="14860" width="9.28515625" style="43" bestFit="1" customWidth="1"/>
    <col min="14861" max="14861" width="13.28515625" style="43" customWidth="1"/>
    <col min="14862" max="14864" width="9.140625" style="43"/>
    <col min="14865" max="14865" width="9.28515625" style="43" bestFit="1" customWidth="1"/>
    <col min="14866" max="15104" width="9.140625" style="43"/>
    <col min="15105" max="15105" width="4.140625" style="43" customWidth="1"/>
    <col min="15106" max="15106" width="46.5703125" style="43" customWidth="1"/>
    <col min="15107" max="15107" width="4.85546875" style="43" customWidth="1"/>
    <col min="15108" max="15108" width="4.28515625" style="43" customWidth="1"/>
    <col min="15109" max="15109" width="11.5703125" style="43" customWidth="1"/>
    <col min="15110" max="15110" width="12" style="43" customWidth="1"/>
    <col min="15111" max="15111" width="11.7109375" style="43" customWidth="1"/>
    <col min="15112" max="15112" width="11.140625" style="43" customWidth="1"/>
    <col min="15113" max="15113" width="12.85546875" style="43" customWidth="1"/>
    <col min="15114" max="15116" width="9.28515625" style="43" bestFit="1" customWidth="1"/>
    <col min="15117" max="15117" width="13.28515625" style="43" customWidth="1"/>
    <col min="15118" max="15120" width="9.140625" style="43"/>
    <col min="15121" max="15121" width="9.28515625" style="43" bestFit="1" customWidth="1"/>
    <col min="15122" max="15360" width="9.140625" style="43"/>
    <col min="15361" max="15361" width="4.140625" style="43" customWidth="1"/>
    <col min="15362" max="15362" width="46.5703125" style="43" customWidth="1"/>
    <col min="15363" max="15363" width="4.85546875" style="43" customWidth="1"/>
    <col min="15364" max="15364" width="4.28515625" style="43" customWidth="1"/>
    <col min="15365" max="15365" width="11.5703125" style="43" customWidth="1"/>
    <col min="15366" max="15366" width="12" style="43" customWidth="1"/>
    <col min="15367" max="15367" width="11.7109375" style="43" customWidth="1"/>
    <col min="15368" max="15368" width="11.140625" style="43" customWidth="1"/>
    <col min="15369" max="15369" width="12.85546875" style="43" customWidth="1"/>
    <col min="15370" max="15372" width="9.28515625" style="43" bestFit="1" customWidth="1"/>
    <col min="15373" max="15373" width="13.28515625" style="43" customWidth="1"/>
    <col min="15374" max="15376" width="9.140625" style="43"/>
    <col min="15377" max="15377" width="9.28515625" style="43" bestFit="1" customWidth="1"/>
    <col min="15378" max="15616" width="9.140625" style="43"/>
    <col min="15617" max="15617" width="4.140625" style="43" customWidth="1"/>
    <col min="15618" max="15618" width="46.5703125" style="43" customWidth="1"/>
    <col min="15619" max="15619" width="4.85546875" style="43" customWidth="1"/>
    <col min="15620" max="15620" width="4.28515625" style="43" customWidth="1"/>
    <col min="15621" max="15621" width="11.5703125" style="43" customWidth="1"/>
    <col min="15622" max="15622" width="12" style="43" customWidth="1"/>
    <col min="15623" max="15623" width="11.7109375" style="43" customWidth="1"/>
    <col min="15624" max="15624" width="11.140625" style="43" customWidth="1"/>
    <col min="15625" max="15625" width="12.85546875" style="43" customWidth="1"/>
    <col min="15626" max="15628" width="9.28515625" style="43" bestFit="1" customWidth="1"/>
    <col min="15629" max="15629" width="13.28515625" style="43" customWidth="1"/>
    <col min="15630" max="15632" width="9.140625" style="43"/>
    <col min="15633" max="15633" width="9.28515625" style="43" bestFit="1" customWidth="1"/>
    <col min="15634" max="15872" width="9.140625" style="43"/>
    <col min="15873" max="15873" width="4.140625" style="43" customWidth="1"/>
    <col min="15874" max="15874" width="46.5703125" style="43" customWidth="1"/>
    <col min="15875" max="15875" width="4.85546875" style="43" customWidth="1"/>
    <col min="15876" max="15876" width="4.28515625" style="43" customWidth="1"/>
    <col min="15877" max="15877" width="11.5703125" style="43" customWidth="1"/>
    <col min="15878" max="15878" width="12" style="43" customWidth="1"/>
    <col min="15879" max="15879" width="11.7109375" style="43" customWidth="1"/>
    <col min="15880" max="15880" width="11.140625" style="43" customWidth="1"/>
    <col min="15881" max="15881" width="12.85546875" style="43" customWidth="1"/>
    <col min="15882" max="15884" width="9.28515625" style="43" bestFit="1" customWidth="1"/>
    <col min="15885" max="15885" width="13.28515625" style="43" customWidth="1"/>
    <col min="15886" max="15888" width="9.140625" style="43"/>
    <col min="15889" max="15889" width="9.28515625" style="43" bestFit="1" customWidth="1"/>
    <col min="15890" max="16128" width="9.140625" style="43"/>
    <col min="16129" max="16129" width="4.140625" style="43" customWidth="1"/>
    <col min="16130" max="16130" width="46.5703125" style="43" customWidth="1"/>
    <col min="16131" max="16131" width="4.85546875" style="43" customWidth="1"/>
    <col min="16132" max="16132" width="4.28515625" style="43" customWidth="1"/>
    <col min="16133" max="16133" width="11.5703125" style="43" customWidth="1"/>
    <col min="16134" max="16134" width="12" style="43" customWidth="1"/>
    <col min="16135" max="16135" width="11.7109375" style="43" customWidth="1"/>
    <col min="16136" max="16136" width="11.140625" style="43" customWidth="1"/>
    <col min="16137" max="16137" width="12.85546875" style="43" customWidth="1"/>
    <col min="16138" max="16140" width="9.28515625" style="43" bestFit="1" customWidth="1"/>
    <col min="16141" max="16141" width="13.28515625" style="43" customWidth="1"/>
    <col min="16142" max="16144" width="9.140625" style="43"/>
    <col min="16145" max="16145" width="9.28515625" style="43" bestFit="1" customWidth="1"/>
    <col min="16146" max="16384" width="9.140625" style="43"/>
  </cols>
  <sheetData>
    <row r="1" spans="1:13" ht="15.75">
      <c r="A1" s="77"/>
      <c r="B1" s="37"/>
      <c r="C1" s="37"/>
      <c r="D1" s="37"/>
      <c r="E1" s="42"/>
      <c r="F1" s="37"/>
      <c r="G1" s="37"/>
      <c r="H1" s="37"/>
      <c r="I1" s="80" t="s">
        <v>609</v>
      </c>
      <c r="J1" s="37"/>
    </row>
    <row r="2" spans="1:13" ht="15.75">
      <c r="A2" s="77"/>
      <c r="B2" s="37"/>
      <c r="C2" s="37"/>
      <c r="D2" s="37"/>
      <c r="E2" s="45"/>
      <c r="F2" s="37"/>
      <c r="G2" s="37"/>
      <c r="H2" s="37"/>
      <c r="I2" s="80" t="s">
        <v>127</v>
      </c>
      <c r="J2" s="37"/>
    </row>
    <row r="3" spans="1:13" ht="15.75">
      <c r="A3" s="77"/>
      <c r="B3" s="37"/>
      <c r="C3" s="37"/>
      <c r="D3" s="37"/>
      <c r="E3" s="45"/>
      <c r="F3" s="37"/>
      <c r="G3" s="37"/>
      <c r="H3" s="37"/>
      <c r="I3" s="80" t="s">
        <v>607</v>
      </c>
      <c r="J3" s="37"/>
    </row>
    <row r="4" spans="1:13" ht="9.75" customHeight="1">
      <c r="A4" s="77"/>
      <c r="B4" s="37"/>
      <c r="C4" s="37"/>
      <c r="D4" s="37"/>
      <c r="E4" s="45"/>
    </row>
    <row r="5" spans="1:13" ht="15.75">
      <c r="A5" s="359" t="s">
        <v>167</v>
      </c>
      <c r="B5" s="359"/>
      <c r="C5" s="359"/>
      <c r="D5" s="359"/>
      <c r="E5" s="359"/>
      <c r="F5" s="359"/>
      <c r="G5" s="359"/>
      <c r="H5" s="359"/>
      <c r="I5" s="359"/>
      <c r="J5" s="46"/>
    </row>
    <row r="6" spans="1:13" ht="12" customHeight="1">
      <c r="A6" s="359" t="s">
        <v>547</v>
      </c>
      <c r="B6" s="359"/>
      <c r="C6" s="359"/>
      <c r="D6" s="359"/>
      <c r="E6" s="359"/>
      <c r="F6" s="359"/>
      <c r="G6" s="359"/>
      <c r="H6" s="359"/>
      <c r="I6" s="359"/>
      <c r="J6" s="46"/>
    </row>
    <row r="7" spans="1:13" ht="12.75" customHeight="1">
      <c r="A7" s="75" t="s">
        <v>12</v>
      </c>
      <c r="B7" s="47"/>
      <c r="C7" s="48"/>
      <c r="D7" s="48"/>
      <c r="E7" s="49"/>
      <c r="F7" s="50"/>
      <c r="G7" s="51"/>
      <c r="H7" s="50"/>
      <c r="I7" s="76" t="s">
        <v>11</v>
      </c>
    </row>
    <row r="8" spans="1:13" ht="87" customHeight="1">
      <c r="A8" s="78" t="s">
        <v>1</v>
      </c>
      <c r="B8" s="52" t="s">
        <v>3</v>
      </c>
      <c r="C8" s="79" t="s">
        <v>6</v>
      </c>
      <c r="D8" s="79" t="s">
        <v>7</v>
      </c>
      <c r="E8" s="53" t="s">
        <v>4</v>
      </c>
      <c r="F8" s="53" t="s">
        <v>5</v>
      </c>
      <c r="G8" s="53" t="s">
        <v>98</v>
      </c>
      <c r="H8" s="53" t="s">
        <v>216</v>
      </c>
      <c r="I8" s="53" t="s">
        <v>13</v>
      </c>
    </row>
    <row r="9" spans="1:13" s="56" customFormat="1" ht="12" customHeight="1">
      <c r="A9" s="54">
        <v>1</v>
      </c>
      <c r="B9" s="55">
        <v>2</v>
      </c>
      <c r="C9" s="55">
        <v>3</v>
      </c>
      <c r="D9" s="55">
        <v>4</v>
      </c>
      <c r="E9" s="55">
        <v>5</v>
      </c>
      <c r="F9" s="55">
        <v>6</v>
      </c>
      <c r="G9" s="55">
        <v>7</v>
      </c>
      <c r="H9" s="55">
        <v>8</v>
      </c>
      <c r="I9" s="55">
        <v>9</v>
      </c>
      <c r="M9" s="57"/>
    </row>
    <row r="10" spans="1:13" s="58" customFormat="1">
      <c r="A10" s="25" t="s">
        <v>101</v>
      </c>
      <c r="B10" s="22" t="s">
        <v>104</v>
      </c>
      <c r="C10" s="25" t="s">
        <v>14</v>
      </c>
      <c r="D10" s="25" t="s">
        <v>15</v>
      </c>
      <c r="E10" s="26">
        <f t="shared" ref="E10:E22" si="0">F10+G10+H10+I10</f>
        <v>268798.90000000002</v>
      </c>
      <c r="F10" s="26">
        <f>SUM(F11:F18)</f>
        <v>260443.9</v>
      </c>
      <c r="G10" s="26">
        <f>SUM(G11:G18)</f>
        <v>8355</v>
      </c>
      <c r="H10" s="26">
        <f>SUM(H11:H18)</f>
        <v>0</v>
      </c>
      <c r="I10" s="26">
        <f>SUM(I11:I18)</f>
        <v>0</v>
      </c>
      <c r="M10" s="59"/>
    </row>
    <row r="11" spans="1:13" s="58" customFormat="1" ht="39.75" customHeight="1">
      <c r="A11" s="27" t="s">
        <v>168</v>
      </c>
      <c r="B11" s="16" t="s">
        <v>105</v>
      </c>
      <c r="C11" s="27" t="s">
        <v>14</v>
      </c>
      <c r="D11" s="27" t="s">
        <v>16</v>
      </c>
      <c r="E11" s="26">
        <f t="shared" si="0"/>
        <v>21423.5</v>
      </c>
      <c r="F11" s="21">
        <f>'приложение 5'!H13</f>
        <v>21423.5</v>
      </c>
      <c r="G11" s="21">
        <f>'приложение 5'!I13</f>
        <v>0</v>
      </c>
      <c r="H11" s="21">
        <f>'приложение 5'!J13</f>
        <v>0</v>
      </c>
      <c r="I11" s="21">
        <f>'приложение 5'!K13</f>
        <v>0</v>
      </c>
      <c r="M11" s="59"/>
    </row>
    <row r="12" spans="1:13" s="58" customFormat="1" ht="39" customHeight="1">
      <c r="A12" s="27" t="s">
        <v>169</v>
      </c>
      <c r="B12" s="16" t="s">
        <v>112</v>
      </c>
      <c r="C12" s="27" t="s">
        <v>14</v>
      </c>
      <c r="D12" s="27" t="s">
        <v>17</v>
      </c>
      <c r="E12" s="26">
        <f t="shared" si="0"/>
        <v>9059.5</v>
      </c>
      <c r="F12" s="21">
        <f>'приложение 5'!H24</f>
        <v>9059.5</v>
      </c>
      <c r="G12" s="21">
        <f>'приложение 5'!I24</f>
        <v>0</v>
      </c>
      <c r="H12" s="21">
        <f>'приложение 5'!J24</f>
        <v>0</v>
      </c>
      <c r="I12" s="21">
        <f>'приложение 5'!K24</f>
        <v>0</v>
      </c>
      <c r="M12" s="59"/>
    </row>
    <row r="13" spans="1:13" s="58" customFormat="1" ht="51">
      <c r="A13" s="18" t="s">
        <v>170</v>
      </c>
      <c r="B13" s="16" t="s">
        <v>122</v>
      </c>
      <c r="C13" s="18" t="s">
        <v>14</v>
      </c>
      <c r="D13" s="18" t="s">
        <v>18</v>
      </c>
      <c r="E13" s="26">
        <f t="shared" si="0"/>
        <v>176784.1</v>
      </c>
      <c r="F13" s="20">
        <f>'приложение 5'!H36</f>
        <v>176784.1</v>
      </c>
      <c r="G13" s="20">
        <f>'приложение 5'!I36</f>
        <v>0</v>
      </c>
      <c r="H13" s="20">
        <f>'приложение 5'!J36</f>
        <v>0</v>
      </c>
      <c r="I13" s="20">
        <f>'приложение 5'!K36</f>
        <v>0</v>
      </c>
      <c r="M13" s="59"/>
    </row>
    <row r="14" spans="1:13" s="58" customFormat="1">
      <c r="A14" s="18" t="s">
        <v>171</v>
      </c>
      <c r="B14" s="1" t="s">
        <v>486</v>
      </c>
      <c r="C14" s="18" t="s">
        <v>14</v>
      </c>
      <c r="D14" s="18" t="s">
        <v>19</v>
      </c>
      <c r="E14" s="26">
        <f t="shared" si="0"/>
        <v>29.5</v>
      </c>
      <c r="F14" s="20">
        <f>'приложение 5'!H49</f>
        <v>0</v>
      </c>
      <c r="G14" s="20">
        <f>'приложение 5'!I49</f>
        <v>29.5</v>
      </c>
      <c r="H14" s="20">
        <f>'приложение 5'!J49</f>
        <v>0</v>
      </c>
      <c r="I14" s="20">
        <f>'приложение 5'!K49</f>
        <v>0</v>
      </c>
      <c r="M14" s="59"/>
    </row>
    <row r="15" spans="1:13" s="58" customFormat="1" ht="38.25">
      <c r="A15" s="18" t="s">
        <v>172</v>
      </c>
      <c r="B15" s="16" t="s">
        <v>115</v>
      </c>
      <c r="C15" s="18" t="s">
        <v>14</v>
      </c>
      <c r="D15" s="18" t="s">
        <v>116</v>
      </c>
      <c r="E15" s="26">
        <f t="shared" si="0"/>
        <v>41592.199999999997</v>
      </c>
      <c r="F15" s="20">
        <f>'приложение 5'!H55</f>
        <v>41592.199999999997</v>
      </c>
      <c r="G15" s="20">
        <f>'приложение 5'!I55</f>
        <v>0</v>
      </c>
      <c r="H15" s="20">
        <f>'приложение 5'!J55</f>
        <v>0</v>
      </c>
      <c r="I15" s="20">
        <f>'приложение 5'!K55</f>
        <v>0</v>
      </c>
      <c r="M15" s="59"/>
    </row>
    <row r="16" spans="1:13" s="58" customFormat="1">
      <c r="A16" s="18" t="s">
        <v>173</v>
      </c>
      <c r="B16" s="1" t="s">
        <v>346</v>
      </c>
      <c r="C16" s="18" t="s">
        <v>14</v>
      </c>
      <c r="D16" s="18" t="s">
        <v>20</v>
      </c>
      <c r="E16" s="26">
        <f>SUM(F16:I16)</f>
        <v>2000</v>
      </c>
      <c r="F16" s="20">
        <f>'приложение 5'!H81</f>
        <v>2000</v>
      </c>
      <c r="G16" s="20">
        <f>'приложение 5'!I81</f>
        <v>0</v>
      </c>
      <c r="H16" s="20">
        <f>'приложение 5'!J81</f>
        <v>0</v>
      </c>
      <c r="I16" s="20">
        <f>'приложение 5'!K81</f>
        <v>0</v>
      </c>
      <c r="M16" s="59"/>
    </row>
    <row r="17" spans="1:13" s="58" customFormat="1">
      <c r="A17" s="18" t="s">
        <v>466</v>
      </c>
      <c r="B17" s="17" t="s">
        <v>136</v>
      </c>
      <c r="C17" s="18" t="s">
        <v>14</v>
      </c>
      <c r="D17" s="18" t="s">
        <v>41</v>
      </c>
      <c r="E17" s="26">
        <f t="shared" si="0"/>
        <v>5000</v>
      </c>
      <c r="F17" s="20">
        <f>'приложение 5'!H87</f>
        <v>5000</v>
      </c>
      <c r="G17" s="20">
        <f>'приложение 5'!I87</f>
        <v>0</v>
      </c>
      <c r="H17" s="20">
        <f>'приложение 5'!J87</f>
        <v>0</v>
      </c>
      <c r="I17" s="20">
        <f>'приложение 5'!K87</f>
        <v>0</v>
      </c>
      <c r="J17" s="60"/>
      <c r="M17" s="59"/>
    </row>
    <row r="18" spans="1:13" s="58" customFormat="1">
      <c r="A18" s="18" t="s">
        <v>490</v>
      </c>
      <c r="B18" s="16" t="s">
        <v>123</v>
      </c>
      <c r="C18" s="18" t="s">
        <v>14</v>
      </c>
      <c r="D18" s="18" t="s">
        <v>124</v>
      </c>
      <c r="E18" s="26">
        <f t="shared" si="0"/>
        <v>12910.099999999999</v>
      </c>
      <c r="F18" s="20">
        <f>'приложение 5'!H93</f>
        <v>4584.5999999999995</v>
      </c>
      <c r="G18" s="20">
        <f>'приложение 5'!I93</f>
        <v>8325.5</v>
      </c>
      <c r="H18" s="20">
        <f>'приложение 5'!J93</f>
        <v>0</v>
      </c>
      <c r="I18" s="20">
        <f>'приложение 5'!K93</f>
        <v>0</v>
      </c>
      <c r="M18" s="59"/>
    </row>
    <row r="19" spans="1:13" s="58" customFormat="1" ht="28.5" customHeight="1">
      <c r="A19" s="23" t="s">
        <v>118</v>
      </c>
      <c r="B19" s="22" t="s">
        <v>2</v>
      </c>
      <c r="C19" s="23" t="s">
        <v>17</v>
      </c>
      <c r="D19" s="23" t="s">
        <v>15</v>
      </c>
      <c r="E19" s="19">
        <f>SUM(F19:I19)</f>
        <v>36867.100000000006</v>
      </c>
      <c r="F19" s="19">
        <f>F22+F21+F20</f>
        <v>30506.800000000003</v>
      </c>
      <c r="G19" s="19">
        <f>G22+G21+G20</f>
        <v>5920.5</v>
      </c>
      <c r="H19" s="19">
        <f>H22+H21+H20</f>
        <v>439.8</v>
      </c>
      <c r="I19" s="19">
        <f>I22+I21+I20</f>
        <v>0</v>
      </c>
      <c r="M19" s="59"/>
    </row>
    <row r="20" spans="1:13" s="58" customFormat="1">
      <c r="A20" s="18" t="s">
        <v>174</v>
      </c>
      <c r="B20" s="16" t="s">
        <v>130</v>
      </c>
      <c r="C20" s="18" t="s">
        <v>17</v>
      </c>
      <c r="D20" s="18" t="s">
        <v>18</v>
      </c>
      <c r="E20" s="26">
        <f t="shared" si="0"/>
        <v>5920.5</v>
      </c>
      <c r="F20" s="20">
        <f>'приложение 5'!H120</f>
        <v>0</v>
      </c>
      <c r="G20" s="20">
        <f>'приложение 5'!I120</f>
        <v>5920.5</v>
      </c>
      <c r="H20" s="20">
        <f>'приложение 5'!J120</f>
        <v>0</v>
      </c>
      <c r="I20" s="20">
        <f>'приложение 5'!K120</f>
        <v>0</v>
      </c>
      <c r="M20" s="59"/>
    </row>
    <row r="21" spans="1:13" s="58" customFormat="1" ht="42" customHeight="1">
      <c r="A21" s="18" t="s">
        <v>175</v>
      </c>
      <c r="B21" s="61" t="s">
        <v>467</v>
      </c>
      <c r="C21" s="18" t="s">
        <v>17</v>
      </c>
      <c r="D21" s="18" t="s">
        <v>21</v>
      </c>
      <c r="E21" s="26">
        <f t="shared" si="0"/>
        <v>23043.200000000001</v>
      </c>
      <c r="F21" s="20">
        <f>'приложение 5'!H131</f>
        <v>23043.200000000001</v>
      </c>
      <c r="G21" s="20">
        <f>'приложение 5'!I131</f>
        <v>0</v>
      </c>
      <c r="H21" s="20">
        <f>'приложение 5'!J131</f>
        <v>0</v>
      </c>
      <c r="I21" s="20">
        <f>'приложение 5'!K131</f>
        <v>0</v>
      </c>
      <c r="M21" s="59"/>
    </row>
    <row r="22" spans="1:13" s="58" customFormat="1" ht="25.5">
      <c r="A22" s="18" t="s">
        <v>176</v>
      </c>
      <c r="B22" s="16" t="s">
        <v>45</v>
      </c>
      <c r="C22" s="18" t="s">
        <v>17</v>
      </c>
      <c r="D22" s="18" t="s">
        <v>39</v>
      </c>
      <c r="E22" s="26">
        <f t="shared" si="0"/>
        <v>7903.4000000000005</v>
      </c>
      <c r="F22" s="20">
        <f>'приложение 5'!H144</f>
        <v>7463.6</v>
      </c>
      <c r="G22" s="20">
        <f>'приложение 5'!I144</f>
        <v>0</v>
      </c>
      <c r="H22" s="20">
        <f>'приложение 5'!J144</f>
        <v>439.8</v>
      </c>
      <c r="I22" s="20">
        <f>'приложение 5'!K144</f>
        <v>0</v>
      </c>
      <c r="M22" s="59"/>
    </row>
    <row r="23" spans="1:13" s="58" customFormat="1">
      <c r="A23" s="23" t="s">
        <v>160</v>
      </c>
      <c r="B23" s="24" t="s">
        <v>40</v>
      </c>
      <c r="C23" s="23" t="s">
        <v>18</v>
      </c>
      <c r="D23" s="23" t="s">
        <v>15</v>
      </c>
      <c r="E23" s="19">
        <f>F23+G23+H23+I23</f>
        <v>236787.4</v>
      </c>
      <c r="F23" s="19">
        <f>F24+F25+F26+F27+F29+F30</f>
        <v>168988</v>
      </c>
      <c r="G23" s="19">
        <f t="shared" ref="G23:I23" si="1">SUM(G24:G30)</f>
        <v>32216.9</v>
      </c>
      <c r="H23" s="19">
        <f>H24+H25+H26+H27+H29+H30</f>
        <v>31598.7</v>
      </c>
      <c r="I23" s="19">
        <f t="shared" si="1"/>
        <v>3983.7999999999997</v>
      </c>
      <c r="M23" s="59"/>
    </row>
    <row r="24" spans="1:13" s="58" customFormat="1">
      <c r="A24" s="18" t="s">
        <v>177</v>
      </c>
      <c r="B24" s="17" t="s">
        <v>47</v>
      </c>
      <c r="C24" s="18" t="s">
        <v>18</v>
      </c>
      <c r="D24" s="18" t="s">
        <v>14</v>
      </c>
      <c r="E24" s="19">
        <f t="shared" ref="E24:E30" si="2">F24+G24+H24+I24</f>
        <v>7298.1</v>
      </c>
      <c r="F24" s="20">
        <f>'приложение 5'!H184</f>
        <v>3314.3</v>
      </c>
      <c r="G24" s="20">
        <f>'приложение 5'!I184</f>
        <v>0</v>
      </c>
      <c r="H24" s="20">
        <f>'приложение 5'!J184</f>
        <v>0</v>
      </c>
      <c r="I24" s="20">
        <f>'приложение 5'!K184</f>
        <v>3983.7999999999997</v>
      </c>
      <c r="M24" s="59"/>
    </row>
    <row r="25" spans="1:13" s="58" customFormat="1">
      <c r="A25" s="18" t="s">
        <v>178</v>
      </c>
      <c r="B25" s="40" t="s">
        <v>22</v>
      </c>
      <c r="C25" s="18" t="s">
        <v>18</v>
      </c>
      <c r="D25" s="18" t="s">
        <v>19</v>
      </c>
      <c r="E25" s="19">
        <f t="shared" si="2"/>
        <v>30627</v>
      </c>
      <c r="F25" s="20">
        <f>'приложение 5'!H200</f>
        <v>0</v>
      </c>
      <c r="G25" s="20">
        <f>'приложение 5'!I200</f>
        <v>30627</v>
      </c>
      <c r="H25" s="20">
        <f>'приложение 5'!J200</f>
        <v>0</v>
      </c>
      <c r="I25" s="20">
        <f>'приложение 5'!K200</f>
        <v>0</v>
      </c>
      <c r="M25" s="59"/>
    </row>
    <row r="26" spans="1:13" s="58" customFormat="1">
      <c r="A26" s="18" t="s">
        <v>179</v>
      </c>
      <c r="B26" s="17" t="s">
        <v>131</v>
      </c>
      <c r="C26" s="18" t="s">
        <v>18</v>
      </c>
      <c r="D26" s="18" t="s">
        <v>23</v>
      </c>
      <c r="E26" s="19">
        <f t="shared" si="2"/>
        <v>10915</v>
      </c>
      <c r="F26" s="20">
        <f>'приложение 5'!H206</f>
        <v>10915</v>
      </c>
      <c r="G26" s="20">
        <f>'приложение 5'!I206</f>
        <v>0</v>
      </c>
      <c r="H26" s="20">
        <f>'приложение 5'!J206</f>
        <v>0</v>
      </c>
      <c r="I26" s="20">
        <f>'приложение 5'!K206</f>
        <v>0</v>
      </c>
      <c r="M26" s="59"/>
    </row>
    <row r="27" spans="1:13" s="58" customFormat="1">
      <c r="A27" s="18" t="s">
        <v>180</v>
      </c>
      <c r="B27" s="16" t="s">
        <v>181</v>
      </c>
      <c r="C27" s="18" t="s">
        <v>18</v>
      </c>
      <c r="D27" s="18" t="s">
        <v>21</v>
      </c>
      <c r="E27" s="19">
        <f t="shared" si="2"/>
        <v>103791</v>
      </c>
      <c r="F27" s="20">
        <f>'приложение 5'!H212</f>
        <v>72192.3</v>
      </c>
      <c r="G27" s="20">
        <f>'приложение 5'!I212</f>
        <v>0</v>
      </c>
      <c r="H27" s="20">
        <f>'приложение 5'!J212</f>
        <v>31598.7</v>
      </c>
      <c r="I27" s="20">
        <f>'приложение 5'!K212</f>
        <v>0</v>
      </c>
      <c r="M27" s="59"/>
    </row>
    <row r="28" spans="1:13" s="58" customFormat="1">
      <c r="A28" s="18" t="s">
        <v>182</v>
      </c>
      <c r="B28" s="62" t="s">
        <v>183</v>
      </c>
      <c r="C28" s="18" t="s">
        <v>18</v>
      </c>
      <c r="D28" s="18" t="s">
        <v>21</v>
      </c>
      <c r="E28" s="19">
        <f t="shared" si="2"/>
        <v>90198.399999999994</v>
      </c>
      <c r="F28" s="20">
        <f>'приложение 5'!H213</f>
        <v>60164.6</v>
      </c>
      <c r="G28" s="20">
        <f>'приложение 5'!I213</f>
        <v>0</v>
      </c>
      <c r="H28" s="20">
        <f>'приложение 5'!J213</f>
        <v>30033.8</v>
      </c>
      <c r="I28" s="20">
        <f>'приложение 5'!K213</f>
        <v>0</v>
      </c>
      <c r="M28" s="59"/>
    </row>
    <row r="29" spans="1:13" s="58" customFormat="1">
      <c r="A29" s="18" t="s">
        <v>184</v>
      </c>
      <c r="B29" s="16" t="s">
        <v>42</v>
      </c>
      <c r="C29" s="18" t="s">
        <v>18</v>
      </c>
      <c r="D29" s="18" t="s">
        <v>33</v>
      </c>
      <c r="E29" s="19">
        <f t="shared" si="2"/>
        <v>1926</v>
      </c>
      <c r="F29" s="20">
        <f>'приложение 5'!H250</f>
        <v>1926</v>
      </c>
      <c r="G29" s="20">
        <f>'приложение 5'!I250</f>
        <v>0</v>
      </c>
      <c r="H29" s="20">
        <f>'приложение 5'!J250</f>
        <v>0</v>
      </c>
      <c r="I29" s="20">
        <f>'приложение 5'!K250</f>
        <v>0</v>
      </c>
      <c r="M29" s="59"/>
    </row>
    <row r="30" spans="1:13" s="58" customFormat="1">
      <c r="A30" s="18" t="s">
        <v>185</v>
      </c>
      <c r="B30" s="16" t="s">
        <v>24</v>
      </c>
      <c r="C30" s="18" t="s">
        <v>18</v>
      </c>
      <c r="D30" s="18" t="s">
        <v>38</v>
      </c>
      <c r="E30" s="19">
        <f t="shared" si="2"/>
        <v>82230.299999999988</v>
      </c>
      <c r="F30" s="20">
        <f>'приложение 5'!H258</f>
        <v>80640.399999999994</v>
      </c>
      <c r="G30" s="20">
        <f>'приложение 5'!I258</f>
        <v>1589.9</v>
      </c>
      <c r="H30" s="20">
        <f>'приложение 5'!J258</f>
        <v>0</v>
      </c>
      <c r="I30" s="20">
        <f>'приложение 5'!K258</f>
        <v>0</v>
      </c>
      <c r="M30" s="59"/>
    </row>
    <row r="31" spans="1:13" s="58" customFormat="1">
      <c r="A31" s="23" t="s">
        <v>132</v>
      </c>
      <c r="B31" s="24" t="s">
        <v>25</v>
      </c>
      <c r="C31" s="23" t="s">
        <v>19</v>
      </c>
      <c r="D31" s="23" t="s">
        <v>15</v>
      </c>
      <c r="E31" s="19">
        <f t="shared" ref="E31:E45" si="3">F31+G31+H31+I31</f>
        <v>369319.40000000008</v>
      </c>
      <c r="F31" s="19">
        <f>SUM(F32:F35)</f>
        <v>246649.20000000004</v>
      </c>
      <c r="G31" s="19">
        <f>SUM(G32:G35)</f>
        <v>6683.2</v>
      </c>
      <c r="H31" s="19">
        <f>SUM(H32:H35)</f>
        <v>115987.00000000001</v>
      </c>
      <c r="I31" s="19">
        <f>SUM(I32:I35)</f>
        <v>0</v>
      </c>
      <c r="M31" s="59"/>
    </row>
    <row r="32" spans="1:13" s="58" customFormat="1">
      <c r="A32" s="18" t="s">
        <v>186</v>
      </c>
      <c r="B32" s="17" t="s">
        <v>26</v>
      </c>
      <c r="C32" s="18" t="s">
        <v>19</v>
      </c>
      <c r="D32" s="18" t="s">
        <v>14</v>
      </c>
      <c r="E32" s="19">
        <f t="shared" si="3"/>
        <v>59512.4</v>
      </c>
      <c r="F32" s="20">
        <f>'приложение 5'!H303</f>
        <v>10493.599999999999</v>
      </c>
      <c r="G32" s="20">
        <f>'приложение 5'!I303</f>
        <v>0</v>
      </c>
      <c r="H32" s="20">
        <f>'приложение 5'!J303</f>
        <v>49018.8</v>
      </c>
      <c r="I32" s="20">
        <f>'приложение 5'!K303</f>
        <v>0</v>
      </c>
      <c r="M32" s="59"/>
    </row>
    <row r="33" spans="1:13" s="58" customFormat="1">
      <c r="A33" s="18" t="s">
        <v>187</v>
      </c>
      <c r="B33" s="17" t="s">
        <v>27</v>
      </c>
      <c r="C33" s="18" t="s">
        <v>19</v>
      </c>
      <c r="D33" s="18" t="s">
        <v>16</v>
      </c>
      <c r="E33" s="19">
        <f t="shared" si="3"/>
        <v>79934.8</v>
      </c>
      <c r="F33" s="20">
        <f>'приложение 5'!H337</f>
        <v>8813.6</v>
      </c>
      <c r="G33" s="20">
        <f>'приложение 5'!I337</f>
        <v>6392.3</v>
      </c>
      <c r="H33" s="20">
        <f>'приложение 5'!J337</f>
        <v>64728.9</v>
      </c>
      <c r="I33" s="20">
        <f>'приложение 5'!K337</f>
        <v>0</v>
      </c>
      <c r="M33" s="59"/>
    </row>
    <row r="34" spans="1:13" s="58" customFormat="1">
      <c r="A34" s="18" t="s">
        <v>188</v>
      </c>
      <c r="B34" s="63" t="s">
        <v>37</v>
      </c>
      <c r="C34" s="64" t="s">
        <v>19</v>
      </c>
      <c r="D34" s="64" t="s">
        <v>17</v>
      </c>
      <c r="E34" s="19">
        <f t="shared" si="3"/>
        <v>65850.7</v>
      </c>
      <c r="F34" s="20">
        <f>'приложение 5'!H366</f>
        <v>63325.4</v>
      </c>
      <c r="G34" s="20">
        <f>'приложение 5'!I366</f>
        <v>286</v>
      </c>
      <c r="H34" s="20">
        <f>'приложение 5'!J366</f>
        <v>2239.3000000000002</v>
      </c>
      <c r="I34" s="20">
        <f>'приложение 5'!K366</f>
        <v>0</v>
      </c>
      <c r="M34" s="59"/>
    </row>
    <row r="35" spans="1:13" s="58" customFormat="1" ht="30" customHeight="1">
      <c r="A35" s="18" t="s">
        <v>189</v>
      </c>
      <c r="B35" s="16" t="s">
        <v>28</v>
      </c>
      <c r="C35" s="18" t="s">
        <v>19</v>
      </c>
      <c r="D35" s="18" t="s">
        <v>19</v>
      </c>
      <c r="E35" s="19">
        <f t="shared" si="3"/>
        <v>164021.50000000003</v>
      </c>
      <c r="F35" s="20">
        <f>'приложение 5'!H391</f>
        <v>164016.60000000003</v>
      </c>
      <c r="G35" s="20">
        <f>'приложение 5'!I391</f>
        <v>4.9000000000000004</v>
      </c>
      <c r="H35" s="20">
        <f>'приложение 5'!J391</f>
        <v>0</v>
      </c>
      <c r="I35" s="20">
        <f>'приложение 5'!K391</f>
        <v>0</v>
      </c>
      <c r="M35" s="59"/>
    </row>
    <row r="36" spans="1:13" s="58" customFormat="1">
      <c r="A36" s="18" t="s">
        <v>190</v>
      </c>
      <c r="B36" s="180" t="s">
        <v>417</v>
      </c>
      <c r="C36" s="181" t="s">
        <v>116</v>
      </c>
      <c r="D36" s="181" t="s">
        <v>15</v>
      </c>
      <c r="E36" s="19">
        <f>SUM(F36:I36)</f>
        <v>1200</v>
      </c>
      <c r="F36" s="19">
        <f>F37</f>
        <v>1200</v>
      </c>
      <c r="G36" s="19">
        <f t="shared" ref="G36:I36" si="4">G37</f>
        <v>0</v>
      </c>
      <c r="H36" s="19">
        <f t="shared" si="4"/>
        <v>0</v>
      </c>
      <c r="I36" s="19">
        <f t="shared" si="4"/>
        <v>0</v>
      </c>
      <c r="M36" s="59"/>
    </row>
    <row r="37" spans="1:13" s="58" customFormat="1">
      <c r="A37" s="18" t="s">
        <v>191</v>
      </c>
      <c r="B37" s="183" t="s">
        <v>418</v>
      </c>
      <c r="C37" s="184" t="s">
        <v>116</v>
      </c>
      <c r="D37" s="184" t="s">
        <v>19</v>
      </c>
      <c r="E37" s="20">
        <f>SUM(F37:I37)</f>
        <v>1200</v>
      </c>
      <c r="F37" s="20">
        <f>'приложение 5'!H422</f>
        <v>1200</v>
      </c>
      <c r="G37" s="20">
        <f>'приложение 5'!I422</f>
        <v>0</v>
      </c>
      <c r="H37" s="20">
        <f>'приложение 5'!J422</f>
        <v>0</v>
      </c>
      <c r="I37" s="20">
        <f>'приложение 5'!K422</f>
        <v>0</v>
      </c>
      <c r="M37" s="59"/>
    </row>
    <row r="38" spans="1:13" s="58" customFormat="1">
      <c r="A38" s="25" t="s">
        <v>192</v>
      </c>
      <c r="B38" s="22" t="s">
        <v>29</v>
      </c>
      <c r="C38" s="25" t="s">
        <v>20</v>
      </c>
      <c r="D38" s="25" t="s">
        <v>15</v>
      </c>
      <c r="E38" s="19">
        <f t="shared" si="3"/>
        <v>1440707.4000000001</v>
      </c>
      <c r="F38" s="26">
        <f>SUM(F39:F42)</f>
        <v>456076</v>
      </c>
      <c r="G38" s="26">
        <f>SUM(G39:G42)</f>
        <v>946508.70000000007</v>
      </c>
      <c r="H38" s="26">
        <f>SUM(H39:H42)</f>
        <v>38122.699999999997</v>
      </c>
      <c r="I38" s="26">
        <f>SUM(I39:I42)</f>
        <v>0</v>
      </c>
      <c r="M38" s="59"/>
    </row>
    <row r="39" spans="1:13" s="58" customFormat="1" ht="18" customHeight="1">
      <c r="A39" s="27" t="s">
        <v>193</v>
      </c>
      <c r="B39" s="16" t="s">
        <v>162</v>
      </c>
      <c r="C39" s="18" t="s">
        <v>20</v>
      </c>
      <c r="D39" s="18" t="s">
        <v>14</v>
      </c>
      <c r="E39" s="19">
        <f>SUM(F39:I39)</f>
        <v>526478.69999999995</v>
      </c>
      <c r="F39" s="21">
        <f>'приложение 5'!H428</f>
        <v>102801.7</v>
      </c>
      <c r="G39" s="21">
        <f>'приложение 5'!I428</f>
        <v>423677</v>
      </c>
      <c r="H39" s="21">
        <f>'приложение 5'!J428</f>
        <v>0</v>
      </c>
      <c r="I39" s="21">
        <f>'приложение 5'!K428</f>
        <v>0</v>
      </c>
      <c r="M39" s="59"/>
    </row>
    <row r="40" spans="1:13" s="58" customFormat="1" ht="18.75" customHeight="1">
      <c r="A40" s="27" t="s">
        <v>204</v>
      </c>
      <c r="B40" s="17" t="s">
        <v>30</v>
      </c>
      <c r="C40" s="27" t="s">
        <v>20</v>
      </c>
      <c r="D40" s="27" t="s">
        <v>16</v>
      </c>
      <c r="E40" s="19">
        <f t="shared" ref="E40:E42" si="5">SUM(F40:I40)</f>
        <v>834672</v>
      </c>
      <c r="F40" s="21">
        <f>'приложение 5'!H444</f>
        <v>287467.5</v>
      </c>
      <c r="G40" s="21">
        <f>'приложение 5'!I444</f>
        <v>514331.3</v>
      </c>
      <c r="H40" s="21">
        <f>'приложение 5'!J444</f>
        <v>32873.199999999997</v>
      </c>
      <c r="I40" s="21">
        <f>'приложение 5'!K444</f>
        <v>0</v>
      </c>
      <c r="M40" s="59"/>
    </row>
    <row r="41" spans="1:13" s="58" customFormat="1" ht="18" customHeight="1">
      <c r="A41" s="18" t="s">
        <v>471</v>
      </c>
      <c r="B41" s="16" t="s">
        <v>31</v>
      </c>
      <c r="C41" s="18" t="s">
        <v>20</v>
      </c>
      <c r="D41" s="18" t="s">
        <v>20</v>
      </c>
      <c r="E41" s="19">
        <f t="shared" si="5"/>
        <v>35197.599999999999</v>
      </c>
      <c r="F41" s="20">
        <f>'приложение 5'!H513</f>
        <v>22972.699999999997</v>
      </c>
      <c r="G41" s="20">
        <f>'приложение 5'!I513</f>
        <v>6975.4</v>
      </c>
      <c r="H41" s="20">
        <f>'приложение 5'!J513</f>
        <v>5249.5</v>
      </c>
      <c r="I41" s="20">
        <f>'приложение 5'!K513</f>
        <v>0</v>
      </c>
      <c r="M41" s="59"/>
    </row>
    <row r="42" spans="1:13" s="58" customFormat="1" ht="15" customHeight="1">
      <c r="A42" s="18" t="s">
        <v>472</v>
      </c>
      <c r="B42" s="16" t="s">
        <v>164</v>
      </c>
      <c r="C42" s="18" t="s">
        <v>20</v>
      </c>
      <c r="D42" s="18" t="s">
        <v>21</v>
      </c>
      <c r="E42" s="19">
        <f t="shared" si="5"/>
        <v>44359.1</v>
      </c>
      <c r="F42" s="20">
        <f>'приложение 5'!H554</f>
        <v>42834.1</v>
      </c>
      <c r="G42" s="20">
        <f>'приложение 5'!I554</f>
        <v>1525</v>
      </c>
      <c r="H42" s="20">
        <f>'приложение 5'!J554</f>
        <v>0</v>
      </c>
      <c r="I42" s="20">
        <f>'приложение 5'!K554</f>
        <v>0</v>
      </c>
      <c r="M42" s="59"/>
    </row>
    <row r="43" spans="1:13" s="58" customFormat="1">
      <c r="A43" s="23" t="s">
        <v>194</v>
      </c>
      <c r="B43" s="22" t="s">
        <v>46</v>
      </c>
      <c r="C43" s="23" t="s">
        <v>23</v>
      </c>
      <c r="D43" s="23" t="s">
        <v>15</v>
      </c>
      <c r="E43" s="19">
        <f t="shared" si="3"/>
        <v>110069.49999999999</v>
      </c>
      <c r="F43" s="19">
        <f>F44+F45</f>
        <v>93102.299999999988</v>
      </c>
      <c r="G43" s="19">
        <f t="shared" ref="G43:I43" si="6">G44+G45</f>
        <v>252.6</v>
      </c>
      <c r="H43" s="19">
        <f t="shared" si="6"/>
        <v>16702.7</v>
      </c>
      <c r="I43" s="19">
        <f t="shared" si="6"/>
        <v>11.9</v>
      </c>
      <c r="L43" s="60"/>
      <c r="M43" s="59"/>
    </row>
    <row r="44" spans="1:13" s="58" customFormat="1" ht="16.5" customHeight="1">
      <c r="A44" s="18" t="s">
        <v>195</v>
      </c>
      <c r="B44" s="17" t="s">
        <v>34</v>
      </c>
      <c r="C44" s="18" t="s">
        <v>23</v>
      </c>
      <c r="D44" s="18" t="s">
        <v>14</v>
      </c>
      <c r="E44" s="19">
        <f t="shared" si="3"/>
        <v>109816.89999999998</v>
      </c>
      <c r="F44" s="20">
        <f>'приложение 5'!H582</f>
        <v>93102.299999999988</v>
      </c>
      <c r="G44" s="20">
        <f>'приложение 5'!I582</f>
        <v>0</v>
      </c>
      <c r="H44" s="20">
        <f>'приложение 5'!J582</f>
        <v>16702.7</v>
      </c>
      <c r="I44" s="20">
        <f>'приложение 5'!K582</f>
        <v>11.9</v>
      </c>
      <c r="M44" s="59"/>
    </row>
    <row r="45" spans="1:13" s="58" customFormat="1" ht="16.5" customHeight="1">
      <c r="A45" s="18" t="s">
        <v>196</v>
      </c>
      <c r="B45" s="17" t="s">
        <v>128</v>
      </c>
      <c r="C45" s="18" t="s">
        <v>23</v>
      </c>
      <c r="D45" s="18" t="s">
        <v>18</v>
      </c>
      <c r="E45" s="19">
        <f t="shared" si="3"/>
        <v>252.6</v>
      </c>
      <c r="F45" s="20">
        <f>'приложение 5'!H641</f>
        <v>0</v>
      </c>
      <c r="G45" s="20">
        <f>'приложение 5'!I641</f>
        <v>252.6</v>
      </c>
      <c r="H45" s="20">
        <f>'приложение 5'!J641</f>
        <v>0</v>
      </c>
      <c r="I45" s="20">
        <f>'приложение 5'!K641</f>
        <v>0</v>
      </c>
      <c r="M45" s="59"/>
    </row>
    <row r="46" spans="1:13" s="58" customFormat="1">
      <c r="A46" s="23" t="s">
        <v>197</v>
      </c>
      <c r="B46" s="24" t="s">
        <v>146</v>
      </c>
      <c r="C46" s="23" t="s">
        <v>33</v>
      </c>
      <c r="D46" s="23" t="s">
        <v>15</v>
      </c>
      <c r="E46" s="19">
        <f>SUM(F46:I46)</f>
        <v>164249.60000000001</v>
      </c>
      <c r="F46" s="19">
        <f>SUM(F47:F50)</f>
        <v>15127.900000000001</v>
      </c>
      <c r="G46" s="19">
        <f>SUM(G47:G50)</f>
        <v>142958.30000000002</v>
      </c>
      <c r="H46" s="19">
        <f>SUM(H47:H50)</f>
        <v>6163.4</v>
      </c>
      <c r="I46" s="19">
        <f>SUM(I47:I50)</f>
        <v>0</v>
      </c>
      <c r="M46" s="59"/>
    </row>
    <row r="47" spans="1:13" s="58" customFormat="1" ht="15.75" customHeight="1">
      <c r="A47" s="18" t="s">
        <v>198</v>
      </c>
      <c r="B47" s="17" t="s">
        <v>147</v>
      </c>
      <c r="C47" s="18" t="s">
        <v>33</v>
      </c>
      <c r="D47" s="18" t="s">
        <v>14</v>
      </c>
      <c r="E47" s="19">
        <f>SUM(F47:I47)</f>
        <v>3521.8</v>
      </c>
      <c r="F47" s="20">
        <f>'приложение 5'!H648</f>
        <v>3521.8</v>
      </c>
      <c r="G47" s="20">
        <f>'приложение 5'!I648</f>
        <v>0</v>
      </c>
      <c r="H47" s="20">
        <f>'приложение 5'!J648</f>
        <v>0</v>
      </c>
      <c r="I47" s="20">
        <f>'приложение 5'!K648</f>
        <v>0</v>
      </c>
      <c r="M47" s="59"/>
    </row>
    <row r="48" spans="1:13" s="58" customFormat="1">
      <c r="A48" s="18" t="s">
        <v>225</v>
      </c>
      <c r="B48" s="16" t="s">
        <v>153</v>
      </c>
      <c r="C48" s="18" t="s">
        <v>33</v>
      </c>
      <c r="D48" s="18" t="s">
        <v>17</v>
      </c>
      <c r="E48" s="19">
        <f>SUM(F48:I48)</f>
        <v>13343.3</v>
      </c>
      <c r="F48" s="20">
        <f>'приложение 5'!H654</f>
        <v>6438.1</v>
      </c>
      <c r="G48" s="20">
        <f>'приложение 5'!I654</f>
        <v>741.8</v>
      </c>
      <c r="H48" s="20">
        <f>'приложение 5'!J654</f>
        <v>6163.4</v>
      </c>
      <c r="I48" s="20">
        <f>'приложение 5'!K654</f>
        <v>0</v>
      </c>
      <c r="M48" s="59"/>
    </row>
    <row r="49" spans="1:13" s="58" customFormat="1">
      <c r="A49" s="18" t="s">
        <v>473</v>
      </c>
      <c r="B49" s="17" t="s">
        <v>156</v>
      </c>
      <c r="C49" s="18" t="s">
        <v>33</v>
      </c>
      <c r="D49" s="18" t="s">
        <v>18</v>
      </c>
      <c r="E49" s="19">
        <f t="shared" ref="E49:E50" si="7">SUM(F49:I49)</f>
        <v>127602.1</v>
      </c>
      <c r="F49" s="20">
        <f>'приложение 5'!H672</f>
        <v>0</v>
      </c>
      <c r="G49" s="20">
        <f>'приложение 5'!I672</f>
        <v>127602.1</v>
      </c>
      <c r="H49" s="20">
        <f>'приложение 5'!J672</f>
        <v>0</v>
      </c>
      <c r="I49" s="20">
        <f>'приложение 5'!K672</f>
        <v>0</v>
      </c>
      <c r="M49" s="59"/>
    </row>
    <row r="50" spans="1:13" s="58" customFormat="1">
      <c r="A50" s="18" t="s">
        <v>474</v>
      </c>
      <c r="B50" s="16" t="s">
        <v>158</v>
      </c>
      <c r="C50" s="18" t="s">
        <v>33</v>
      </c>
      <c r="D50" s="18" t="s">
        <v>116</v>
      </c>
      <c r="E50" s="19">
        <f t="shared" si="7"/>
        <v>19782.400000000001</v>
      </c>
      <c r="F50" s="20">
        <f>'приложение 5'!H689</f>
        <v>5168</v>
      </c>
      <c r="G50" s="20">
        <f>'приложение 5'!I689</f>
        <v>14614.4</v>
      </c>
      <c r="H50" s="20">
        <f>'приложение 5'!J689</f>
        <v>0</v>
      </c>
      <c r="I50" s="20">
        <f>'приложение 5'!K689</f>
        <v>0</v>
      </c>
      <c r="M50" s="59"/>
    </row>
    <row r="51" spans="1:13" s="58" customFormat="1">
      <c r="A51" s="23" t="s">
        <v>199</v>
      </c>
      <c r="B51" s="22" t="s">
        <v>36</v>
      </c>
      <c r="C51" s="23" t="s">
        <v>41</v>
      </c>
      <c r="D51" s="23" t="s">
        <v>15</v>
      </c>
      <c r="E51" s="19">
        <f>F51+G51+H51+I51</f>
        <v>1420.8</v>
      </c>
      <c r="F51" s="19">
        <f>F52</f>
        <v>1420.8</v>
      </c>
      <c r="G51" s="19">
        <f t="shared" ref="G51:I51" si="8">G52</f>
        <v>0</v>
      </c>
      <c r="H51" s="19">
        <f t="shared" si="8"/>
        <v>0</v>
      </c>
      <c r="I51" s="19">
        <f t="shared" si="8"/>
        <v>0</v>
      </c>
      <c r="J51" s="65"/>
      <c r="M51" s="59"/>
    </row>
    <row r="52" spans="1:13" s="58" customFormat="1">
      <c r="A52" s="18" t="s">
        <v>200</v>
      </c>
      <c r="B52" s="16" t="s">
        <v>44</v>
      </c>
      <c r="C52" s="18" t="s">
        <v>41</v>
      </c>
      <c r="D52" s="18" t="s">
        <v>16</v>
      </c>
      <c r="E52" s="19">
        <f>F52+G52+H52+I52</f>
        <v>1420.8</v>
      </c>
      <c r="F52" s="20">
        <f>'приложение 5'!H709</f>
        <v>1420.8</v>
      </c>
      <c r="G52" s="20">
        <f>'приложение 5'!I709</f>
        <v>0</v>
      </c>
      <c r="H52" s="20">
        <f>'приложение 5'!J709</f>
        <v>0</v>
      </c>
      <c r="I52" s="20">
        <f>'приложение 5'!K709</f>
        <v>0</v>
      </c>
      <c r="M52" s="59"/>
    </row>
    <row r="53" spans="1:13" s="58" customFormat="1">
      <c r="A53" s="23" t="s">
        <v>201</v>
      </c>
      <c r="B53" s="22" t="s">
        <v>86</v>
      </c>
      <c r="C53" s="23" t="s">
        <v>38</v>
      </c>
      <c r="D53" s="23" t="s">
        <v>15</v>
      </c>
      <c r="E53" s="19">
        <f>E54</f>
        <v>13246.3</v>
      </c>
      <c r="F53" s="19">
        <f>F54</f>
        <v>13246.3</v>
      </c>
      <c r="G53" s="19">
        <f>G54</f>
        <v>0</v>
      </c>
      <c r="H53" s="19">
        <f>H54</f>
        <v>0</v>
      </c>
      <c r="I53" s="19">
        <f>I54</f>
        <v>0</v>
      </c>
      <c r="M53" s="59"/>
    </row>
    <row r="54" spans="1:13" s="58" customFormat="1">
      <c r="A54" s="18" t="s">
        <v>202</v>
      </c>
      <c r="B54" s="16" t="s">
        <v>32</v>
      </c>
      <c r="C54" s="18" t="s">
        <v>38</v>
      </c>
      <c r="D54" s="18" t="s">
        <v>16</v>
      </c>
      <c r="E54" s="19">
        <f>F54+G54+H54+I54</f>
        <v>13246.3</v>
      </c>
      <c r="F54" s="20">
        <f>'приложение 5'!H720</f>
        <v>13246.3</v>
      </c>
      <c r="G54" s="20">
        <f>'приложение 5'!I720</f>
        <v>0</v>
      </c>
      <c r="H54" s="20">
        <f>'приложение 5'!J720</f>
        <v>0</v>
      </c>
      <c r="I54" s="20">
        <f>'приложение 5'!K720</f>
        <v>0</v>
      </c>
      <c r="M54" s="59"/>
    </row>
    <row r="55" spans="1:13" ht="25.5">
      <c r="A55" s="23" t="s">
        <v>208</v>
      </c>
      <c r="B55" s="22" t="s">
        <v>139</v>
      </c>
      <c r="C55" s="23" t="s">
        <v>124</v>
      </c>
      <c r="D55" s="23" t="s">
        <v>15</v>
      </c>
      <c r="E55" s="19">
        <f>F55+G55+H55+I55</f>
        <v>9551.5</v>
      </c>
      <c r="F55" s="19">
        <f>F56</f>
        <v>9551.5</v>
      </c>
      <c r="G55" s="19">
        <f>G56</f>
        <v>0</v>
      </c>
      <c r="H55" s="19">
        <f>H56</f>
        <v>0</v>
      </c>
      <c r="I55" s="19">
        <f>I56</f>
        <v>0</v>
      </c>
    </row>
    <row r="56" spans="1:13" ht="25.5">
      <c r="A56" s="18" t="s">
        <v>475</v>
      </c>
      <c r="B56" s="16" t="s">
        <v>468</v>
      </c>
      <c r="C56" s="18" t="s">
        <v>124</v>
      </c>
      <c r="D56" s="18" t="s">
        <v>14</v>
      </c>
      <c r="E56" s="19">
        <f>F56+G56+H56+I56</f>
        <v>9551.5</v>
      </c>
      <c r="F56" s="20">
        <f>'приложение 8'!I978</f>
        <v>9551.5</v>
      </c>
      <c r="G56" s="20">
        <f>'приложение 8'!J978</f>
        <v>0</v>
      </c>
      <c r="H56" s="20">
        <f>'приложение 8'!K978</f>
        <v>0</v>
      </c>
      <c r="I56" s="20">
        <f>'приложение 8'!L978</f>
        <v>0</v>
      </c>
    </row>
    <row r="57" spans="1:13">
      <c r="A57" s="23"/>
      <c r="B57" s="24" t="s">
        <v>0</v>
      </c>
      <c r="C57" s="23"/>
      <c r="D57" s="23"/>
      <c r="E57" s="19">
        <f>F57+G57+H57+I57</f>
        <v>2652217.9</v>
      </c>
      <c r="F57" s="19">
        <f>F10+F19+F23+F31+F36+F38+F43+F46+F53+F51+F55</f>
        <v>1296312.7</v>
      </c>
      <c r="G57" s="19">
        <f t="shared" ref="G57:I57" si="9">G10+G19+G23+G31+G36+G38+G43+G46+G53+G51+G55</f>
        <v>1142895.2</v>
      </c>
      <c r="H57" s="19">
        <f t="shared" si="9"/>
        <v>209014.30000000002</v>
      </c>
      <c r="I57" s="19">
        <f t="shared" si="9"/>
        <v>3995.7</v>
      </c>
    </row>
    <row r="58" spans="1:13" s="67" customFormat="1">
      <c r="A58" s="66"/>
      <c r="E58" s="68"/>
      <c r="F58" s="68"/>
      <c r="G58" s="68"/>
      <c r="H58" s="68"/>
      <c r="I58" s="68"/>
      <c r="M58" s="69"/>
    </row>
    <row r="59" spans="1:13">
      <c r="E59" s="70"/>
      <c r="F59" s="70"/>
      <c r="G59" s="70"/>
      <c r="H59" s="70"/>
      <c r="I59" s="70"/>
    </row>
    <row r="60" spans="1:13" s="67" customFormat="1">
      <c r="A60" s="71"/>
      <c r="E60" s="72"/>
      <c r="M60" s="69"/>
    </row>
    <row r="61" spans="1:13" s="67" customFormat="1">
      <c r="A61" s="71"/>
      <c r="E61" s="72"/>
      <c r="M61" s="69"/>
    </row>
  </sheetData>
  <mergeCells count="2">
    <mergeCell ref="A5:I5"/>
    <mergeCell ref="A6:I6"/>
  </mergeCells>
  <pageMargins left="0.39370078740157483" right="0.11811023622047245" top="0.15748031496062992" bottom="0.15748031496062992" header="0.31496062992125984" footer="0.31496062992125984"/>
  <pageSetup paperSize="9" scale="70" firstPageNumber="84" fitToHeight="2" orientation="portrait" useFirstPageNumber="1" r:id="rId1"/>
  <headerFooter>
    <oddFooter>&amp;Я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O1003"/>
  <sheetViews>
    <sheetView tabSelected="1" view="pageBreakPreview" zoomScale="90" zoomScaleNormal="80" zoomScaleSheetLayoutView="90" workbookViewId="0">
      <selection activeCell="K3" sqref="K3:L3"/>
    </sheetView>
  </sheetViews>
  <sheetFormatPr defaultColWidth="9.140625" defaultRowHeight="12.75"/>
  <cols>
    <col min="1" max="1" width="4.140625" style="39" customWidth="1"/>
    <col min="2" max="2" width="31.85546875" style="39" customWidth="1"/>
    <col min="3" max="3" width="4.42578125" style="39" customWidth="1"/>
    <col min="4" max="4" width="4.85546875" style="39" customWidth="1"/>
    <col min="5" max="5" width="4.28515625" style="39" customWidth="1"/>
    <col min="6" max="6" width="13.85546875" style="102" customWidth="1"/>
    <col min="7" max="7" width="5.7109375" style="39" customWidth="1"/>
    <col min="8" max="8" width="12.28515625" style="89" customWidth="1"/>
    <col min="9" max="9" width="14.140625" style="39" customWidth="1"/>
    <col min="10" max="11" width="12.85546875" style="39" customWidth="1"/>
    <col min="12" max="12" width="11.85546875" style="39" customWidth="1"/>
    <col min="13" max="13" width="11.28515625" style="39" bestFit="1" customWidth="1"/>
    <col min="14" max="14" width="9.7109375" style="39" bestFit="1" customWidth="1"/>
    <col min="15" max="15" width="9.28515625" style="39" bestFit="1" customWidth="1"/>
    <col min="16" max="19" width="9.140625" style="39"/>
    <col min="20" max="20" width="9.28515625" style="39" bestFit="1" customWidth="1"/>
    <col min="21" max="16384" width="9.140625" style="39"/>
  </cols>
  <sheetData>
    <row r="1" spans="1:13" ht="16.5" customHeight="1">
      <c r="A1" s="34"/>
      <c r="B1" s="34"/>
      <c r="C1" s="34"/>
      <c r="D1" s="34"/>
      <c r="E1" s="34"/>
      <c r="F1" s="121"/>
      <c r="G1" s="34"/>
      <c r="H1" s="36"/>
      <c r="I1" s="34"/>
      <c r="J1" s="34"/>
      <c r="K1" s="365" t="s">
        <v>610</v>
      </c>
      <c r="L1" s="365"/>
    </row>
    <row r="2" spans="1:13">
      <c r="A2" s="34"/>
      <c r="B2" s="34"/>
      <c r="C2" s="34"/>
      <c r="D2" s="34"/>
      <c r="E2" s="34"/>
      <c r="F2" s="121"/>
      <c r="G2" s="34"/>
      <c r="H2" s="36"/>
      <c r="I2" s="34"/>
      <c r="J2" s="365" t="s">
        <v>127</v>
      </c>
      <c r="K2" s="365"/>
      <c r="L2" s="365"/>
    </row>
    <row r="3" spans="1:13">
      <c r="A3" s="34"/>
      <c r="B3" s="34"/>
      <c r="C3" s="34"/>
      <c r="D3" s="34"/>
      <c r="E3" s="34"/>
      <c r="F3" s="121"/>
      <c r="G3" s="34"/>
      <c r="H3" s="36"/>
      <c r="I3" s="34"/>
      <c r="J3" s="34"/>
      <c r="K3" s="365" t="s">
        <v>607</v>
      </c>
      <c r="L3" s="365"/>
    </row>
    <row r="4" spans="1:13" ht="18.75" customHeight="1">
      <c r="A4" s="34"/>
      <c r="B4" s="34"/>
      <c r="C4" s="34"/>
      <c r="D4" s="34"/>
      <c r="E4" s="34"/>
      <c r="F4" s="121"/>
      <c r="G4" s="34"/>
      <c r="H4" s="36"/>
      <c r="I4" s="34"/>
      <c r="J4" s="34"/>
      <c r="K4" s="34"/>
      <c r="L4" s="34"/>
    </row>
    <row r="5" spans="1:13" ht="17.25" customHeight="1">
      <c r="A5" s="360"/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</row>
    <row r="6" spans="1:13" ht="14.25" customHeight="1">
      <c r="A6" s="362" t="s">
        <v>548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</row>
    <row r="7" spans="1:13" ht="15.75">
      <c r="A7" s="360"/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</row>
    <row r="8" spans="1:13" ht="27" customHeight="1">
      <c r="A8" s="81" t="s">
        <v>12</v>
      </c>
      <c r="B8" s="82"/>
      <c r="C8" s="82"/>
      <c r="D8" s="83"/>
      <c r="E8" s="83"/>
      <c r="F8" s="122"/>
      <c r="G8" s="83"/>
      <c r="H8" s="81"/>
      <c r="I8" s="83"/>
      <c r="J8" s="103"/>
      <c r="K8" s="83"/>
      <c r="L8" s="96" t="s">
        <v>11</v>
      </c>
    </row>
    <row r="9" spans="1:13" ht="100.5" customHeight="1">
      <c r="A9" s="123" t="s">
        <v>1</v>
      </c>
      <c r="B9" s="94" t="s">
        <v>3</v>
      </c>
      <c r="C9" s="98" t="s">
        <v>10</v>
      </c>
      <c r="D9" s="98" t="s">
        <v>6</v>
      </c>
      <c r="E9" s="98" t="s">
        <v>7</v>
      </c>
      <c r="F9" s="4" t="s">
        <v>8</v>
      </c>
      <c r="G9" s="97" t="s">
        <v>9</v>
      </c>
      <c r="H9" s="84" t="s">
        <v>4</v>
      </c>
      <c r="I9" s="84" t="s">
        <v>5</v>
      </c>
      <c r="J9" s="84" t="s">
        <v>98</v>
      </c>
      <c r="K9" s="84" t="s">
        <v>99</v>
      </c>
      <c r="L9" s="84" t="s">
        <v>13</v>
      </c>
    </row>
    <row r="10" spans="1:13" s="350" customFormat="1" ht="10.5">
      <c r="A10" s="347">
        <v>1</v>
      </c>
      <c r="B10" s="347">
        <v>2</v>
      </c>
      <c r="C10" s="347">
        <v>3</v>
      </c>
      <c r="D10" s="348" t="s">
        <v>206</v>
      </c>
      <c r="E10" s="348" t="s">
        <v>207</v>
      </c>
      <c r="F10" s="348">
        <v>6</v>
      </c>
      <c r="G10" s="347">
        <v>7</v>
      </c>
      <c r="H10" s="349">
        <v>8</v>
      </c>
      <c r="I10" s="347">
        <v>9</v>
      </c>
      <c r="J10" s="347">
        <v>10</v>
      </c>
      <c r="K10" s="347">
        <v>11</v>
      </c>
      <c r="L10" s="347">
        <v>12</v>
      </c>
    </row>
    <row r="11" spans="1:13" s="36" customFormat="1" ht="15" customHeight="1">
      <c r="A11" s="146" t="s">
        <v>101</v>
      </c>
      <c r="B11" s="147" t="s">
        <v>102</v>
      </c>
      <c r="C11" s="151" t="s">
        <v>103</v>
      </c>
      <c r="D11" s="149"/>
      <c r="E11" s="149"/>
      <c r="F11" s="149"/>
      <c r="G11" s="149"/>
      <c r="H11" s="150">
        <f t="shared" ref="H11:H56" si="0">I11+J11+K11+L11</f>
        <v>22501.1</v>
      </c>
      <c r="I11" s="150">
        <f>I12</f>
        <v>22501.1</v>
      </c>
      <c r="J11" s="150">
        <f>J12</f>
        <v>0</v>
      </c>
      <c r="K11" s="150">
        <f>K12</f>
        <v>0</v>
      </c>
      <c r="L11" s="150">
        <f>L12</f>
        <v>0</v>
      </c>
    </row>
    <row r="12" spans="1:13" s="32" customFormat="1" ht="18" customHeight="1">
      <c r="A12" s="117"/>
      <c r="B12" s="5" t="s">
        <v>104</v>
      </c>
      <c r="C12" s="5"/>
      <c r="D12" s="87" t="s">
        <v>14</v>
      </c>
      <c r="E12" s="87" t="s">
        <v>15</v>
      </c>
      <c r="F12" s="87"/>
      <c r="G12" s="87"/>
      <c r="H12" s="86">
        <f t="shared" si="0"/>
        <v>22501.1</v>
      </c>
      <c r="I12" s="86">
        <f>I13+I21+I40</f>
        <v>22501.1</v>
      </c>
      <c r="J12" s="86">
        <f>J13+J21+J40</f>
        <v>0</v>
      </c>
      <c r="K12" s="86">
        <f>K13+K21+K40</f>
        <v>0</v>
      </c>
      <c r="L12" s="86">
        <f>L13+L21+L40</f>
        <v>0</v>
      </c>
      <c r="M12" s="85"/>
    </row>
    <row r="13" spans="1:13" s="32" customFormat="1" ht="55.5" customHeight="1">
      <c r="A13" s="117"/>
      <c r="B13" s="5" t="s">
        <v>105</v>
      </c>
      <c r="C13" s="5"/>
      <c r="D13" s="87" t="s">
        <v>14</v>
      </c>
      <c r="E13" s="87" t="s">
        <v>16</v>
      </c>
      <c r="F13" s="87"/>
      <c r="G13" s="87"/>
      <c r="H13" s="86">
        <f>SUM(I13:L13)</f>
        <v>4214.6000000000004</v>
      </c>
      <c r="I13" s="86">
        <f t="shared" ref="I13:I17" si="1">I14</f>
        <v>4214.6000000000004</v>
      </c>
      <c r="J13" s="86">
        <f t="shared" ref="J13:L13" si="2">J14</f>
        <v>0</v>
      </c>
      <c r="K13" s="86">
        <f t="shared" si="2"/>
        <v>0</v>
      </c>
      <c r="L13" s="86">
        <f t="shared" si="2"/>
        <v>0</v>
      </c>
    </row>
    <row r="14" spans="1:13" s="33" customFormat="1" ht="54.75" customHeight="1">
      <c r="A14" s="119"/>
      <c r="B14" s="1" t="s">
        <v>100</v>
      </c>
      <c r="C14" s="1"/>
      <c r="D14" s="7" t="s">
        <v>14</v>
      </c>
      <c r="E14" s="7" t="s">
        <v>16</v>
      </c>
      <c r="F14" s="7" t="s">
        <v>265</v>
      </c>
      <c r="G14" s="7"/>
      <c r="H14" s="8">
        <f>SUM(I14:L14)</f>
        <v>4214.6000000000004</v>
      </c>
      <c r="I14" s="8">
        <f t="shared" si="1"/>
        <v>4214.6000000000004</v>
      </c>
      <c r="J14" s="8">
        <f t="shared" ref="J14:L15" si="3">J15</f>
        <v>0</v>
      </c>
      <c r="K14" s="8">
        <f t="shared" si="3"/>
        <v>0</v>
      </c>
      <c r="L14" s="8">
        <f t="shared" si="3"/>
        <v>0</v>
      </c>
      <c r="M14" s="41"/>
    </row>
    <row r="15" spans="1:13" s="33" customFormat="1" ht="39.75" customHeight="1">
      <c r="A15" s="119"/>
      <c r="B15" s="1" t="s">
        <v>266</v>
      </c>
      <c r="C15" s="1"/>
      <c r="D15" s="7" t="s">
        <v>14</v>
      </c>
      <c r="E15" s="7" t="s">
        <v>16</v>
      </c>
      <c r="F15" s="7" t="s">
        <v>267</v>
      </c>
      <c r="G15" s="7"/>
      <c r="H15" s="8">
        <f>SUM(I15:L15)</f>
        <v>4214.6000000000004</v>
      </c>
      <c r="I15" s="8">
        <f>I16</f>
        <v>4214.6000000000004</v>
      </c>
      <c r="J15" s="8">
        <f t="shared" si="3"/>
        <v>0</v>
      </c>
      <c r="K15" s="8">
        <f t="shared" si="3"/>
        <v>0</v>
      </c>
      <c r="L15" s="8">
        <f t="shared" si="3"/>
        <v>0</v>
      </c>
      <c r="M15" s="41"/>
    </row>
    <row r="16" spans="1:13" s="33" customFormat="1" ht="25.5">
      <c r="A16" s="119"/>
      <c r="B16" s="124" t="s">
        <v>278</v>
      </c>
      <c r="C16" s="1"/>
      <c r="D16" s="7" t="s">
        <v>14</v>
      </c>
      <c r="E16" s="7" t="s">
        <v>16</v>
      </c>
      <c r="F16" s="7" t="s">
        <v>271</v>
      </c>
      <c r="G16" s="7"/>
      <c r="H16" s="86">
        <f t="shared" si="0"/>
        <v>4214.6000000000004</v>
      </c>
      <c r="I16" s="8">
        <f t="shared" si="1"/>
        <v>4214.6000000000004</v>
      </c>
      <c r="J16" s="8">
        <f t="shared" ref="J16:L16" si="4">J17</f>
        <v>0</v>
      </c>
      <c r="K16" s="8">
        <f t="shared" si="4"/>
        <v>0</v>
      </c>
      <c r="L16" s="8">
        <f t="shared" si="4"/>
        <v>0</v>
      </c>
    </row>
    <row r="17" spans="1:13" s="33" customFormat="1" ht="90" customHeight="1">
      <c r="A17" s="119"/>
      <c r="B17" s="1" t="s">
        <v>55</v>
      </c>
      <c r="C17" s="1"/>
      <c r="D17" s="7" t="s">
        <v>14</v>
      </c>
      <c r="E17" s="7" t="s">
        <v>16</v>
      </c>
      <c r="F17" s="7" t="s">
        <v>271</v>
      </c>
      <c r="G17" s="7" t="s">
        <v>56</v>
      </c>
      <c r="H17" s="86">
        <f>I17+J17+K17+L17</f>
        <v>4214.6000000000004</v>
      </c>
      <c r="I17" s="8">
        <f t="shared" si="1"/>
        <v>4214.6000000000004</v>
      </c>
      <c r="J17" s="8">
        <f>J18</f>
        <v>0</v>
      </c>
      <c r="K17" s="8">
        <f>K18</f>
        <v>0</v>
      </c>
      <c r="L17" s="8">
        <f>L18</f>
        <v>0</v>
      </c>
    </row>
    <row r="18" spans="1:13" s="33" customFormat="1" ht="37.5" customHeight="1">
      <c r="A18" s="119"/>
      <c r="B18" s="1" t="s">
        <v>106</v>
      </c>
      <c r="C18" s="1"/>
      <c r="D18" s="7" t="s">
        <v>14</v>
      </c>
      <c r="E18" s="7" t="s">
        <v>16</v>
      </c>
      <c r="F18" s="7" t="s">
        <v>271</v>
      </c>
      <c r="G18" s="7" t="s">
        <v>107</v>
      </c>
      <c r="H18" s="86">
        <f t="shared" si="0"/>
        <v>4214.6000000000004</v>
      </c>
      <c r="I18" s="8">
        <f>I19+I20</f>
        <v>4214.6000000000004</v>
      </c>
      <c r="J18" s="8">
        <f t="shared" ref="J18:L18" si="5">J19+J20</f>
        <v>0</v>
      </c>
      <c r="K18" s="8">
        <f t="shared" si="5"/>
        <v>0</v>
      </c>
      <c r="L18" s="8">
        <f t="shared" si="5"/>
        <v>0</v>
      </c>
    </row>
    <row r="19" spans="1:13" s="33" customFormat="1" ht="25.5">
      <c r="A19" s="119"/>
      <c r="B19" s="1" t="s">
        <v>228</v>
      </c>
      <c r="C19" s="1"/>
      <c r="D19" s="7" t="s">
        <v>14</v>
      </c>
      <c r="E19" s="7" t="s">
        <v>16</v>
      </c>
      <c r="F19" s="7" t="s">
        <v>271</v>
      </c>
      <c r="G19" s="7" t="s">
        <v>109</v>
      </c>
      <c r="H19" s="86">
        <f t="shared" si="0"/>
        <v>4082.6</v>
      </c>
      <c r="I19" s="8">
        <v>4082.6</v>
      </c>
      <c r="J19" s="8">
        <v>0</v>
      </c>
      <c r="K19" s="8">
        <v>0</v>
      </c>
      <c r="L19" s="8">
        <v>0</v>
      </c>
    </row>
    <row r="20" spans="1:13" s="33" customFormat="1" ht="51">
      <c r="A20" s="119"/>
      <c r="B20" s="1" t="s">
        <v>110</v>
      </c>
      <c r="C20" s="1"/>
      <c r="D20" s="7" t="s">
        <v>14</v>
      </c>
      <c r="E20" s="7" t="s">
        <v>16</v>
      </c>
      <c r="F20" s="7" t="s">
        <v>271</v>
      </c>
      <c r="G20" s="7" t="s">
        <v>111</v>
      </c>
      <c r="H20" s="86">
        <f t="shared" si="0"/>
        <v>132</v>
      </c>
      <c r="I20" s="8">
        <v>132</v>
      </c>
      <c r="J20" s="8">
        <v>0</v>
      </c>
      <c r="K20" s="8">
        <v>0</v>
      </c>
      <c r="L20" s="8">
        <v>0</v>
      </c>
    </row>
    <row r="21" spans="1:13" s="32" customFormat="1" ht="76.5">
      <c r="A21" s="117"/>
      <c r="B21" s="5" t="s">
        <v>112</v>
      </c>
      <c r="C21" s="5"/>
      <c r="D21" s="87" t="s">
        <v>14</v>
      </c>
      <c r="E21" s="87" t="s">
        <v>17</v>
      </c>
      <c r="F21" s="87"/>
      <c r="G21" s="87"/>
      <c r="H21" s="86">
        <f t="shared" si="0"/>
        <v>9059.5</v>
      </c>
      <c r="I21" s="86">
        <f>I22</f>
        <v>9059.5</v>
      </c>
      <c r="J21" s="86">
        <f t="shared" ref="J21:L21" si="6">J22</f>
        <v>0</v>
      </c>
      <c r="K21" s="86">
        <f t="shared" si="6"/>
        <v>0</v>
      </c>
      <c r="L21" s="86">
        <f t="shared" si="6"/>
        <v>0</v>
      </c>
      <c r="M21" s="85"/>
    </row>
    <row r="22" spans="1:13" s="33" customFormat="1" ht="51">
      <c r="A22" s="119"/>
      <c r="B22" s="1" t="s">
        <v>143</v>
      </c>
      <c r="C22" s="5"/>
      <c r="D22" s="7" t="s">
        <v>14</v>
      </c>
      <c r="E22" s="7" t="s">
        <v>17</v>
      </c>
      <c r="F22" s="7" t="s">
        <v>265</v>
      </c>
      <c r="G22" s="87"/>
      <c r="H22" s="86">
        <f>H23</f>
        <v>9059.5</v>
      </c>
      <c r="I22" s="8">
        <f>I23</f>
        <v>9059.5</v>
      </c>
      <c r="J22" s="8">
        <f t="shared" ref="J22:L22" si="7">J23</f>
        <v>0</v>
      </c>
      <c r="K22" s="8">
        <f t="shared" si="7"/>
        <v>0</v>
      </c>
      <c r="L22" s="8">
        <f t="shared" si="7"/>
        <v>0</v>
      </c>
    </row>
    <row r="23" spans="1:13" s="33" customFormat="1" ht="38.25">
      <c r="A23" s="119"/>
      <c r="B23" s="1" t="s">
        <v>266</v>
      </c>
      <c r="C23" s="1"/>
      <c r="D23" s="7" t="s">
        <v>14</v>
      </c>
      <c r="E23" s="7" t="s">
        <v>17</v>
      </c>
      <c r="F23" s="7" t="s">
        <v>267</v>
      </c>
      <c r="G23" s="7"/>
      <c r="H23" s="86">
        <f>I23+J23+K23+L23</f>
        <v>9059.5</v>
      </c>
      <c r="I23" s="8">
        <f>I24+I35</f>
        <v>9059.5</v>
      </c>
      <c r="J23" s="8">
        <f>J24+J35</f>
        <v>0</v>
      </c>
      <c r="K23" s="8">
        <f>K24+K35</f>
        <v>0</v>
      </c>
      <c r="L23" s="8">
        <f>L24+L35</f>
        <v>0</v>
      </c>
    </row>
    <row r="24" spans="1:13" s="33" customFormat="1" ht="25.5">
      <c r="A24" s="119"/>
      <c r="B24" s="1" t="s">
        <v>126</v>
      </c>
      <c r="C24" s="1"/>
      <c r="D24" s="7" t="s">
        <v>14</v>
      </c>
      <c r="E24" s="7" t="s">
        <v>17</v>
      </c>
      <c r="F24" s="7" t="s">
        <v>272</v>
      </c>
      <c r="G24" s="7"/>
      <c r="H24" s="86">
        <f t="shared" si="0"/>
        <v>6081.2</v>
      </c>
      <c r="I24" s="8">
        <f>I25+I29+I32</f>
        <v>6081.2</v>
      </c>
      <c r="J24" s="8">
        <f t="shared" ref="J24:L25" si="8">J25</f>
        <v>0</v>
      </c>
      <c r="K24" s="8">
        <f t="shared" si="8"/>
        <v>0</v>
      </c>
      <c r="L24" s="8">
        <f t="shared" si="8"/>
        <v>0</v>
      </c>
    </row>
    <row r="25" spans="1:13" s="33" customFormat="1" ht="93" customHeight="1">
      <c r="A25" s="119"/>
      <c r="B25" s="1" t="s">
        <v>55</v>
      </c>
      <c r="C25" s="1"/>
      <c r="D25" s="7" t="s">
        <v>14</v>
      </c>
      <c r="E25" s="7" t="s">
        <v>17</v>
      </c>
      <c r="F25" s="7" t="s">
        <v>272</v>
      </c>
      <c r="G25" s="7" t="s">
        <v>56</v>
      </c>
      <c r="H25" s="86">
        <f t="shared" si="0"/>
        <v>5668</v>
      </c>
      <c r="I25" s="8">
        <f>I26</f>
        <v>5668</v>
      </c>
      <c r="J25" s="8">
        <f t="shared" si="8"/>
        <v>0</v>
      </c>
      <c r="K25" s="8">
        <f t="shared" si="8"/>
        <v>0</v>
      </c>
      <c r="L25" s="8">
        <f t="shared" si="8"/>
        <v>0</v>
      </c>
    </row>
    <row r="26" spans="1:13" s="33" customFormat="1" ht="39.75" customHeight="1">
      <c r="A26" s="119"/>
      <c r="B26" s="1" t="s">
        <v>106</v>
      </c>
      <c r="C26" s="1"/>
      <c r="D26" s="7" t="s">
        <v>14</v>
      </c>
      <c r="E26" s="7" t="s">
        <v>17</v>
      </c>
      <c r="F26" s="7" t="s">
        <v>272</v>
      </c>
      <c r="G26" s="7" t="s">
        <v>107</v>
      </c>
      <c r="H26" s="86">
        <f>I26+J26+K26+L26</f>
        <v>5668</v>
      </c>
      <c r="I26" s="8">
        <f>I27+I28</f>
        <v>5668</v>
      </c>
      <c r="J26" s="8">
        <f>J27+J28</f>
        <v>0</v>
      </c>
      <c r="K26" s="8">
        <f>K27+K28</f>
        <v>0</v>
      </c>
      <c r="L26" s="8">
        <f>L27+L28</f>
        <v>0</v>
      </c>
    </row>
    <row r="27" spans="1:13" s="33" customFormat="1" ht="51">
      <c r="A27" s="119"/>
      <c r="B27" s="1" t="s">
        <v>108</v>
      </c>
      <c r="C27" s="1"/>
      <c r="D27" s="7" t="s">
        <v>14</v>
      </c>
      <c r="E27" s="7" t="s">
        <v>17</v>
      </c>
      <c r="F27" s="7" t="s">
        <v>272</v>
      </c>
      <c r="G27" s="7" t="s">
        <v>109</v>
      </c>
      <c r="H27" s="86">
        <f t="shared" si="0"/>
        <v>5479.5</v>
      </c>
      <c r="I27" s="8">
        <v>5479.5</v>
      </c>
      <c r="J27" s="8">
        <v>0</v>
      </c>
      <c r="K27" s="8">
        <v>0</v>
      </c>
      <c r="L27" s="8">
        <v>0</v>
      </c>
    </row>
    <row r="28" spans="1:13" s="33" customFormat="1" ht="51">
      <c r="A28" s="119"/>
      <c r="B28" s="1" t="s">
        <v>110</v>
      </c>
      <c r="C28" s="1"/>
      <c r="D28" s="7" t="s">
        <v>14</v>
      </c>
      <c r="E28" s="7" t="s">
        <v>17</v>
      </c>
      <c r="F28" s="7" t="s">
        <v>272</v>
      </c>
      <c r="G28" s="7" t="s">
        <v>111</v>
      </c>
      <c r="H28" s="86">
        <f t="shared" si="0"/>
        <v>188.5</v>
      </c>
      <c r="I28" s="8">
        <v>188.5</v>
      </c>
      <c r="J28" s="8">
        <v>0</v>
      </c>
      <c r="K28" s="8">
        <v>0</v>
      </c>
      <c r="L28" s="8">
        <v>0</v>
      </c>
    </row>
    <row r="29" spans="1:13" s="33" customFormat="1" ht="38.25">
      <c r="A29" s="119"/>
      <c r="B29" s="1" t="s">
        <v>87</v>
      </c>
      <c r="C29" s="1"/>
      <c r="D29" s="7" t="s">
        <v>14</v>
      </c>
      <c r="E29" s="7" t="s">
        <v>17</v>
      </c>
      <c r="F29" s="7" t="s">
        <v>272</v>
      </c>
      <c r="G29" s="7" t="s">
        <v>58</v>
      </c>
      <c r="H29" s="86">
        <f t="shared" si="0"/>
        <v>393.2</v>
      </c>
      <c r="I29" s="8">
        <f>I30</f>
        <v>393.2</v>
      </c>
      <c r="J29" s="8">
        <f t="shared" ref="J29:L30" si="9">J30</f>
        <v>0</v>
      </c>
      <c r="K29" s="8">
        <f t="shared" si="9"/>
        <v>0</v>
      </c>
      <c r="L29" s="8">
        <f t="shared" si="9"/>
        <v>0</v>
      </c>
    </row>
    <row r="30" spans="1:13" s="33" customFormat="1" ht="38.25">
      <c r="A30" s="119"/>
      <c r="B30" s="1" t="s">
        <v>113</v>
      </c>
      <c r="C30" s="1"/>
      <c r="D30" s="7" t="s">
        <v>14</v>
      </c>
      <c r="E30" s="7" t="s">
        <v>17</v>
      </c>
      <c r="F30" s="7" t="s">
        <v>272</v>
      </c>
      <c r="G30" s="7" t="s">
        <v>60</v>
      </c>
      <c r="H30" s="86">
        <f t="shared" si="0"/>
        <v>393.2</v>
      </c>
      <c r="I30" s="8">
        <f>I31</f>
        <v>393.2</v>
      </c>
      <c r="J30" s="8">
        <f t="shared" si="9"/>
        <v>0</v>
      </c>
      <c r="K30" s="8">
        <f t="shared" si="9"/>
        <v>0</v>
      </c>
      <c r="L30" s="8">
        <f t="shared" si="9"/>
        <v>0</v>
      </c>
    </row>
    <row r="31" spans="1:13" s="33" customFormat="1" ht="39.75" customHeight="1">
      <c r="A31" s="119"/>
      <c r="B31" s="1" t="s">
        <v>61</v>
      </c>
      <c r="C31" s="1"/>
      <c r="D31" s="7" t="s">
        <v>14</v>
      </c>
      <c r="E31" s="7" t="s">
        <v>17</v>
      </c>
      <c r="F31" s="7" t="s">
        <v>272</v>
      </c>
      <c r="G31" s="7" t="s">
        <v>62</v>
      </c>
      <c r="H31" s="86">
        <f t="shared" si="0"/>
        <v>393.2</v>
      </c>
      <c r="I31" s="8">
        <v>393.2</v>
      </c>
      <c r="J31" s="8">
        <v>0</v>
      </c>
      <c r="K31" s="8">
        <v>0</v>
      </c>
      <c r="L31" s="8">
        <v>0</v>
      </c>
    </row>
    <row r="32" spans="1:13" s="33" customFormat="1">
      <c r="A32" s="9"/>
      <c r="B32" s="31" t="s">
        <v>72</v>
      </c>
      <c r="C32" s="118"/>
      <c r="D32" s="7" t="s">
        <v>14</v>
      </c>
      <c r="E32" s="7" t="s">
        <v>17</v>
      </c>
      <c r="F32" s="7" t="s">
        <v>272</v>
      </c>
      <c r="G32" s="3" t="s">
        <v>73</v>
      </c>
      <c r="H32" s="6">
        <f t="shared" si="0"/>
        <v>20</v>
      </c>
      <c r="I32" s="10">
        <f>I33</f>
        <v>20</v>
      </c>
      <c r="J32" s="10">
        <f t="shared" ref="J32:L33" si="10">J33</f>
        <v>0</v>
      </c>
      <c r="K32" s="10">
        <f t="shared" si="10"/>
        <v>0</v>
      </c>
      <c r="L32" s="10">
        <f t="shared" si="10"/>
        <v>0</v>
      </c>
    </row>
    <row r="33" spans="1:13" s="33" customFormat="1" ht="25.5">
      <c r="A33" s="9"/>
      <c r="B33" s="31" t="s">
        <v>74</v>
      </c>
      <c r="C33" s="118"/>
      <c r="D33" s="7" t="s">
        <v>14</v>
      </c>
      <c r="E33" s="7" t="s">
        <v>17</v>
      </c>
      <c r="F33" s="7" t="s">
        <v>272</v>
      </c>
      <c r="G33" s="3" t="s">
        <v>75</v>
      </c>
      <c r="H33" s="6">
        <f t="shared" si="0"/>
        <v>20</v>
      </c>
      <c r="I33" s="10">
        <f>I34</f>
        <v>20</v>
      </c>
      <c r="J33" s="10">
        <f t="shared" si="10"/>
        <v>0</v>
      </c>
      <c r="K33" s="10">
        <f t="shared" si="10"/>
        <v>0</v>
      </c>
      <c r="L33" s="10">
        <f t="shared" si="10"/>
        <v>0</v>
      </c>
    </row>
    <row r="34" spans="1:13" s="33" customFormat="1" ht="26.25">
      <c r="A34" s="9"/>
      <c r="B34" s="31" t="s">
        <v>76</v>
      </c>
      <c r="C34" s="120"/>
      <c r="D34" s="7" t="s">
        <v>14</v>
      </c>
      <c r="E34" s="7" t="s">
        <v>17</v>
      </c>
      <c r="F34" s="7" t="s">
        <v>272</v>
      </c>
      <c r="G34" s="3" t="s">
        <v>77</v>
      </c>
      <c r="H34" s="6">
        <f t="shared" si="0"/>
        <v>20</v>
      </c>
      <c r="I34" s="10">
        <v>20</v>
      </c>
      <c r="J34" s="10">
        <v>0</v>
      </c>
      <c r="K34" s="10">
        <v>0</v>
      </c>
      <c r="L34" s="10">
        <v>0</v>
      </c>
    </row>
    <row r="35" spans="1:13" s="33" customFormat="1" ht="25.5">
      <c r="A35" s="119"/>
      <c r="B35" s="1" t="s">
        <v>114</v>
      </c>
      <c r="C35" s="1"/>
      <c r="D35" s="7" t="s">
        <v>14</v>
      </c>
      <c r="E35" s="7" t="s">
        <v>17</v>
      </c>
      <c r="F35" s="7" t="s">
        <v>273</v>
      </c>
      <c r="G35" s="7"/>
      <c r="H35" s="86">
        <f t="shared" si="0"/>
        <v>2978.3</v>
      </c>
      <c r="I35" s="8">
        <f>I36</f>
        <v>2978.3</v>
      </c>
      <c r="J35" s="8">
        <f t="shared" ref="J35:L35" si="11">J36</f>
        <v>0</v>
      </c>
      <c r="K35" s="8">
        <f t="shared" si="11"/>
        <v>0</v>
      </c>
      <c r="L35" s="8">
        <f t="shared" si="11"/>
        <v>0</v>
      </c>
    </row>
    <row r="36" spans="1:13" s="33" customFormat="1" ht="89.25">
      <c r="A36" s="119"/>
      <c r="B36" s="1" t="s">
        <v>55</v>
      </c>
      <c r="C36" s="1"/>
      <c r="D36" s="7" t="s">
        <v>14</v>
      </c>
      <c r="E36" s="7" t="s">
        <v>17</v>
      </c>
      <c r="F36" s="7" t="s">
        <v>273</v>
      </c>
      <c r="G36" s="7" t="s">
        <v>56</v>
      </c>
      <c r="H36" s="86">
        <f>SUM(I36:L36)</f>
        <v>2978.3</v>
      </c>
      <c r="I36" s="8">
        <f>I37</f>
        <v>2978.3</v>
      </c>
      <c r="J36" s="8">
        <f t="shared" ref="J36:L36" si="12">J37</f>
        <v>0</v>
      </c>
      <c r="K36" s="8">
        <f t="shared" si="12"/>
        <v>0</v>
      </c>
      <c r="L36" s="8">
        <f t="shared" si="12"/>
        <v>0</v>
      </c>
    </row>
    <row r="37" spans="1:13" s="33" customFormat="1" ht="39.75" customHeight="1">
      <c r="A37" s="119"/>
      <c r="B37" s="1" t="s">
        <v>106</v>
      </c>
      <c r="C37" s="1"/>
      <c r="D37" s="7" t="s">
        <v>14</v>
      </c>
      <c r="E37" s="7" t="s">
        <v>17</v>
      </c>
      <c r="F37" s="7" t="s">
        <v>273</v>
      </c>
      <c r="G37" s="7" t="s">
        <v>107</v>
      </c>
      <c r="H37" s="86">
        <f t="shared" si="0"/>
        <v>2978.3</v>
      </c>
      <c r="I37" s="8">
        <f>I38+I39</f>
        <v>2978.3</v>
      </c>
      <c r="J37" s="8">
        <f>J38+J39</f>
        <v>0</v>
      </c>
      <c r="K37" s="8">
        <f>K38+K39</f>
        <v>0</v>
      </c>
      <c r="L37" s="8">
        <f>L38+L39</f>
        <v>0</v>
      </c>
    </row>
    <row r="38" spans="1:13" s="33" customFormat="1" ht="51">
      <c r="A38" s="119"/>
      <c r="B38" s="1" t="s">
        <v>108</v>
      </c>
      <c r="C38" s="1"/>
      <c r="D38" s="7" t="s">
        <v>14</v>
      </c>
      <c r="E38" s="7" t="s">
        <v>17</v>
      </c>
      <c r="F38" s="7" t="s">
        <v>273</v>
      </c>
      <c r="G38" s="7" t="s">
        <v>109</v>
      </c>
      <c r="H38" s="86">
        <f t="shared" si="0"/>
        <v>2878.3</v>
      </c>
      <c r="I38" s="8">
        <v>2878.3</v>
      </c>
      <c r="J38" s="8">
        <v>0</v>
      </c>
      <c r="K38" s="8">
        <v>0</v>
      </c>
      <c r="L38" s="8">
        <v>0</v>
      </c>
    </row>
    <row r="39" spans="1:13" s="33" customFormat="1" ht="51">
      <c r="A39" s="119"/>
      <c r="B39" s="1" t="s">
        <v>110</v>
      </c>
      <c r="C39" s="1"/>
      <c r="D39" s="7" t="s">
        <v>14</v>
      </c>
      <c r="E39" s="7" t="s">
        <v>17</v>
      </c>
      <c r="F39" s="7" t="s">
        <v>273</v>
      </c>
      <c r="G39" s="7" t="s">
        <v>111</v>
      </c>
      <c r="H39" s="86">
        <f t="shared" si="0"/>
        <v>100</v>
      </c>
      <c r="I39" s="8">
        <v>100</v>
      </c>
      <c r="J39" s="8">
        <v>0</v>
      </c>
      <c r="K39" s="8">
        <v>0</v>
      </c>
      <c r="L39" s="8">
        <v>0</v>
      </c>
      <c r="M39" s="33" t="s">
        <v>229</v>
      </c>
    </row>
    <row r="40" spans="1:13" s="32" customFormat="1" ht="68.25" customHeight="1">
      <c r="A40" s="117"/>
      <c r="B40" s="5" t="s">
        <v>115</v>
      </c>
      <c r="C40" s="5"/>
      <c r="D40" s="4" t="s">
        <v>14</v>
      </c>
      <c r="E40" s="4" t="s">
        <v>116</v>
      </c>
      <c r="F40" s="4"/>
      <c r="G40" s="4"/>
      <c r="H40" s="6">
        <f>SUM(I40:L40)</f>
        <v>9227</v>
      </c>
      <c r="I40" s="6">
        <f>I41</f>
        <v>9227</v>
      </c>
      <c r="J40" s="6">
        <f t="shared" ref="J40:L40" si="13">J41</f>
        <v>0</v>
      </c>
      <c r="K40" s="6">
        <f t="shared" si="13"/>
        <v>0</v>
      </c>
      <c r="L40" s="6">
        <f t="shared" si="13"/>
        <v>0</v>
      </c>
    </row>
    <row r="41" spans="1:13" s="32" customFormat="1" ht="51">
      <c r="A41" s="117"/>
      <c r="B41" s="1" t="s">
        <v>100</v>
      </c>
      <c r="C41" s="5"/>
      <c r="D41" s="7" t="s">
        <v>14</v>
      </c>
      <c r="E41" s="7" t="s">
        <v>116</v>
      </c>
      <c r="F41" s="7" t="s">
        <v>265</v>
      </c>
      <c r="G41" s="4"/>
      <c r="H41" s="6">
        <f>SUM(I41:L41)</f>
        <v>9227</v>
      </c>
      <c r="I41" s="10">
        <f>I42</f>
        <v>9227</v>
      </c>
      <c r="J41" s="10">
        <f t="shared" ref="J41:L41" si="14">J42</f>
        <v>0</v>
      </c>
      <c r="K41" s="10">
        <f t="shared" si="14"/>
        <v>0</v>
      </c>
      <c r="L41" s="10">
        <f t="shared" si="14"/>
        <v>0</v>
      </c>
    </row>
    <row r="42" spans="1:13" s="32" customFormat="1" ht="38.25">
      <c r="A42" s="117"/>
      <c r="B42" s="1" t="s">
        <v>266</v>
      </c>
      <c r="C42" s="1"/>
      <c r="D42" s="7" t="s">
        <v>14</v>
      </c>
      <c r="E42" s="7" t="s">
        <v>116</v>
      </c>
      <c r="F42" s="7" t="s">
        <v>267</v>
      </c>
      <c r="G42" s="4"/>
      <c r="H42" s="6">
        <f>SUM(I42:L42)</f>
        <v>9227</v>
      </c>
      <c r="I42" s="10">
        <f>I43+I51</f>
        <v>9227</v>
      </c>
      <c r="J42" s="10">
        <f t="shared" ref="J42:L42" si="15">J43+J51</f>
        <v>0</v>
      </c>
      <c r="K42" s="10">
        <f t="shared" si="15"/>
        <v>0</v>
      </c>
      <c r="L42" s="10">
        <f t="shared" si="15"/>
        <v>0</v>
      </c>
    </row>
    <row r="43" spans="1:13" s="32" customFormat="1" ht="25.5">
      <c r="A43" s="117"/>
      <c r="B43" s="1" t="s">
        <v>126</v>
      </c>
      <c r="C43" s="1"/>
      <c r="D43" s="7" t="s">
        <v>14</v>
      </c>
      <c r="E43" s="7" t="s">
        <v>116</v>
      </c>
      <c r="F43" s="7" t="s">
        <v>272</v>
      </c>
      <c r="G43" s="4"/>
      <c r="H43" s="6">
        <f>SUM(I43:L43)</f>
        <v>5185.3</v>
      </c>
      <c r="I43" s="10">
        <f>I44+I48</f>
        <v>5185.3</v>
      </c>
      <c r="J43" s="10">
        <f t="shared" ref="J43:L43" si="16">J44+J48</f>
        <v>0</v>
      </c>
      <c r="K43" s="10">
        <f t="shared" si="16"/>
        <v>0</v>
      </c>
      <c r="L43" s="10">
        <f t="shared" si="16"/>
        <v>0</v>
      </c>
    </row>
    <row r="44" spans="1:13" s="33" customFormat="1" ht="91.5" customHeight="1">
      <c r="A44" s="119"/>
      <c r="B44" s="1" t="s">
        <v>55</v>
      </c>
      <c r="C44" s="1"/>
      <c r="D44" s="7" t="s">
        <v>14</v>
      </c>
      <c r="E44" s="7" t="s">
        <v>116</v>
      </c>
      <c r="F44" s="7" t="s">
        <v>272</v>
      </c>
      <c r="G44" s="3" t="s">
        <v>56</v>
      </c>
      <c r="H44" s="6">
        <f t="shared" ref="H44:H50" si="17">I44+J44+K44+L44</f>
        <v>4876.1000000000004</v>
      </c>
      <c r="I44" s="10">
        <f>I45</f>
        <v>4876.1000000000004</v>
      </c>
      <c r="J44" s="10">
        <f>J45</f>
        <v>0</v>
      </c>
      <c r="K44" s="10">
        <f>K45</f>
        <v>0</v>
      </c>
      <c r="L44" s="10">
        <f>L45</f>
        <v>0</v>
      </c>
    </row>
    <row r="45" spans="1:13" s="33" customFormat="1" ht="38.25">
      <c r="A45" s="119"/>
      <c r="B45" s="1" t="s">
        <v>106</v>
      </c>
      <c r="C45" s="1"/>
      <c r="D45" s="7" t="s">
        <v>14</v>
      </c>
      <c r="E45" s="7" t="s">
        <v>116</v>
      </c>
      <c r="F45" s="7" t="s">
        <v>272</v>
      </c>
      <c r="G45" s="3" t="s">
        <v>107</v>
      </c>
      <c r="H45" s="6">
        <f t="shared" si="17"/>
        <v>4876.1000000000004</v>
      </c>
      <c r="I45" s="10">
        <f>I46+I47</f>
        <v>4876.1000000000004</v>
      </c>
      <c r="J45" s="10">
        <f>J46+J47</f>
        <v>0</v>
      </c>
      <c r="K45" s="10">
        <f>K46+K47</f>
        <v>0</v>
      </c>
      <c r="L45" s="10">
        <f>L46+L47</f>
        <v>0</v>
      </c>
    </row>
    <row r="46" spans="1:13" s="33" customFormat="1" ht="51">
      <c r="A46" s="119"/>
      <c r="B46" s="1" t="s">
        <v>108</v>
      </c>
      <c r="C46" s="1"/>
      <c r="D46" s="7" t="s">
        <v>14</v>
      </c>
      <c r="E46" s="7" t="s">
        <v>116</v>
      </c>
      <c r="F46" s="7" t="s">
        <v>272</v>
      </c>
      <c r="G46" s="3" t="s">
        <v>109</v>
      </c>
      <c r="H46" s="6">
        <f t="shared" si="17"/>
        <v>4552.6000000000004</v>
      </c>
      <c r="I46" s="10">
        <v>4552.6000000000004</v>
      </c>
      <c r="J46" s="10">
        <v>0</v>
      </c>
      <c r="K46" s="10">
        <v>0</v>
      </c>
      <c r="L46" s="10">
        <v>0</v>
      </c>
    </row>
    <row r="47" spans="1:13" s="33" customFormat="1" ht="51">
      <c r="A47" s="119"/>
      <c r="B47" s="1" t="s">
        <v>110</v>
      </c>
      <c r="C47" s="1"/>
      <c r="D47" s="7" t="s">
        <v>14</v>
      </c>
      <c r="E47" s="7" t="s">
        <v>116</v>
      </c>
      <c r="F47" s="7" t="s">
        <v>272</v>
      </c>
      <c r="G47" s="3" t="s">
        <v>111</v>
      </c>
      <c r="H47" s="6">
        <f t="shared" si="17"/>
        <v>323.5</v>
      </c>
      <c r="I47" s="10">
        <v>323.5</v>
      </c>
      <c r="J47" s="10">
        <v>0</v>
      </c>
      <c r="K47" s="10">
        <v>0</v>
      </c>
      <c r="L47" s="10">
        <v>0</v>
      </c>
    </row>
    <row r="48" spans="1:13" s="33" customFormat="1" ht="25.5">
      <c r="A48" s="119"/>
      <c r="B48" s="1" t="s">
        <v>57</v>
      </c>
      <c r="C48" s="1"/>
      <c r="D48" s="7" t="s">
        <v>14</v>
      </c>
      <c r="E48" s="7" t="s">
        <v>116</v>
      </c>
      <c r="F48" s="7" t="s">
        <v>272</v>
      </c>
      <c r="G48" s="3" t="s">
        <v>58</v>
      </c>
      <c r="H48" s="6">
        <f t="shared" si="17"/>
        <v>309.2</v>
      </c>
      <c r="I48" s="10">
        <f>I49</f>
        <v>309.2</v>
      </c>
      <c r="J48" s="10">
        <f t="shared" ref="I48:L49" si="18">J49</f>
        <v>0</v>
      </c>
      <c r="K48" s="10">
        <f t="shared" si="18"/>
        <v>0</v>
      </c>
      <c r="L48" s="10">
        <f t="shared" si="18"/>
        <v>0</v>
      </c>
    </row>
    <row r="49" spans="1:14" s="33" customFormat="1" ht="38.25">
      <c r="A49" s="119"/>
      <c r="B49" s="1" t="s">
        <v>113</v>
      </c>
      <c r="C49" s="1"/>
      <c r="D49" s="7" t="s">
        <v>14</v>
      </c>
      <c r="E49" s="7" t="s">
        <v>116</v>
      </c>
      <c r="F49" s="7" t="s">
        <v>272</v>
      </c>
      <c r="G49" s="3" t="s">
        <v>60</v>
      </c>
      <c r="H49" s="6">
        <f t="shared" si="17"/>
        <v>309.2</v>
      </c>
      <c r="I49" s="10">
        <f t="shared" si="18"/>
        <v>309.2</v>
      </c>
      <c r="J49" s="10">
        <f t="shared" si="18"/>
        <v>0</v>
      </c>
      <c r="K49" s="10">
        <f t="shared" si="18"/>
        <v>0</v>
      </c>
      <c r="L49" s="10">
        <f t="shared" si="18"/>
        <v>0</v>
      </c>
    </row>
    <row r="50" spans="1:14" s="33" customFormat="1" ht="38.25">
      <c r="A50" s="119"/>
      <c r="B50" s="1" t="s">
        <v>61</v>
      </c>
      <c r="C50" s="1"/>
      <c r="D50" s="7" t="s">
        <v>14</v>
      </c>
      <c r="E50" s="7" t="s">
        <v>116</v>
      </c>
      <c r="F50" s="7" t="s">
        <v>272</v>
      </c>
      <c r="G50" s="3" t="s">
        <v>62</v>
      </c>
      <c r="H50" s="6">
        <f t="shared" si="17"/>
        <v>309.2</v>
      </c>
      <c r="I50" s="10">
        <v>309.2</v>
      </c>
      <c r="J50" s="10">
        <v>0</v>
      </c>
      <c r="K50" s="10">
        <v>0</v>
      </c>
      <c r="L50" s="10">
        <v>0</v>
      </c>
    </row>
    <row r="51" spans="1:14" s="33" customFormat="1" ht="38.25">
      <c r="A51" s="119"/>
      <c r="B51" s="1" t="s">
        <v>117</v>
      </c>
      <c r="C51" s="1"/>
      <c r="D51" s="3" t="s">
        <v>14</v>
      </c>
      <c r="E51" s="3" t="s">
        <v>116</v>
      </c>
      <c r="F51" s="3" t="s">
        <v>274</v>
      </c>
      <c r="G51" s="3"/>
      <c r="H51" s="6">
        <f>I51+J51+K51+L51</f>
        <v>4041.7</v>
      </c>
      <c r="I51" s="10">
        <f>I52</f>
        <v>4041.7</v>
      </c>
      <c r="J51" s="10">
        <f t="shared" ref="I51:L52" si="19">J52</f>
        <v>0</v>
      </c>
      <c r="K51" s="10">
        <f t="shared" si="19"/>
        <v>0</v>
      </c>
      <c r="L51" s="10">
        <f t="shared" si="19"/>
        <v>0</v>
      </c>
    </row>
    <row r="52" spans="1:14" s="33" customFormat="1" ht="89.25">
      <c r="A52" s="119"/>
      <c r="B52" s="1" t="s">
        <v>55</v>
      </c>
      <c r="C52" s="1"/>
      <c r="D52" s="3" t="s">
        <v>14</v>
      </c>
      <c r="E52" s="3" t="s">
        <v>116</v>
      </c>
      <c r="F52" s="3" t="s">
        <v>274</v>
      </c>
      <c r="G52" s="3" t="s">
        <v>56</v>
      </c>
      <c r="H52" s="6">
        <f>I52+J52+K52+L52</f>
        <v>4041.7</v>
      </c>
      <c r="I52" s="10">
        <f t="shared" si="19"/>
        <v>4041.7</v>
      </c>
      <c r="J52" s="10">
        <f t="shared" si="19"/>
        <v>0</v>
      </c>
      <c r="K52" s="10">
        <f t="shared" si="19"/>
        <v>0</v>
      </c>
      <c r="L52" s="10">
        <f t="shared" si="19"/>
        <v>0</v>
      </c>
      <c r="N52" s="41"/>
    </row>
    <row r="53" spans="1:14" s="33" customFormat="1" ht="38.25">
      <c r="A53" s="119"/>
      <c r="B53" s="1" t="s">
        <v>106</v>
      </c>
      <c r="C53" s="1"/>
      <c r="D53" s="3" t="s">
        <v>14</v>
      </c>
      <c r="E53" s="3" t="s">
        <v>116</v>
      </c>
      <c r="F53" s="3" t="s">
        <v>274</v>
      </c>
      <c r="G53" s="3" t="s">
        <v>107</v>
      </c>
      <c r="H53" s="6">
        <f>I53+J53+K53+L53</f>
        <v>4041.7</v>
      </c>
      <c r="I53" s="10">
        <f>I54+I55</f>
        <v>4041.7</v>
      </c>
      <c r="J53" s="10">
        <f>J54+J55</f>
        <v>0</v>
      </c>
      <c r="K53" s="10">
        <f>K54+K55</f>
        <v>0</v>
      </c>
      <c r="L53" s="10">
        <f>L54+L55</f>
        <v>0</v>
      </c>
    </row>
    <row r="54" spans="1:14" s="33" customFormat="1" ht="51">
      <c r="A54" s="119"/>
      <c r="B54" s="1" t="s">
        <v>108</v>
      </c>
      <c r="C54" s="1"/>
      <c r="D54" s="3" t="s">
        <v>14</v>
      </c>
      <c r="E54" s="3" t="s">
        <v>116</v>
      </c>
      <c r="F54" s="3" t="s">
        <v>274</v>
      </c>
      <c r="G54" s="3" t="s">
        <v>109</v>
      </c>
      <c r="H54" s="6">
        <f>I54+J54+K54+L54</f>
        <v>3841.7</v>
      </c>
      <c r="I54" s="10">
        <v>3841.7</v>
      </c>
      <c r="J54" s="10">
        <v>0</v>
      </c>
      <c r="K54" s="10">
        <v>0</v>
      </c>
      <c r="L54" s="10">
        <v>0</v>
      </c>
    </row>
    <row r="55" spans="1:14" s="33" customFormat="1" ht="51">
      <c r="A55" s="119"/>
      <c r="B55" s="1" t="s">
        <v>110</v>
      </c>
      <c r="C55" s="1"/>
      <c r="D55" s="3" t="s">
        <v>14</v>
      </c>
      <c r="E55" s="3" t="s">
        <v>116</v>
      </c>
      <c r="F55" s="3" t="s">
        <v>274</v>
      </c>
      <c r="G55" s="3" t="s">
        <v>111</v>
      </c>
      <c r="H55" s="6">
        <f>I55+J55+K55+L55</f>
        <v>200</v>
      </c>
      <c r="I55" s="10">
        <v>200</v>
      </c>
      <c r="J55" s="10">
        <v>0</v>
      </c>
      <c r="K55" s="10">
        <v>0</v>
      </c>
      <c r="L55" s="10">
        <v>0</v>
      </c>
    </row>
    <row r="56" spans="1:14" s="40" customFormat="1" ht="16.5" customHeight="1">
      <c r="A56" s="152" t="s">
        <v>118</v>
      </c>
      <c r="B56" s="153" t="s">
        <v>119</v>
      </c>
      <c r="C56" s="154" t="s">
        <v>120</v>
      </c>
      <c r="D56" s="155"/>
      <c r="E56" s="155"/>
      <c r="F56" s="155"/>
      <c r="G56" s="155"/>
      <c r="H56" s="156">
        <f t="shared" si="0"/>
        <v>1303141.7000000002</v>
      </c>
      <c r="I56" s="156">
        <f>I57+I141+I228+I377+I529+I536+I613+I695+I766+I778</f>
        <v>962261.30000000016</v>
      </c>
      <c r="J56" s="156">
        <f>J57+J141+J228+J377+J529+J536+J613+J695+J766+J778</f>
        <v>163153.9</v>
      </c>
      <c r="K56" s="156">
        <f>K57+K141+K228+K377+K529+K536+K613+K695+K766+K778</f>
        <v>173730.80000000002</v>
      </c>
      <c r="L56" s="156">
        <f>L57+L141+L228+L377+L529+L536+L613+L695+L766+L778</f>
        <v>3995.7</v>
      </c>
      <c r="N56" s="135"/>
    </row>
    <row r="57" spans="1:14" s="32" customFormat="1" ht="18" customHeight="1">
      <c r="A57" s="114"/>
      <c r="B57" s="2" t="s">
        <v>104</v>
      </c>
      <c r="C57" s="5"/>
      <c r="D57" s="4" t="s">
        <v>14</v>
      </c>
      <c r="E57" s="4" t="s">
        <v>15</v>
      </c>
      <c r="F57" s="4"/>
      <c r="G57" s="4"/>
      <c r="H57" s="6">
        <f>I57+J57+K57+L57</f>
        <v>208932.6</v>
      </c>
      <c r="I57" s="6">
        <f>I58+I70+I90+I104+I97</f>
        <v>200577.6</v>
      </c>
      <c r="J57" s="6">
        <f t="shared" ref="J57:L57" si="20">J58+J70+J90+J104+J97</f>
        <v>8355</v>
      </c>
      <c r="K57" s="6">
        <f t="shared" si="20"/>
        <v>0</v>
      </c>
      <c r="L57" s="6">
        <f t="shared" si="20"/>
        <v>0</v>
      </c>
    </row>
    <row r="58" spans="1:14" s="32" customFormat="1" ht="51">
      <c r="A58" s="114"/>
      <c r="B58" s="5" t="s">
        <v>121</v>
      </c>
      <c r="C58" s="118"/>
      <c r="D58" s="4" t="s">
        <v>14</v>
      </c>
      <c r="E58" s="4" t="s">
        <v>16</v>
      </c>
      <c r="F58" s="4"/>
      <c r="G58" s="4"/>
      <c r="H58" s="6">
        <f>SUM(I58:L58)</f>
        <v>17208.900000000001</v>
      </c>
      <c r="I58" s="6">
        <f>I59</f>
        <v>17208.900000000001</v>
      </c>
      <c r="J58" s="6">
        <f t="shared" ref="J58:L60" si="21">J59</f>
        <v>0</v>
      </c>
      <c r="K58" s="6">
        <f t="shared" si="21"/>
        <v>0</v>
      </c>
      <c r="L58" s="6">
        <f t="shared" si="21"/>
        <v>0</v>
      </c>
      <c r="M58" s="95"/>
    </row>
    <row r="59" spans="1:14" s="32" customFormat="1" ht="51">
      <c r="A59" s="114"/>
      <c r="B59" s="1" t="s">
        <v>143</v>
      </c>
      <c r="C59" s="5"/>
      <c r="D59" s="3" t="s">
        <v>14</v>
      </c>
      <c r="E59" s="3" t="s">
        <v>16</v>
      </c>
      <c r="F59" s="7" t="s">
        <v>265</v>
      </c>
      <c r="G59" s="4"/>
      <c r="H59" s="6">
        <f>SUM(I59:L59)</f>
        <v>17208.900000000001</v>
      </c>
      <c r="I59" s="10">
        <f>I60</f>
        <v>17208.900000000001</v>
      </c>
      <c r="J59" s="10">
        <f t="shared" si="21"/>
        <v>0</v>
      </c>
      <c r="K59" s="10">
        <f t="shared" si="21"/>
        <v>0</v>
      </c>
      <c r="L59" s="10">
        <f t="shared" si="21"/>
        <v>0</v>
      </c>
      <c r="M59" s="95"/>
    </row>
    <row r="60" spans="1:14" s="32" customFormat="1" ht="43.9" customHeight="1">
      <c r="A60" s="114"/>
      <c r="B60" s="1" t="s">
        <v>266</v>
      </c>
      <c r="C60" s="1"/>
      <c r="D60" s="3" t="s">
        <v>14</v>
      </c>
      <c r="E60" s="3" t="s">
        <v>16</v>
      </c>
      <c r="F60" s="7" t="s">
        <v>267</v>
      </c>
      <c r="G60" s="4"/>
      <c r="H60" s="6">
        <f>SUM(I60:L60)</f>
        <v>17208.900000000001</v>
      </c>
      <c r="I60" s="10">
        <f>I61</f>
        <v>17208.900000000001</v>
      </c>
      <c r="J60" s="10">
        <f t="shared" si="21"/>
        <v>0</v>
      </c>
      <c r="K60" s="10">
        <f t="shared" si="21"/>
        <v>0</v>
      </c>
      <c r="L60" s="10">
        <f t="shared" si="21"/>
        <v>0</v>
      </c>
      <c r="M60" s="95"/>
    </row>
    <row r="61" spans="1:14" s="32" customFormat="1" ht="25.5">
      <c r="A61" s="114"/>
      <c r="B61" s="1" t="s">
        <v>126</v>
      </c>
      <c r="C61" s="1"/>
      <c r="D61" s="3" t="s">
        <v>14</v>
      </c>
      <c r="E61" s="3" t="s">
        <v>16</v>
      </c>
      <c r="F61" s="7" t="s">
        <v>272</v>
      </c>
      <c r="G61" s="4"/>
      <c r="H61" s="6">
        <f>SUM(I61:L61)</f>
        <v>17208.900000000001</v>
      </c>
      <c r="I61" s="10">
        <f>I62+I66</f>
        <v>17208.900000000001</v>
      </c>
      <c r="J61" s="10">
        <f t="shared" ref="J61:L61" si="22">J62+J66</f>
        <v>0</v>
      </c>
      <c r="K61" s="10">
        <f t="shared" si="22"/>
        <v>0</v>
      </c>
      <c r="L61" s="10">
        <f t="shared" si="22"/>
        <v>0</v>
      </c>
      <c r="M61" s="95"/>
    </row>
    <row r="62" spans="1:14" s="33" customFormat="1" ht="89.25">
      <c r="A62" s="9"/>
      <c r="B62" s="1" t="s">
        <v>55</v>
      </c>
      <c r="C62" s="118"/>
      <c r="D62" s="3" t="s">
        <v>14</v>
      </c>
      <c r="E62" s="3" t="s">
        <v>16</v>
      </c>
      <c r="F62" s="7" t="s">
        <v>272</v>
      </c>
      <c r="G62" s="3" t="s">
        <v>56</v>
      </c>
      <c r="H62" s="6">
        <f t="shared" ref="H62:H69" si="23">I62+J62+K62+L62</f>
        <v>16628.900000000001</v>
      </c>
      <c r="I62" s="10">
        <f>I63</f>
        <v>16628.900000000001</v>
      </c>
      <c r="J62" s="10">
        <f>J63</f>
        <v>0</v>
      </c>
      <c r="K62" s="10">
        <f>K63</f>
        <v>0</v>
      </c>
      <c r="L62" s="10">
        <f>L63</f>
        <v>0</v>
      </c>
    </row>
    <row r="63" spans="1:14" s="33" customFormat="1" ht="39" customHeight="1">
      <c r="A63" s="9"/>
      <c r="B63" s="1" t="s">
        <v>106</v>
      </c>
      <c r="C63" s="118"/>
      <c r="D63" s="3" t="s">
        <v>14</v>
      </c>
      <c r="E63" s="3" t="s">
        <v>16</v>
      </c>
      <c r="F63" s="7" t="s">
        <v>272</v>
      </c>
      <c r="G63" s="3" t="s">
        <v>107</v>
      </c>
      <c r="H63" s="6">
        <f t="shared" si="23"/>
        <v>16628.900000000001</v>
      </c>
      <c r="I63" s="10">
        <f>I64+I65</f>
        <v>16628.900000000001</v>
      </c>
      <c r="J63" s="10">
        <f t="shared" ref="J63:L63" si="24">J64+J65</f>
        <v>0</v>
      </c>
      <c r="K63" s="10">
        <f t="shared" si="24"/>
        <v>0</v>
      </c>
      <c r="L63" s="10">
        <f t="shared" si="24"/>
        <v>0</v>
      </c>
    </row>
    <row r="64" spans="1:14" s="33" customFormat="1" ht="25.5">
      <c r="A64" s="9"/>
      <c r="B64" s="1" t="s">
        <v>228</v>
      </c>
      <c r="C64" s="118"/>
      <c r="D64" s="3" t="s">
        <v>14</v>
      </c>
      <c r="E64" s="3" t="s">
        <v>16</v>
      </c>
      <c r="F64" s="7" t="s">
        <v>272</v>
      </c>
      <c r="G64" s="3" t="s">
        <v>109</v>
      </c>
      <c r="H64" s="6">
        <f t="shared" si="23"/>
        <v>16028.9</v>
      </c>
      <c r="I64" s="10">
        <v>16028.9</v>
      </c>
      <c r="J64" s="10">
        <v>0</v>
      </c>
      <c r="K64" s="10">
        <v>0</v>
      </c>
      <c r="L64" s="10">
        <v>0</v>
      </c>
    </row>
    <row r="65" spans="1:12" s="33" customFormat="1" ht="51">
      <c r="A65" s="9"/>
      <c r="B65" s="1" t="s">
        <v>110</v>
      </c>
      <c r="C65" s="118"/>
      <c r="D65" s="3" t="s">
        <v>14</v>
      </c>
      <c r="E65" s="3" t="s">
        <v>16</v>
      </c>
      <c r="F65" s="7" t="s">
        <v>272</v>
      </c>
      <c r="G65" s="3" t="s">
        <v>111</v>
      </c>
      <c r="H65" s="6">
        <f t="shared" si="23"/>
        <v>600</v>
      </c>
      <c r="I65" s="10">
        <v>600</v>
      </c>
      <c r="J65" s="10">
        <v>0</v>
      </c>
      <c r="K65" s="10">
        <v>0</v>
      </c>
      <c r="L65" s="10">
        <v>0</v>
      </c>
    </row>
    <row r="66" spans="1:12" s="33" customFormat="1" ht="38.25">
      <c r="A66" s="9"/>
      <c r="B66" s="1" t="s">
        <v>275</v>
      </c>
      <c r="C66" s="118"/>
      <c r="D66" s="3" t="s">
        <v>14</v>
      </c>
      <c r="E66" s="3" t="s">
        <v>16</v>
      </c>
      <c r="F66" s="7" t="s">
        <v>272</v>
      </c>
      <c r="G66" s="3" t="s">
        <v>58</v>
      </c>
      <c r="H66" s="6">
        <f t="shared" si="23"/>
        <v>580</v>
      </c>
      <c r="I66" s="10">
        <f>I67</f>
        <v>580</v>
      </c>
      <c r="J66" s="10">
        <f>J67</f>
        <v>0</v>
      </c>
      <c r="K66" s="10">
        <f>K67</f>
        <v>0</v>
      </c>
      <c r="L66" s="10">
        <f>L67</f>
        <v>0</v>
      </c>
    </row>
    <row r="67" spans="1:12" s="33" customFormat="1" ht="42" customHeight="1">
      <c r="A67" s="9"/>
      <c r="B67" s="1" t="s">
        <v>113</v>
      </c>
      <c r="C67" s="118"/>
      <c r="D67" s="3" t="s">
        <v>14</v>
      </c>
      <c r="E67" s="3" t="s">
        <v>16</v>
      </c>
      <c r="F67" s="7" t="s">
        <v>272</v>
      </c>
      <c r="G67" s="3" t="s">
        <v>60</v>
      </c>
      <c r="H67" s="6">
        <f t="shared" si="23"/>
        <v>580</v>
      </c>
      <c r="I67" s="10">
        <f>I68+I69</f>
        <v>580</v>
      </c>
      <c r="J67" s="10">
        <f t="shared" ref="J67:L67" si="25">J68+J69</f>
        <v>0</v>
      </c>
      <c r="K67" s="10">
        <f t="shared" si="25"/>
        <v>0</v>
      </c>
      <c r="L67" s="10">
        <f t="shared" si="25"/>
        <v>0</v>
      </c>
    </row>
    <row r="68" spans="1:12" s="33" customFormat="1" ht="42" customHeight="1">
      <c r="A68" s="9"/>
      <c r="B68" s="1" t="s">
        <v>64</v>
      </c>
      <c r="C68" s="118"/>
      <c r="D68" s="3" t="s">
        <v>14</v>
      </c>
      <c r="E68" s="3" t="s">
        <v>16</v>
      </c>
      <c r="F68" s="7" t="s">
        <v>272</v>
      </c>
      <c r="G68" s="3" t="s">
        <v>63</v>
      </c>
      <c r="H68" s="6">
        <f t="shared" si="23"/>
        <v>80</v>
      </c>
      <c r="I68" s="10">
        <v>80</v>
      </c>
      <c r="J68" s="10">
        <v>0</v>
      </c>
      <c r="K68" s="10">
        <v>0</v>
      </c>
      <c r="L68" s="10">
        <v>0</v>
      </c>
    </row>
    <row r="69" spans="1:12" s="33" customFormat="1" ht="57" customHeight="1">
      <c r="A69" s="9"/>
      <c r="B69" s="1" t="s">
        <v>276</v>
      </c>
      <c r="C69" s="118"/>
      <c r="D69" s="3" t="s">
        <v>14</v>
      </c>
      <c r="E69" s="3" t="s">
        <v>16</v>
      </c>
      <c r="F69" s="7" t="s">
        <v>272</v>
      </c>
      <c r="G69" s="3" t="s">
        <v>62</v>
      </c>
      <c r="H69" s="6">
        <f t="shared" si="23"/>
        <v>500</v>
      </c>
      <c r="I69" s="10">
        <v>500</v>
      </c>
      <c r="J69" s="10">
        <v>0</v>
      </c>
      <c r="K69" s="10">
        <v>0</v>
      </c>
      <c r="L69" s="10">
        <v>0</v>
      </c>
    </row>
    <row r="70" spans="1:12" s="32" customFormat="1" ht="90" customHeight="1">
      <c r="A70" s="114"/>
      <c r="B70" s="5" t="s">
        <v>122</v>
      </c>
      <c r="C70" s="118"/>
      <c r="D70" s="4" t="s">
        <v>14</v>
      </c>
      <c r="E70" s="4" t="s">
        <v>18</v>
      </c>
      <c r="F70" s="4"/>
      <c r="G70" s="4"/>
      <c r="H70" s="6">
        <f>SUM(I70:L70)</f>
        <v>176784.1</v>
      </c>
      <c r="I70" s="6">
        <f>I71</f>
        <v>176784.1</v>
      </c>
      <c r="J70" s="6">
        <f t="shared" ref="J70:L71" si="26">J71</f>
        <v>0</v>
      </c>
      <c r="K70" s="6">
        <f t="shared" si="26"/>
        <v>0</v>
      </c>
      <c r="L70" s="6">
        <f t="shared" si="26"/>
        <v>0</v>
      </c>
    </row>
    <row r="71" spans="1:12" s="32" customFormat="1" ht="51">
      <c r="A71" s="114"/>
      <c r="B71" s="1" t="s">
        <v>143</v>
      </c>
      <c r="C71" s="5"/>
      <c r="D71" s="3" t="s">
        <v>14</v>
      </c>
      <c r="E71" s="3" t="s">
        <v>18</v>
      </c>
      <c r="F71" s="7" t="s">
        <v>265</v>
      </c>
      <c r="G71" s="4"/>
      <c r="H71" s="6">
        <f>SUM(I71:L71)</f>
        <v>176784.1</v>
      </c>
      <c r="I71" s="10">
        <f>I72</f>
        <v>176784.1</v>
      </c>
      <c r="J71" s="10">
        <f t="shared" si="26"/>
        <v>0</v>
      </c>
      <c r="K71" s="10">
        <f t="shared" si="26"/>
        <v>0</v>
      </c>
      <c r="L71" s="10">
        <f t="shared" si="26"/>
        <v>0</v>
      </c>
    </row>
    <row r="72" spans="1:12" s="32" customFormat="1" ht="38.25">
      <c r="A72" s="114"/>
      <c r="B72" s="1" t="s">
        <v>266</v>
      </c>
      <c r="C72" s="1"/>
      <c r="D72" s="3" t="s">
        <v>14</v>
      </c>
      <c r="E72" s="3" t="s">
        <v>18</v>
      </c>
      <c r="F72" s="7" t="s">
        <v>267</v>
      </c>
      <c r="G72" s="4"/>
      <c r="H72" s="6">
        <f>SUM(I72:L72)</f>
        <v>176784.1</v>
      </c>
      <c r="I72" s="10">
        <f>I73+I85</f>
        <v>176784.1</v>
      </c>
      <c r="J72" s="10">
        <f t="shared" ref="J72:L72" si="27">J73+J85</f>
        <v>0</v>
      </c>
      <c r="K72" s="10">
        <f t="shared" si="27"/>
        <v>0</v>
      </c>
      <c r="L72" s="10">
        <f t="shared" si="27"/>
        <v>0</v>
      </c>
    </row>
    <row r="73" spans="1:12" s="32" customFormat="1" ht="25.5">
      <c r="A73" s="114"/>
      <c r="B73" s="1" t="s">
        <v>126</v>
      </c>
      <c r="C73" s="1"/>
      <c r="D73" s="3" t="s">
        <v>14</v>
      </c>
      <c r="E73" s="3" t="s">
        <v>18</v>
      </c>
      <c r="F73" s="7" t="s">
        <v>272</v>
      </c>
      <c r="G73" s="4"/>
      <c r="H73" s="6">
        <f>SUM(I73:L73)</f>
        <v>172562.7</v>
      </c>
      <c r="I73" s="10">
        <f>I74+I78+I82</f>
        <v>172562.7</v>
      </c>
      <c r="J73" s="10">
        <f t="shared" ref="J73:L73" si="28">J74+J78+J82</f>
        <v>0</v>
      </c>
      <c r="K73" s="10">
        <f t="shared" si="28"/>
        <v>0</v>
      </c>
      <c r="L73" s="10">
        <f t="shared" si="28"/>
        <v>0</v>
      </c>
    </row>
    <row r="74" spans="1:12" s="33" customFormat="1" ht="93.75" customHeight="1">
      <c r="A74" s="9"/>
      <c r="B74" s="1" t="s">
        <v>55</v>
      </c>
      <c r="C74" s="118"/>
      <c r="D74" s="3" t="s">
        <v>14</v>
      </c>
      <c r="E74" s="3" t="s">
        <v>18</v>
      </c>
      <c r="F74" s="7" t="s">
        <v>272</v>
      </c>
      <c r="G74" s="3" t="s">
        <v>56</v>
      </c>
      <c r="H74" s="6">
        <f t="shared" ref="H74:H141" si="29">I74+J74+K74+L74</f>
        <v>160402.9</v>
      </c>
      <c r="I74" s="10">
        <f>I75</f>
        <v>160402.9</v>
      </c>
      <c r="J74" s="10">
        <f>J75</f>
        <v>0</v>
      </c>
      <c r="K74" s="10">
        <f>K75</f>
        <v>0</v>
      </c>
      <c r="L74" s="10">
        <f>L75</f>
        <v>0</v>
      </c>
    </row>
    <row r="75" spans="1:12" s="33" customFormat="1" ht="39.75" customHeight="1">
      <c r="A75" s="9"/>
      <c r="B75" s="1" t="s">
        <v>106</v>
      </c>
      <c r="C75" s="118"/>
      <c r="D75" s="3" t="s">
        <v>14</v>
      </c>
      <c r="E75" s="3" t="s">
        <v>18</v>
      </c>
      <c r="F75" s="7" t="s">
        <v>272</v>
      </c>
      <c r="G75" s="3" t="s">
        <v>107</v>
      </c>
      <c r="H75" s="6">
        <f t="shared" si="29"/>
        <v>160402.9</v>
      </c>
      <c r="I75" s="10">
        <f>I76+I77</f>
        <v>160402.9</v>
      </c>
      <c r="J75" s="10">
        <f>J76+J77</f>
        <v>0</v>
      </c>
      <c r="K75" s="10">
        <f>K76+K77</f>
        <v>0</v>
      </c>
      <c r="L75" s="10">
        <f>L76+L77</f>
        <v>0</v>
      </c>
    </row>
    <row r="76" spans="1:12" s="33" customFormat="1" ht="25.5">
      <c r="A76" s="9"/>
      <c r="B76" s="1" t="s">
        <v>228</v>
      </c>
      <c r="C76" s="118"/>
      <c r="D76" s="3" t="s">
        <v>14</v>
      </c>
      <c r="E76" s="3" t="s">
        <v>18</v>
      </c>
      <c r="F76" s="7" t="s">
        <v>272</v>
      </c>
      <c r="G76" s="3" t="s">
        <v>109</v>
      </c>
      <c r="H76" s="6">
        <f t="shared" si="29"/>
        <v>154552.9</v>
      </c>
      <c r="I76" s="10">
        <v>154552.9</v>
      </c>
      <c r="J76" s="10">
        <v>0</v>
      </c>
      <c r="K76" s="10">
        <v>0</v>
      </c>
      <c r="L76" s="10">
        <v>0</v>
      </c>
    </row>
    <row r="77" spans="1:12" s="33" customFormat="1" ht="51">
      <c r="A77" s="9"/>
      <c r="B77" s="1" t="s">
        <v>110</v>
      </c>
      <c r="C77" s="118"/>
      <c r="D77" s="3" t="s">
        <v>14</v>
      </c>
      <c r="E77" s="3" t="s">
        <v>18</v>
      </c>
      <c r="F77" s="7" t="s">
        <v>272</v>
      </c>
      <c r="G77" s="3" t="s">
        <v>111</v>
      </c>
      <c r="H77" s="6">
        <f t="shared" si="29"/>
        <v>5850</v>
      </c>
      <c r="I77" s="10">
        <v>5850</v>
      </c>
      <c r="J77" s="10">
        <v>0</v>
      </c>
      <c r="K77" s="10">
        <v>0</v>
      </c>
      <c r="L77" s="10">
        <v>0</v>
      </c>
    </row>
    <row r="78" spans="1:12" s="33" customFormat="1" ht="41.25" customHeight="1">
      <c r="A78" s="9"/>
      <c r="B78" s="1" t="s">
        <v>275</v>
      </c>
      <c r="C78" s="118"/>
      <c r="D78" s="3" t="s">
        <v>14</v>
      </c>
      <c r="E78" s="3" t="s">
        <v>18</v>
      </c>
      <c r="F78" s="7" t="s">
        <v>272</v>
      </c>
      <c r="G78" s="3" t="s">
        <v>58</v>
      </c>
      <c r="H78" s="6">
        <f t="shared" si="29"/>
        <v>12029.2</v>
      </c>
      <c r="I78" s="10">
        <f>I79</f>
        <v>12029.2</v>
      </c>
      <c r="J78" s="10">
        <f>J79</f>
        <v>0</v>
      </c>
      <c r="K78" s="10">
        <f>K79</f>
        <v>0</v>
      </c>
      <c r="L78" s="10">
        <f>L79</f>
        <v>0</v>
      </c>
    </row>
    <row r="79" spans="1:12" s="33" customFormat="1" ht="55.5" customHeight="1">
      <c r="A79" s="9"/>
      <c r="B79" s="1" t="s">
        <v>113</v>
      </c>
      <c r="C79" s="118"/>
      <c r="D79" s="3" t="s">
        <v>14</v>
      </c>
      <c r="E79" s="3" t="s">
        <v>18</v>
      </c>
      <c r="F79" s="7" t="s">
        <v>272</v>
      </c>
      <c r="G79" s="3" t="s">
        <v>60</v>
      </c>
      <c r="H79" s="6">
        <f t="shared" si="29"/>
        <v>12029.2</v>
      </c>
      <c r="I79" s="10">
        <f>I80+I81</f>
        <v>12029.2</v>
      </c>
      <c r="J79" s="10">
        <f t="shared" ref="J79:L79" si="30">J80+J81</f>
        <v>0</v>
      </c>
      <c r="K79" s="10">
        <f t="shared" si="30"/>
        <v>0</v>
      </c>
      <c r="L79" s="10">
        <f t="shared" si="30"/>
        <v>0</v>
      </c>
    </row>
    <row r="80" spans="1:12" s="33" customFormat="1" ht="44.25" customHeight="1">
      <c r="A80" s="9"/>
      <c r="B80" s="1" t="s">
        <v>64</v>
      </c>
      <c r="C80" s="118"/>
      <c r="D80" s="3" t="s">
        <v>14</v>
      </c>
      <c r="E80" s="3" t="s">
        <v>18</v>
      </c>
      <c r="F80" s="7" t="s">
        <v>272</v>
      </c>
      <c r="G80" s="3" t="s">
        <v>63</v>
      </c>
      <c r="H80" s="6">
        <f t="shared" si="29"/>
        <v>3321.5</v>
      </c>
      <c r="I80" s="10">
        <v>3321.5</v>
      </c>
      <c r="J80" s="10">
        <v>0</v>
      </c>
      <c r="K80" s="10">
        <v>0</v>
      </c>
      <c r="L80" s="10">
        <v>0</v>
      </c>
    </row>
    <row r="81" spans="1:12" s="33" customFormat="1" ht="51">
      <c r="A81" s="9"/>
      <c r="B81" s="1" t="s">
        <v>276</v>
      </c>
      <c r="C81" s="118"/>
      <c r="D81" s="3" t="s">
        <v>14</v>
      </c>
      <c r="E81" s="3" t="s">
        <v>18</v>
      </c>
      <c r="F81" s="7" t="s">
        <v>272</v>
      </c>
      <c r="G81" s="3" t="s">
        <v>62</v>
      </c>
      <c r="H81" s="6">
        <f t="shared" si="29"/>
        <v>8707.7000000000007</v>
      </c>
      <c r="I81" s="10">
        <f>9801.6-1093.9</f>
        <v>8707.7000000000007</v>
      </c>
      <c r="J81" s="10">
        <v>0</v>
      </c>
      <c r="K81" s="10">
        <v>0</v>
      </c>
      <c r="L81" s="10">
        <v>0</v>
      </c>
    </row>
    <row r="82" spans="1:12" s="33" customFormat="1">
      <c r="A82" s="9"/>
      <c r="B82" s="31" t="s">
        <v>72</v>
      </c>
      <c r="C82" s="118"/>
      <c r="D82" s="3" t="s">
        <v>14</v>
      </c>
      <c r="E82" s="3" t="s">
        <v>18</v>
      </c>
      <c r="F82" s="7" t="s">
        <v>272</v>
      </c>
      <c r="G82" s="3" t="s">
        <v>73</v>
      </c>
      <c r="H82" s="6">
        <f t="shared" si="29"/>
        <v>130.6</v>
      </c>
      <c r="I82" s="10">
        <f>I83</f>
        <v>130.6</v>
      </c>
      <c r="J82" s="10">
        <f t="shared" ref="J82:L83" si="31">J83</f>
        <v>0</v>
      </c>
      <c r="K82" s="10">
        <f t="shared" si="31"/>
        <v>0</v>
      </c>
      <c r="L82" s="10">
        <f t="shared" si="31"/>
        <v>0</v>
      </c>
    </row>
    <row r="83" spans="1:12" s="33" customFormat="1" ht="25.5">
      <c r="A83" s="9"/>
      <c r="B83" s="31" t="s">
        <v>74</v>
      </c>
      <c r="C83" s="118"/>
      <c r="D83" s="3" t="s">
        <v>14</v>
      </c>
      <c r="E83" s="3" t="s">
        <v>18</v>
      </c>
      <c r="F83" s="7" t="s">
        <v>272</v>
      </c>
      <c r="G83" s="3" t="s">
        <v>75</v>
      </c>
      <c r="H83" s="6">
        <f t="shared" si="29"/>
        <v>130.6</v>
      </c>
      <c r="I83" s="10">
        <f>I84</f>
        <v>130.6</v>
      </c>
      <c r="J83" s="10">
        <f t="shared" si="31"/>
        <v>0</v>
      </c>
      <c r="K83" s="10">
        <f t="shared" si="31"/>
        <v>0</v>
      </c>
      <c r="L83" s="10">
        <f t="shared" si="31"/>
        <v>0</v>
      </c>
    </row>
    <row r="84" spans="1:12" s="33" customFormat="1" ht="14.25" customHeight="1">
      <c r="A84" s="9"/>
      <c r="B84" s="31" t="s">
        <v>277</v>
      </c>
      <c r="C84" s="118"/>
      <c r="D84" s="3" t="s">
        <v>14</v>
      </c>
      <c r="E84" s="3" t="s">
        <v>18</v>
      </c>
      <c r="F84" s="7" t="s">
        <v>272</v>
      </c>
      <c r="G84" s="3" t="s">
        <v>77</v>
      </c>
      <c r="H84" s="6">
        <f t="shared" si="29"/>
        <v>130.6</v>
      </c>
      <c r="I84" s="10">
        <v>130.6</v>
      </c>
      <c r="J84" s="10">
        <v>0</v>
      </c>
      <c r="K84" s="10">
        <v>0</v>
      </c>
      <c r="L84" s="10"/>
    </row>
    <row r="85" spans="1:12" s="33" customFormat="1">
      <c r="A85" s="9"/>
      <c r="B85" s="1" t="s">
        <v>125</v>
      </c>
      <c r="C85" s="118"/>
      <c r="D85" s="3" t="s">
        <v>14</v>
      </c>
      <c r="E85" s="3" t="s">
        <v>18</v>
      </c>
      <c r="F85" s="3" t="s">
        <v>279</v>
      </c>
      <c r="G85" s="3"/>
      <c r="H85" s="6">
        <f t="shared" si="29"/>
        <v>4221.3999999999996</v>
      </c>
      <c r="I85" s="10">
        <f t="shared" ref="I85:L86" si="32">I86</f>
        <v>4221.3999999999996</v>
      </c>
      <c r="J85" s="10">
        <f t="shared" si="32"/>
        <v>0</v>
      </c>
      <c r="K85" s="10">
        <f t="shared" si="32"/>
        <v>0</v>
      </c>
      <c r="L85" s="10">
        <f t="shared" si="32"/>
        <v>0</v>
      </c>
    </row>
    <row r="86" spans="1:12" s="33" customFormat="1" ht="89.25">
      <c r="A86" s="9"/>
      <c r="B86" s="1" t="s">
        <v>55</v>
      </c>
      <c r="C86" s="118"/>
      <c r="D86" s="3" t="s">
        <v>14</v>
      </c>
      <c r="E86" s="3" t="s">
        <v>18</v>
      </c>
      <c r="F86" s="3" t="s">
        <v>279</v>
      </c>
      <c r="G86" s="3" t="s">
        <v>56</v>
      </c>
      <c r="H86" s="6">
        <f t="shared" si="29"/>
        <v>4221.3999999999996</v>
      </c>
      <c r="I86" s="10">
        <f t="shared" si="32"/>
        <v>4221.3999999999996</v>
      </c>
      <c r="J86" s="10">
        <f t="shared" si="32"/>
        <v>0</v>
      </c>
      <c r="K86" s="10">
        <f t="shared" si="32"/>
        <v>0</v>
      </c>
      <c r="L86" s="10">
        <f t="shared" si="32"/>
        <v>0</v>
      </c>
    </row>
    <row r="87" spans="1:12" s="33" customFormat="1" ht="37.5" customHeight="1">
      <c r="A87" s="9"/>
      <c r="B87" s="1" t="s">
        <v>106</v>
      </c>
      <c r="C87" s="118"/>
      <c r="D87" s="3" t="s">
        <v>14</v>
      </c>
      <c r="E87" s="3" t="s">
        <v>18</v>
      </c>
      <c r="F87" s="3" t="s">
        <v>279</v>
      </c>
      <c r="G87" s="3" t="s">
        <v>107</v>
      </c>
      <c r="H87" s="6">
        <f t="shared" si="29"/>
        <v>4221.3999999999996</v>
      </c>
      <c r="I87" s="10">
        <f>I88+I89</f>
        <v>4221.3999999999996</v>
      </c>
      <c r="J87" s="10">
        <f>J88+J89</f>
        <v>0</v>
      </c>
      <c r="K87" s="10">
        <f>K88+K89</f>
        <v>0</v>
      </c>
      <c r="L87" s="10">
        <f>L88+L89</f>
        <v>0</v>
      </c>
    </row>
    <row r="88" spans="1:12" s="33" customFormat="1" ht="25.5">
      <c r="A88" s="9"/>
      <c r="B88" s="1" t="s">
        <v>228</v>
      </c>
      <c r="C88" s="118"/>
      <c r="D88" s="3" t="s">
        <v>14</v>
      </c>
      <c r="E88" s="3" t="s">
        <v>18</v>
      </c>
      <c r="F88" s="3" t="s">
        <v>279</v>
      </c>
      <c r="G88" s="3" t="s">
        <v>109</v>
      </c>
      <c r="H88" s="6">
        <f t="shared" si="29"/>
        <v>4111.3999999999996</v>
      </c>
      <c r="I88" s="10">
        <v>4111.3999999999996</v>
      </c>
      <c r="J88" s="10">
        <v>0</v>
      </c>
      <c r="K88" s="10">
        <v>0</v>
      </c>
      <c r="L88" s="10">
        <v>0</v>
      </c>
    </row>
    <row r="89" spans="1:12" s="33" customFormat="1" ht="51">
      <c r="A89" s="9"/>
      <c r="B89" s="1" t="s">
        <v>110</v>
      </c>
      <c r="C89" s="118"/>
      <c r="D89" s="3" t="s">
        <v>14</v>
      </c>
      <c r="E89" s="3" t="s">
        <v>18</v>
      </c>
      <c r="F89" s="3" t="s">
        <v>279</v>
      </c>
      <c r="G89" s="3" t="s">
        <v>111</v>
      </c>
      <c r="H89" s="6">
        <f t="shared" si="29"/>
        <v>110</v>
      </c>
      <c r="I89" s="10">
        <v>110</v>
      </c>
      <c r="J89" s="10">
        <v>0</v>
      </c>
      <c r="K89" s="10">
        <v>0</v>
      </c>
      <c r="L89" s="10">
        <v>0</v>
      </c>
    </row>
    <row r="90" spans="1:12" s="32" customFormat="1">
      <c r="A90" s="114"/>
      <c r="B90" s="5" t="s">
        <v>486</v>
      </c>
      <c r="C90" s="118"/>
      <c r="D90" s="4" t="s">
        <v>14</v>
      </c>
      <c r="E90" s="4" t="s">
        <v>19</v>
      </c>
      <c r="F90" s="4"/>
      <c r="G90" s="4"/>
      <c r="H90" s="6">
        <f>SUM(I90:L90)</f>
        <v>29.5</v>
      </c>
      <c r="I90" s="6">
        <f>I91</f>
        <v>0</v>
      </c>
      <c r="J90" s="6">
        <f>J91</f>
        <v>29.5</v>
      </c>
      <c r="K90" s="6">
        <f>K91</f>
        <v>0</v>
      </c>
      <c r="L90" s="6">
        <f>L91</f>
        <v>0</v>
      </c>
    </row>
    <row r="91" spans="1:12" s="32" customFormat="1" ht="51">
      <c r="A91" s="114"/>
      <c r="B91" s="1" t="s">
        <v>143</v>
      </c>
      <c r="C91" s="5"/>
      <c r="D91" s="3" t="s">
        <v>14</v>
      </c>
      <c r="E91" s="3" t="s">
        <v>19</v>
      </c>
      <c r="F91" s="7" t="s">
        <v>265</v>
      </c>
      <c r="G91" s="4"/>
      <c r="H91" s="6">
        <f>SUM(I91:L91)</f>
        <v>29.5</v>
      </c>
      <c r="I91" s="10">
        <f>I92</f>
        <v>0</v>
      </c>
      <c r="J91" s="10">
        <f t="shared" ref="J91:L92" si="33">J92</f>
        <v>29.5</v>
      </c>
      <c r="K91" s="10">
        <f t="shared" si="33"/>
        <v>0</v>
      </c>
      <c r="L91" s="10">
        <f t="shared" si="33"/>
        <v>0</v>
      </c>
    </row>
    <row r="92" spans="1:12" s="32" customFormat="1" ht="38.25">
      <c r="A92" s="114"/>
      <c r="B92" s="1" t="s">
        <v>266</v>
      </c>
      <c r="C92" s="1"/>
      <c r="D92" s="3" t="s">
        <v>14</v>
      </c>
      <c r="E92" s="3" t="s">
        <v>19</v>
      </c>
      <c r="F92" s="7" t="s">
        <v>267</v>
      </c>
      <c r="G92" s="4"/>
      <c r="H92" s="6">
        <f>SUM(I92:L92)</f>
        <v>29.5</v>
      </c>
      <c r="I92" s="10">
        <f>I93</f>
        <v>0</v>
      </c>
      <c r="J92" s="10">
        <f t="shared" si="33"/>
        <v>29.5</v>
      </c>
      <c r="K92" s="10">
        <f t="shared" si="33"/>
        <v>0</v>
      </c>
      <c r="L92" s="10">
        <f t="shared" si="33"/>
        <v>0</v>
      </c>
    </row>
    <row r="93" spans="1:12" s="33" customFormat="1" ht="267.75">
      <c r="A93" s="9"/>
      <c r="B93" s="15" t="s">
        <v>487</v>
      </c>
      <c r="C93" s="118"/>
      <c r="D93" s="3" t="s">
        <v>14</v>
      </c>
      <c r="E93" s="3" t="s">
        <v>19</v>
      </c>
      <c r="F93" s="3" t="s">
        <v>566</v>
      </c>
      <c r="G93" s="3"/>
      <c r="H93" s="6">
        <f>SUM(I93:L93)</f>
        <v>29.5</v>
      </c>
      <c r="I93" s="10">
        <f>I94</f>
        <v>0</v>
      </c>
      <c r="J93" s="10">
        <f t="shared" ref="J93:L93" si="34">J94</f>
        <v>29.5</v>
      </c>
      <c r="K93" s="10">
        <f t="shared" si="34"/>
        <v>0</v>
      </c>
      <c r="L93" s="10">
        <f t="shared" si="34"/>
        <v>0</v>
      </c>
    </row>
    <row r="94" spans="1:12" s="33" customFormat="1" ht="38.25">
      <c r="A94" s="9"/>
      <c r="B94" s="1" t="s">
        <v>275</v>
      </c>
      <c r="C94" s="118"/>
      <c r="D94" s="3" t="s">
        <v>14</v>
      </c>
      <c r="E94" s="3" t="s">
        <v>19</v>
      </c>
      <c r="F94" s="3" t="s">
        <v>566</v>
      </c>
      <c r="G94" s="3" t="s">
        <v>58</v>
      </c>
      <c r="H94" s="6">
        <f t="shared" ref="H94:H96" si="35">I94+J94+K94+L94</f>
        <v>29.5</v>
      </c>
      <c r="I94" s="10">
        <f>I95</f>
        <v>0</v>
      </c>
      <c r="J94" s="10">
        <f>J95</f>
        <v>29.5</v>
      </c>
      <c r="K94" s="10">
        <f>K95</f>
        <v>0</v>
      </c>
      <c r="L94" s="10">
        <f>L95</f>
        <v>0</v>
      </c>
    </row>
    <row r="95" spans="1:12" s="33" customFormat="1" ht="42" customHeight="1">
      <c r="A95" s="9"/>
      <c r="B95" s="1" t="s">
        <v>113</v>
      </c>
      <c r="C95" s="118"/>
      <c r="D95" s="3" t="s">
        <v>14</v>
      </c>
      <c r="E95" s="3" t="s">
        <v>19</v>
      </c>
      <c r="F95" s="3" t="s">
        <v>566</v>
      </c>
      <c r="G95" s="3" t="s">
        <v>60</v>
      </c>
      <c r="H95" s="6">
        <f t="shared" si="35"/>
        <v>29.5</v>
      </c>
      <c r="I95" s="10">
        <f>I96</f>
        <v>0</v>
      </c>
      <c r="J95" s="10">
        <f t="shared" ref="J95:L95" si="36">J96</f>
        <v>29.5</v>
      </c>
      <c r="K95" s="10">
        <f t="shared" si="36"/>
        <v>0</v>
      </c>
      <c r="L95" s="10">
        <f t="shared" si="36"/>
        <v>0</v>
      </c>
    </row>
    <row r="96" spans="1:12" s="33" customFormat="1" ht="57" customHeight="1">
      <c r="A96" s="9"/>
      <c r="B96" s="1" t="s">
        <v>276</v>
      </c>
      <c r="C96" s="118"/>
      <c r="D96" s="3" t="s">
        <v>14</v>
      </c>
      <c r="E96" s="3" t="s">
        <v>19</v>
      </c>
      <c r="F96" s="3" t="s">
        <v>566</v>
      </c>
      <c r="G96" s="3" t="s">
        <v>62</v>
      </c>
      <c r="H96" s="6">
        <f t="shared" si="35"/>
        <v>29.5</v>
      </c>
      <c r="I96" s="10">
        <v>0</v>
      </c>
      <c r="J96" s="10">
        <v>29.5</v>
      </c>
      <c r="K96" s="10">
        <v>0</v>
      </c>
      <c r="L96" s="10">
        <v>0</v>
      </c>
    </row>
    <row r="97" spans="1:12" s="32" customFormat="1" ht="24.75" customHeight="1">
      <c r="A97" s="114"/>
      <c r="B97" s="5" t="s">
        <v>346</v>
      </c>
      <c r="C97" s="118"/>
      <c r="D97" s="4" t="s">
        <v>14</v>
      </c>
      <c r="E97" s="4" t="s">
        <v>20</v>
      </c>
      <c r="F97" s="4"/>
      <c r="G97" s="4"/>
      <c r="H97" s="6">
        <f t="shared" si="29"/>
        <v>2000</v>
      </c>
      <c r="I97" s="6">
        <f>I98</f>
        <v>2000</v>
      </c>
      <c r="J97" s="6">
        <f t="shared" ref="J97:L98" si="37">J98</f>
        <v>0</v>
      </c>
      <c r="K97" s="6">
        <f t="shared" si="37"/>
        <v>0</v>
      </c>
      <c r="L97" s="6">
        <f t="shared" si="37"/>
        <v>0</v>
      </c>
    </row>
    <row r="98" spans="1:12" s="32" customFormat="1" ht="51">
      <c r="A98" s="114"/>
      <c r="B98" s="1" t="s">
        <v>143</v>
      </c>
      <c r="C98" s="5"/>
      <c r="D98" s="3" t="s">
        <v>14</v>
      </c>
      <c r="E98" s="3" t="s">
        <v>20</v>
      </c>
      <c r="F98" s="7" t="s">
        <v>265</v>
      </c>
      <c r="G98" s="4"/>
      <c r="H98" s="6">
        <f>SUM(I98:L98)</f>
        <v>2000</v>
      </c>
      <c r="I98" s="10">
        <f>I99</f>
        <v>2000</v>
      </c>
      <c r="J98" s="10">
        <f t="shared" si="37"/>
        <v>0</v>
      </c>
      <c r="K98" s="10">
        <f t="shared" si="37"/>
        <v>0</v>
      </c>
      <c r="L98" s="10">
        <f t="shared" si="37"/>
        <v>0</v>
      </c>
    </row>
    <row r="99" spans="1:12" s="32" customFormat="1" ht="38.25">
      <c r="A99" s="114"/>
      <c r="B99" s="1" t="s">
        <v>266</v>
      </c>
      <c r="C99" s="1"/>
      <c r="D99" s="3" t="s">
        <v>14</v>
      </c>
      <c r="E99" s="3" t="s">
        <v>20</v>
      </c>
      <c r="F99" s="7" t="s">
        <v>267</v>
      </c>
      <c r="G99" s="4"/>
      <c r="H99" s="6">
        <f>SUM(I99:L99)</f>
        <v>2000</v>
      </c>
      <c r="I99" s="10">
        <f>I101</f>
        <v>2000</v>
      </c>
      <c r="J99" s="10">
        <f>J101</f>
        <v>0</v>
      </c>
      <c r="K99" s="10">
        <f>K101</f>
        <v>0</v>
      </c>
      <c r="L99" s="10">
        <f>L101</f>
        <v>0</v>
      </c>
    </row>
    <row r="100" spans="1:12" s="32" customFormat="1" ht="25.5">
      <c r="A100" s="114"/>
      <c r="B100" s="1" t="s">
        <v>289</v>
      </c>
      <c r="C100" s="1"/>
      <c r="D100" s="3" t="s">
        <v>14</v>
      </c>
      <c r="E100" s="3" t="s">
        <v>20</v>
      </c>
      <c r="F100" s="7" t="s">
        <v>290</v>
      </c>
      <c r="G100" s="4"/>
      <c r="H100" s="6">
        <f>SUM(I100:L100)</f>
        <v>2000</v>
      </c>
      <c r="I100" s="10">
        <f>I101</f>
        <v>2000</v>
      </c>
      <c r="J100" s="10">
        <f t="shared" ref="J100:L100" si="38">J101</f>
        <v>0</v>
      </c>
      <c r="K100" s="10">
        <f t="shared" si="38"/>
        <v>0</v>
      </c>
      <c r="L100" s="10">
        <f t="shared" si="38"/>
        <v>0</v>
      </c>
    </row>
    <row r="101" spans="1:12" s="33" customFormat="1" ht="38.25">
      <c r="A101" s="9"/>
      <c r="B101" s="1" t="s">
        <v>275</v>
      </c>
      <c r="C101" s="118"/>
      <c r="D101" s="3" t="s">
        <v>14</v>
      </c>
      <c r="E101" s="3" t="s">
        <v>20</v>
      </c>
      <c r="F101" s="7" t="s">
        <v>290</v>
      </c>
      <c r="G101" s="3" t="s">
        <v>58</v>
      </c>
      <c r="H101" s="6">
        <f t="shared" ref="H101:H103" si="39">I101+J101+K101+L101</f>
        <v>2000</v>
      </c>
      <c r="I101" s="10">
        <f>I102</f>
        <v>2000</v>
      </c>
      <c r="J101" s="10">
        <f>J102</f>
        <v>0</v>
      </c>
      <c r="K101" s="10">
        <f>K102</f>
        <v>0</v>
      </c>
      <c r="L101" s="10">
        <f>L102</f>
        <v>0</v>
      </c>
    </row>
    <row r="102" spans="1:12" s="33" customFormat="1" ht="42" customHeight="1">
      <c r="A102" s="9"/>
      <c r="B102" s="1" t="s">
        <v>113</v>
      </c>
      <c r="C102" s="118"/>
      <c r="D102" s="3" t="s">
        <v>14</v>
      </c>
      <c r="E102" s="3" t="s">
        <v>20</v>
      </c>
      <c r="F102" s="7" t="s">
        <v>290</v>
      </c>
      <c r="G102" s="3" t="s">
        <v>60</v>
      </c>
      <c r="H102" s="6">
        <f t="shared" si="39"/>
        <v>2000</v>
      </c>
      <c r="I102" s="10">
        <f>I103</f>
        <v>2000</v>
      </c>
      <c r="J102" s="10">
        <f t="shared" ref="J102:L102" si="40">J103</f>
        <v>0</v>
      </c>
      <c r="K102" s="10">
        <f t="shared" si="40"/>
        <v>0</v>
      </c>
      <c r="L102" s="10">
        <f t="shared" si="40"/>
        <v>0</v>
      </c>
    </row>
    <row r="103" spans="1:12" s="33" customFormat="1" ht="57" customHeight="1">
      <c r="A103" s="9"/>
      <c r="B103" s="1" t="s">
        <v>276</v>
      </c>
      <c r="C103" s="118"/>
      <c r="D103" s="3" t="s">
        <v>14</v>
      </c>
      <c r="E103" s="3" t="s">
        <v>20</v>
      </c>
      <c r="F103" s="7" t="s">
        <v>290</v>
      </c>
      <c r="G103" s="3" t="s">
        <v>62</v>
      </c>
      <c r="H103" s="6">
        <f t="shared" si="39"/>
        <v>2000</v>
      </c>
      <c r="I103" s="10">
        <v>2000</v>
      </c>
      <c r="J103" s="10">
        <v>0</v>
      </c>
      <c r="K103" s="10">
        <v>0</v>
      </c>
      <c r="L103" s="10">
        <v>0</v>
      </c>
    </row>
    <row r="104" spans="1:12" s="32" customFormat="1" ht="24.75" customHeight="1">
      <c r="A104" s="114"/>
      <c r="B104" s="5" t="s">
        <v>123</v>
      </c>
      <c r="C104" s="118"/>
      <c r="D104" s="4" t="s">
        <v>14</v>
      </c>
      <c r="E104" s="4" t="s">
        <v>124</v>
      </c>
      <c r="F104" s="4"/>
      <c r="G104" s="4"/>
      <c r="H104" s="6">
        <f t="shared" si="29"/>
        <v>12910.099999999999</v>
      </c>
      <c r="I104" s="6">
        <f>I105+I125</f>
        <v>4584.5999999999995</v>
      </c>
      <c r="J104" s="6">
        <f t="shared" ref="J104:L104" si="41">J105+J125</f>
        <v>8325.5</v>
      </c>
      <c r="K104" s="6">
        <f t="shared" si="41"/>
        <v>0</v>
      </c>
      <c r="L104" s="6">
        <f t="shared" si="41"/>
        <v>0</v>
      </c>
    </row>
    <row r="105" spans="1:12" s="33" customFormat="1" ht="51" customHeight="1">
      <c r="A105" s="12"/>
      <c r="B105" s="1" t="s">
        <v>129</v>
      </c>
      <c r="C105" s="126"/>
      <c r="D105" s="3" t="s">
        <v>14</v>
      </c>
      <c r="E105" s="3" t="s">
        <v>124</v>
      </c>
      <c r="F105" s="3" t="s">
        <v>280</v>
      </c>
      <c r="G105" s="3"/>
      <c r="H105" s="6">
        <f>SUM(I105:L105)</f>
        <v>8325.5</v>
      </c>
      <c r="I105" s="10">
        <f>I106</f>
        <v>0</v>
      </c>
      <c r="J105" s="10">
        <f>J106</f>
        <v>8325.5</v>
      </c>
      <c r="K105" s="10">
        <f t="shared" ref="K105:L105" si="42">K106</f>
        <v>0</v>
      </c>
      <c r="L105" s="10">
        <f t="shared" si="42"/>
        <v>0</v>
      </c>
    </row>
    <row r="106" spans="1:12" s="33" customFormat="1" ht="25.5">
      <c r="A106" s="12"/>
      <c r="B106" s="1" t="s">
        <v>281</v>
      </c>
      <c r="C106" s="126"/>
      <c r="D106" s="3" t="s">
        <v>14</v>
      </c>
      <c r="E106" s="3" t="s">
        <v>124</v>
      </c>
      <c r="F106" s="3" t="s">
        <v>282</v>
      </c>
      <c r="G106" s="3"/>
      <c r="H106" s="6">
        <f>SUM(I106:L106)</f>
        <v>8325.5</v>
      </c>
      <c r="I106" s="10">
        <f>I107+I116</f>
        <v>0</v>
      </c>
      <c r="J106" s="10">
        <f t="shared" ref="J106:L106" si="43">J107+J116</f>
        <v>8325.5</v>
      </c>
      <c r="K106" s="10">
        <f t="shared" si="43"/>
        <v>0</v>
      </c>
      <c r="L106" s="10">
        <f t="shared" si="43"/>
        <v>0</v>
      </c>
    </row>
    <row r="107" spans="1:12" s="33" customFormat="1" ht="229.5">
      <c r="A107" s="12"/>
      <c r="B107" s="13" t="s">
        <v>491</v>
      </c>
      <c r="C107" s="125"/>
      <c r="D107" s="3" t="s">
        <v>14</v>
      </c>
      <c r="E107" s="3" t="s">
        <v>124</v>
      </c>
      <c r="F107" s="3" t="s">
        <v>283</v>
      </c>
      <c r="G107" s="3"/>
      <c r="H107" s="6">
        <f t="shared" si="29"/>
        <v>1559.2</v>
      </c>
      <c r="I107" s="10">
        <f>I108+I112</f>
        <v>0</v>
      </c>
      <c r="J107" s="10">
        <f>J108+J112</f>
        <v>1559.2</v>
      </c>
      <c r="K107" s="10">
        <f>K108+K112</f>
        <v>0</v>
      </c>
      <c r="L107" s="10">
        <f>L108+L112</f>
        <v>0</v>
      </c>
    </row>
    <row r="108" spans="1:12" s="33" customFormat="1" ht="89.25">
      <c r="A108" s="9"/>
      <c r="B108" s="1" t="s">
        <v>55</v>
      </c>
      <c r="C108" s="118"/>
      <c r="D108" s="3" t="s">
        <v>14</v>
      </c>
      <c r="E108" s="3" t="s">
        <v>124</v>
      </c>
      <c r="F108" s="3" t="s">
        <v>283</v>
      </c>
      <c r="G108" s="3" t="s">
        <v>56</v>
      </c>
      <c r="H108" s="6">
        <f t="shared" si="29"/>
        <v>1542.7</v>
      </c>
      <c r="I108" s="10">
        <f>I109</f>
        <v>0</v>
      </c>
      <c r="J108" s="10">
        <f>J109</f>
        <v>1542.7</v>
      </c>
      <c r="K108" s="10">
        <f>K109</f>
        <v>0</v>
      </c>
      <c r="L108" s="10">
        <f>L109</f>
        <v>0</v>
      </c>
    </row>
    <row r="109" spans="1:12" s="33" customFormat="1" ht="38.25">
      <c r="A109" s="9"/>
      <c r="B109" s="1" t="s">
        <v>106</v>
      </c>
      <c r="C109" s="118"/>
      <c r="D109" s="3" t="s">
        <v>14</v>
      </c>
      <c r="E109" s="3" t="s">
        <v>124</v>
      </c>
      <c r="F109" s="3" t="s">
        <v>283</v>
      </c>
      <c r="G109" s="3" t="s">
        <v>107</v>
      </c>
      <c r="H109" s="6">
        <f t="shared" si="29"/>
        <v>1542.7</v>
      </c>
      <c r="I109" s="10">
        <f>I110+I111</f>
        <v>0</v>
      </c>
      <c r="J109" s="10">
        <f>J110+J111</f>
        <v>1542.7</v>
      </c>
      <c r="K109" s="10">
        <f>K110+K111</f>
        <v>0</v>
      </c>
      <c r="L109" s="10">
        <f>L110+L111</f>
        <v>0</v>
      </c>
    </row>
    <row r="110" spans="1:12" s="33" customFormat="1" ht="25.5">
      <c r="A110" s="9"/>
      <c r="B110" s="1" t="s">
        <v>228</v>
      </c>
      <c r="C110" s="118"/>
      <c r="D110" s="3" t="s">
        <v>14</v>
      </c>
      <c r="E110" s="3" t="s">
        <v>124</v>
      </c>
      <c r="F110" s="3" t="s">
        <v>283</v>
      </c>
      <c r="G110" s="3" t="s">
        <v>109</v>
      </c>
      <c r="H110" s="6">
        <f t="shared" si="29"/>
        <v>1375.2</v>
      </c>
      <c r="I110" s="10">
        <v>0</v>
      </c>
      <c r="J110" s="10">
        <v>1375.2</v>
      </c>
      <c r="K110" s="10">
        <v>0</v>
      </c>
      <c r="L110" s="10">
        <v>0</v>
      </c>
    </row>
    <row r="111" spans="1:12" s="33" customFormat="1" ht="51">
      <c r="A111" s="9"/>
      <c r="B111" s="1" t="s">
        <v>110</v>
      </c>
      <c r="C111" s="118"/>
      <c r="D111" s="3" t="s">
        <v>14</v>
      </c>
      <c r="E111" s="3" t="s">
        <v>124</v>
      </c>
      <c r="F111" s="3" t="s">
        <v>283</v>
      </c>
      <c r="G111" s="3" t="s">
        <v>111</v>
      </c>
      <c r="H111" s="6">
        <f t="shared" si="29"/>
        <v>167.5</v>
      </c>
      <c r="I111" s="10">
        <v>0</v>
      </c>
      <c r="J111" s="10">
        <v>167.5</v>
      </c>
      <c r="K111" s="10">
        <v>0</v>
      </c>
      <c r="L111" s="10">
        <v>0</v>
      </c>
    </row>
    <row r="112" spans="1:12" s="33" customFormat="1" ht="38.25">
      <c r="A112" s="9"/>
      <c r="B112" s="1" t="s">
        <v>275</v>
      </c>
      <c r="C112" s="118"/>
      <c r="D112" s="3" t="s">
        <v>14</v>
      </c>
      <c r="E112" s="3" t="s">
        <v>124</v>
      </c>
      <c r="F112" s="3" t="s">
        <v>283</v>
      </c>
      <c r="G112" s="3" t="s">
        <v>58</v>
      </c>
      <c r="H112" s="6">
        <f t="shared" si="29"/>
        <v>16.5</v>
      </c>
      <c r="I112" s="10">
        <f>I113</f>
        <v>0</v>
      </c>
      <c r="J112" s="10">
        <f>J113</f>
        <v>16.5</v>
      </c>
      <c r="K112" s="10">
        <f>K113</f>
        <v>0</v>
      </c>
      <c r="L112" s="10">
        <f>L113</f>
        <v>0</v>
      </c>
    </row>
    <row r="113" spans="1:12" s="33" customFormat="1" ht="38.25">
      <c r="A113" s="9"/>
      <c r="B113" s="1" t="s">
        <v>113</v>
      </c>
      <c r="C113" s="118"/>
      <c r="D113" s="3" t="s">
        <v>14</v>
      </c>
      <c r="E113" s="3" t="s">
        <v>124</v>
      </c>
      <c r="F113" s="3" t="s">
        <v>283</v>
      </c>
      <c r="G113" s="3" t="s">
        <v>60</v>
      </c>
      <c r="H113" s="6">
        <f t="shared" si="29"/>
        <v>16.5</v>
      </c>
      <c r="I113" s="10">
        <f>I114+I115</f>
        <v>0</v>
      </c>
      <c r="J113" s="10">
        <f>J114+J115</f>
        <v>16.5</v>
      </c>
      <c r="K113" s="10">
        <f>K114+K115</f>
        <v>0</v>
      </c>
      <c r="L113" s="10">
        <f>L114+L115</f>
        <v>0</v>
      </c>
    </row>
    <row r="114" spans="1:12" s="33" customFormat="1" ht="38.25">
      <c r="A114" s="9"/>
      <c r="B114" s="1" t="s">
        <v>64</v>
      </c>
      <c r="C114" s="118"/>
      <c r="D114" s="3" t="s">
        <v>14</v>
      </c>
      <c r="E114" s="3" t="s">
        <v>124</v>
      </c>
      <c r="F114" s="3" t="s">
        <v>283</v>
      </c>
      <c r="G114" s="3" t="s">
        <v>63</v>
      </c>
      <c r="H114" s="6">
        <f t="shared" si="29"/>
        <v>15.9</v>
      </c>
      <c r="I114" s="10">
        <v>0</v>
      </c>
      <c r="J114" s="10">
        <v>15.9</v>
      </c>
      <c r="K114" s="10">
        <v>0</v>
      </c>
      <c r="L114" s="10">
        <v>0</v>
      </c>
    </row>
    <row r="115" spans="1:12" s="33" customFormat="1" ht="51">
      <c r="A115" s="9"/>
      <c r="B115" s="1" t="s">
        <v>276</v>
      </c>
      <c r="C115" s="118"/>
      <c r="D115" s="3" t="s">
        <v>14</v>
      </c>
      <c r="E115" s="3" t="s">
        <v>124</v>
      </c>
      <c r="F115" s="3" t="s">
        <v>283</v>
      </c>
      <c r="G115" s="3" t="s">
        <v>62</v>
      </c>
      <c r="H115" s="6">
        <f t="shared" si="29"/>
        <v>0.6</v>
      </c>
      <c r="I115" s="10">
        <v>0</v>
      </c>
      <c r="J115" s="10">
        <v>0.6</v>
      </c>
      <c r="K115" s="10">
        <v>0</v>
      </c>
      <c r="L115" s="10">
        <v>0</v>
      </c>
    </row>
    <row r="116" spans="1:12" s="33" customFormat="1" ht="114.75">
      <c r="A116" s="12"/>
      <c r="B116" s="13" t="s">
        <v>492</v>
      </c>
      <c r="C116" s="112"/>
      <c r="D116" s="3" t="s">
        <v>14</v>
      </c>
      <c r="E116" s="88">
        <v>13</v>
      </c>
      <c r="F116" s="3" t="s">
        <v>284</v>
      </c>
      <c r="G116" s="3"/>
      <c r="H116" s="6">
        <f t="shared" si="29"/>
        <v>6766.3</v>
      </c>
      <c r="I116" s="10">
        <f>I117+I121</f>
        <v>0</v>
      </c>
      <c r="J116" s="10">
        <f>J117+J121</f>
        <v>6766.3</v>
      </c>
      <c r="K116" s="10">
        <f>K117+K121</f>
        <v>0</v>
      </c>
      <c r="L116" s="10">
        <f>L117+L121</f>
        <v>0</v>
      </c>
    </row>
    <row r="117" spans="1:12" s="33" customFormat="1" ht="89.25">
      <c r="A117" s="9"/>
      <c r="B117" s="1" t="s">
        <v>55</v>
      </c>
      <c r="C117" s="118"/>
      <c r="D117" s="3" t="s">
        <v>14</v>
      </c>
      <c r="E117" s="88">
        <v>13</v>
      </c>
      <c r="F117" s="3" t="s">
        <v>284</v>
      </c>
      <c r="G117" s="3" t="s">
        <v>56</v>
      </c>
      <c r="H117" s="6">
        <f t="shared" si="29"/>
        <v>5462.5</v>
      </c>
      <c r="I117" s="10">
        <f>I118</f>
        <v>0</v>
      </c>
      <c r="J117" s="10">
        <f>J118</f>
        <v>5462.5</v>
      </c>
      <c r="K117" s="10">
        <f>K118</f>
        <v>0</v>
      </c>
      <c r="L117" s="10">
        <f>L118</f>
        <v>0</v>
      </c>
    </row>
    <row r="118" spans="1:12" s="33" customFormat="1" ht="38.25">
      <c r="A118" s="9"/>
      <c r="B118" s="1" t="s">
        <v>106</v>
      </c>
      <c r="C118" s="118"/>
      <c r="D118" s="3" t="s">
        <v>14</v>
      </c>
      <c r="E118" s="88">
        <v>13</v>
      </c>
      <c r="F118" s="3" t="s">
        <v>284</v>
      </c>
      <c r="G118" s="3" t="s">
        <v>107</v>
      </c>
      <c r="H118" s="6">
        <f t="shared" si="29"/>
        <v>5462.5</v>
      </c>
      <c r="I118" s="10">
        <f>I119+I120</f>
        <v>0</v>
      </c>
      <c r="J118" s="10">
        <f>J119+J120</f>
        <v>5462.5</v>
      </c>
      <c r="K118" s="10">
        <f>K119+K120</f>
        <v>0</v>
      </c>
      <c r="L118" s="10">
        <f>L119+L120</f>
        <v>0</v>
      </c>
    </row>
    <row r="119" spans="1:12" s="33" customFormat="1" ht="25.5">
      <c r="A119" s="9"/>
      <c r="B119" s="1" t="s">
        <v>228</v>
      </c>
      <c r="C119" s="118"/>
      <c r="D119" s="3" t="s">
        <v>14</v>
      </c>
      <c r="E119" s="88">
        <v>13</v>
      </c>
      <c r="F119" s="3" t="s">
        <v>284</v>
      </c>
      <c r="G119" s="3" t="s">
        <v>109</v>
      </c>
      <c r="H119" s="6">
        <f t="shared" si="29"/>
        <v>5072.5</v>
      </c>
      <c r="I119" s="10">
        <v>0</v>
      </c>
      <c r="J119" s="10">
        <v>5072.5</v>
      </c>
      <c r="K119" s="10">
        <v>0</v>
      </c>
      <c r="L119" s="10">
        <v>0</v>
      </c>
    </row>
    <row r="120" spans="1:12" s="33" customFormat="1" ht="51">
      <c r="A120" s="9"/>
      <c r="B120" s="1" t="s">
        <v>110</v>
      </c>
      <c r="C120" s="118"/>
      <c r="D120" s="3" t="s">
        <v>14</v>
      </c>
      <c r="E120" s="88">
        <v>13</v>
      </c>
      <c r="F120" s="3" t="s">
        <v>284</v>
      </c>
      <c r="G120" s="3" t="s">
        <v>111</v>
      </c>
      <c r="H120" s="6">
        <f t="shared" si="29"/>
        <v>390</v>
      </c>
      <c r="I120" s="10">
        <v>0</v>
      </c>
      <c r="J120" s="10">
        <v>390</v>
      </c>
      <c r="K120" s="10">
        <v>0</v>
      </c>
      <c r="L120" s="10">
        <v>0</v>
      </c>
    </row>
    <row r="121" spans="1:12" s="33" customFormat="1" ht="38.25">
      <c r="A121" s="9"/>
      <c r="B121" s="1" t="s">
        <v>275</v>
      </c>
      <c r="C121" s="118"/>
      <c r="D121" s="3" t="s">
        <v>14</v>
      </c>
      <c r="E121" s="88">
        <v>13</v>
      </c>
      <c r="F121" s="3" t="s">
        <v>284</v>
      </c>
      <c r="G121" s="3" t="s">
        <v>58</v>
      </c>
      <c r="H121" s="6">
        <f t="shared" si="29"/>
        <v>1303.8000000000002</v>
      </c>
      <c r="I121" s="10">
        <f t="shared" ref="I121:L121" si="44">I122</f>
        <v>0</v>
      </c>
      <c r="J121" s="10">
        <f t="shared" si="44"/>
        <v>1303.8000000000002</v>
      </c>
      <c r="K121" s="10">
        <f t="shared" si="44"/>
        <v>0</v>
      </c>
      <c r="L121" s="10">
        <f t="shared" si="44"/>
        <v>0</v>
      </c>
    </row>
    <row r="122" spans="1:12" s="33" customFormat="1" ht="38.25">
      <c r="A122" s="9"/>
      <c r="B122" s="1" t="s">
        <v>113</v>
      </c>
      <c r="C122" s="118"/>
      <c r="D122" s="3" t="s">
        <v>14</v>
      </c>
      <c r="E122" s="88">
        <v>13</v>
      </c>
      <c r="F122" s="3" t="s">
        <v>284</v>
      </c>
      <c r="G122" s="3" t="s">
        <v>60</v>
      </c>
      <c r="H122" s="6">
        <f t="shared" si="29"/>
        <v>1303.8000000000002</v>
      </c>
      <c r="I122" s="10">
        <f>I124</f>
        <v>0</v>
      </c>
      <c r="J122" s="10">
        <f>J123+J124</f>
        <v>1303.8000000000002</v>
      </c>
      <c r="K122" s="10">
        <f>K124</f>
        <v>0</v>
      </c>
      <c r="L122" s="10">
        <f>L124</f>
        <v>0</v>
      </c>
    </row>
    <row r="123" spans="1:12" s="33" customFormat="1" ht="38.25">
      <c r="A123" s="9"/>
      <c r="B123" s="1" t="s">
        <v>64</v>
      </c>
      <c r="C123" s="118"/>
      <c r="D123" s="3" t="s">
        <v>14</v>
      </c>
      <c r="E123" s="88">
        <v>14</v>
      </c>
      <c r="F123" s="3" t="s">
        <v>284</v>
      </c>
      <c r="G123" s="3" t="s">
        <v>63</v>
      </c>
      <c r="H123" s="6">
        <f t="shared" si="29"/>
        <v>78.400000000000006</v>
      </c>
      <c r="I123" s="10">
        <v>0</v>
      </c>
      <c r="J123" s="10">
        <v>78.400000000000006</v>
      </c>
      <c r="K123" s="10">
        <v>0</v>
      </c>
      <c r="L123" s="10">
        <v>0</v>
      </c>
    </row>
    <row r="124" spans="1:12" s="33" customFormat="1" ht="51">
      <c r="A124" s="9"/>
      <c r="B124" s="1" t="s">
        <v>276</v>
      </c>
      <c r="C124" s="118"/>
      <c r="D124" s="3" t="s">
        <v>14</v>
      </c>
      <c r="E124" s="88">
        <v>13</v>
      </c>
      <c r="F124" s="3" t="s">
        <v>284</v>
      </c>
      <c r="G124" s="3" t="s">
        <v>62</v>
      </c>
      <c r="H124" s="6">
        <f t="shared" si="29"/>
        <v>1225.4000000000001</v>
      </c>
      <c r="I124" s="10">
        <v>0</v>
      </c>
      <c r="J124" s="10">
        <v>1225.4000000000001</v>
      </c>
      <c r="K124" s="10">
        <v>0</v>
      </c>
      <c r="L124" s="10">
        <v>0</v>
      </c>
    </row>
    <row r="125" spans="1:12" s="33" customFormat="1" ht="53.25" customHeight="1">
      <c r="A125" s="9"/>
      <c r="B125" s="1" t="s">
        <v>220</v>
      </c>
      <c r="C125" s="118"/>
      <c r="D125" s="3" t="s">
        <v>14</v>
      </c>
      <c r="E125" s="3" t="s">
        <v>124</v>
      </c>
      <c r="F125" s="3" t="s">
        <v>265</v>
      </c>
      <c r="G125" s="3"/>
      <c r="H125" s="6">
        <f t="shared" si="29"/>
        <v>4584.5999999999995</v>
      </c>
      <c r="I125" s="10">
        <f>I126+I131+I136</f>
        <v>4584.5999999999995</v>
      </c>
      <c r="J125" s="10">
        <f t="shared" ref="J125:L125" si="45">J126+J131+J136</f>
        <v>0</v>
      </c>
      <c r="K125" s="10">
        <f t="shared" si="45"/>
        <v>0</v>
      </c>
      <c r="L125" s="10">
        <f t="shared" si="45"/>
        <v>0</v>
      </c>
    </row>
    <row r="126" spans="1:12" s="33" customFormat="1" ht="53.25" customHeight="1">
      <c r="A126" s="9"/>
      <c r="B126" s="1" t="s">
        <v>266</v>
      </c>
      <c r="C126" s="118"/>
      <c r="D126" s="3" t="s">
        <v>14</v>
      </c>
      <c r="E126" s="3" t="s">
        <v>124</v>
      </c>
      <c r="F126" s="3" t="s">
        <v>267</v>
      </c>
      <c r="G126" s="3"/>
      <c r="H126" s="6">
        <f>SUM(I126:L126)</f>
        <v>258.89999999999998</v>
      </c>
      <c r="I126" s="10">
        <f>I127</f>
        <v>258.89999999999998</v>
      </c>
      <c r="J126" s="10">
        <f t="shared" ref="J126:L129" si="46">J127</f>
        <v>0</v>
      </c>
      <c r="K126" s="10">
        <f t="shared" si="46"/>
        <v>0</v>
      </c>
      <c r="L126" s="10">
        <f t="shared" si="46"/>
        <v>0</v>
      </c>
    </row>
    <row r="127" spans="1:12" s="33" customFormat="1" ht="25.5">
      <c r="A127" s="9"/>
      <c r="B127" s="1" t="s">
        <v>289</v>
      </c>
      <c r="C127" s="118"/>
      <c r="D127" s="3" t="s">
        <v>14</v>
      </c>
      <c r="E127" s="3" t="s">
        <v>124</v>
      </c>
      <c r="F127" s="3" t="s">
        <v>290</v>
      </c>
      <c r="G127" s="3"/>
      <c r="H127" s="6">
        <f>SUM(I127:L127)</f>
        <v>258.89999999999998</v>
      </c>
      <c r="I127" s="10">
        <f>I128</f>
        <v>258.89999999999998</v>
      </c>
      <c r="J127" s="10">
        <f t="shared" si="46"/>
        <v>0</v>
      </c>
      <c r="K127" s="10">
        <f t="shared" si="46"/>
        <v>0</v>
      </c>
      <c r="L127" s="10">
        <f t="shared" si="46"/>
        <v>0</v>
      </c>
    </row>
    <row r="128" spans="1:12" s="33" customFormat="1" ht="38.25">
      <c r="A128" s="9"/>
      <c r="B128" s="1" t="s">
        <v>275</v>
      </c>
      <c r="C128" s="116"/>
      <c r="D128" s="3" t="s">
        <v>14</v>
      </c>
      <c r="E128" s="3" t="s">
        <v>124</v>
      </c>
      <c r="F128" s="3" t="s">
        <v>290</v>
      </c>
      <c r="G128" s="3" t="s">
        <v>58</v>
      </c>
      <c r="H128" s="6">
        <f t="shared" ref="H128:H130" si="47">I128+J128+K128+L128</f>
        <v>258.89999999999998</v>
      </c>
      <c r="I128" s="10">
        <f>I129</f>
        <v>258.89999999999998</v>
      </c>
      <c r="J128" s="10">
        <f t="shared" si="46"/>
        <v>0</v>
      </c>
      <c r="K128" s="10">
        <f t="shared" si="46"/>
        <v>0</v>
      </c>
      <c r="L128" s="10">
        <f t="shared" si="46"/>
        <v>0</v>
      </c>
    </row>
    <row r="129" spans="1:12" s="33" customFormat="1" ht="42.75" customHeight="1">
      <c r="A129" s="9"/>
      <c r="B129" s="1" t="s">
        <v>113</v>
      </c>
      <c r="C129" s="116"/>
      <c r="D129" s="3" t="s">
        <v>14</v>
      </c>
      <c r="E129" s="3" t="s">
        <v>124</v>
      </c>
      <c r="F129" s="3" t="s">
        <v>290</v>
      </c>
      <c r="G129" s="3" t="s">
        <v>60</v>
      </c>
      <c r="H129" s="6">
        <f t="shared" si="47"/>
        <v>258.89999999999998</v>
      </c>
      <c r="I129" s="10">
        <f>I130</f>
        <v>258.89999999999998</v>
      </c>
      <c r="J129" s="10">
        <f t="shared" si="46"/>
        <v>0</v>
      </c>
      <c r="K129" s="10">
        <f t="shared" si="46"/>
        <v>0</v>
      </c>
      <c r="L129" s="10">
        <f t="shared" si="46"/>
        <v>0</v>
      </c>
    </row>
    <row r="130" spans="1:12" s="33" customFormat="1" ht="53.25" customHeight="1">
      <c r="A130" s="9"/>
      <c r="B130" s="1" t="s">
        <v>276</v>
      </c>
      <c r="C130" s="116"/>
      <c r="D130" s="3" t="s">
        <v>14</v>
      </c>
      <c r="E130" s="3" t="s">
        <v>124</v>
      </c>
      <c r="F130" s="3" t="s">
        <v>290</v>
      </c>
      <c r="G130" s="3" t="s">
        <v>62</v>
      </c>
      <c r="H130" s="6">
        <f t="shared" si="47"/>
        <v>258.89999999999998</v>
      </c>
      <c r="I130" s="10">
        <v>258.89999999999998</v>
      </c>
      <c r="J130" s="10">
        <v>0</v>
      </c>
      <c r="K130" s="10">
        <v>0</v>
      </c>
      <c r="L130" s="10">
        <v>0</v>
      </c>
    </row>
    <row r="131" spans="1:12" s="33" customFormat="1" ht="36.75" customHeight="1">
      <c r="A131" s="9"/>
      <c r="B131" s="1" t="s">
        <v>285</v>
      </c>
      <c r="C131" s="118"/>
      <c r="D131" s="3" t="s">
        <v>14</v>
      </c>
      <c r="E131" s="3" t="s">
        <v>124</v>
      </c>
      <c r="F131" s="3" t="s">
        <v>286</v>
      </c>
      <c r="G131" s="3"/>
      <c r="H131" s="6">
        <f>SUM(I131:L131)</f>
        <v>50</v>
      </c>
      <c r="I131" s="10">
        <f>I132</f>
        <v>50</v>
      </c>
      <c r="J131" s="10">
        <f t="shared" ref="J131:L134" si="48">J132</f>
        <v>0</v>
      </c>
      <c r="K131" s="10">
        <f t="shared" si="48"/>
        <v>0</v>
      </c>
      <c r="L131" s="10">
        <f t="shared" si="48"/>
        <v>0</v>
      </c>
    </row>
    <row r="132" spans="1:12" s="33" customFormat="1" ht="25.5">
      <c r="A132" s="9"/>
      <c r="B132" s="1" t="s">
        <v>569</v>
      </c>
      <c r="C132" s="118"/>
      <c r="D132" s="3" t="s">
        <v>14</v>
      </c>
      <c r="E132" s="3" t="s">
        <v>124</v>
      </c>
      <c r="F132" s="3" t="s">
        <v>570</v>
      </c>
      <c r="G132" s="3"/>
      <c r="H132" s="6">
        <f>SUM(I132:L132)</f>
        <v>50</v>
      </c>
      <c r="I132" s="10">
        <f>I133</f>
        <v>50</v>
      </c>
      <c r="J132" s="10">
        <f t="shared" si="48"/>
        <v>0</v>
      </c>
      <c r="K132" s="10">
        <f t="shared" si="48"/>
        <v>0</v>
      </c>
      <c r="L132" s="10">
        <f t="shared" si="48"/>
        <v>0</v>
      </c>
    </row>
    <row r="133" spans="1:12" s="33" customFormat="1" ht="38.25">
      <c r="A133" s="9"/>
      <c r="B133" s="1" t="s">
        <v>275</v>
      </c>
      <c r="C133" s="116"/>
      <c r="D133" s="3" t="s">
        <v>14</v>
      </c>
      <c r="E133" s="3" t="s">
        <v>124</v>
      </c>
      <c r="F133" s="3" t="s">
        <v>570</v>
      </c>
      <c r="G133" s="3" t="s">
        <v>58</v>
      </c>
      <c r="H133" s="6">
        <f t="shared" si="29"/>
        <v>50</v>
      </c>
      <c r="I133" s="10">
        <f>I134</f>
        <v>50</v>
      </c>
      <c r="J133" s="10">
        <f t="shared" si="48"/>
        <v>0</v>
      </c>
      <c r="K133" s="10">
        <f t="shared" si="48"/>
        <v>0</v>
      </c>
      <c r="L133" s="10">
        <f t="shared" si="48"/>
        <v>0</v>
      </c>
    </row>
    <row r="134" spans="1:12" s="33" customFormat="1" ht="42.75" customHeight="1">
      <c r="A134" s="9"/>
      <c r="B134" s="1" t="s">
        <v>113</v>
      </c>
      <c r="C134" s="116"/>
      <c r="D134" s="3" t="s">
        <v>14</v>
      </c>
      <c r="E134" s="3" t="s">
        <v>124</v>
      </c>
      <c r="F134" s="3" t="s">
        <v>570</v>
      </c>
      <c r="G134" s="3" t="s">
        <v>60</v>
      </c>
      <c r="H134" s="6">
        <f t="shared" si="29"/>
        <v>50</v>
      </c>
      <c r="I134" s="10">
        <f>I135</f>
        <v>50</v>
      </c>
      <c r="J134" s="10">
        <f t="shared" si="48"/>
        <v>0</v>
      </c>
      <c r="K134" s="10">
        <f t="shared" si="48"/>
        <v>0</v>
      </c>
      <c r="L134" s="10">
        <f t="shared" si="48"/>
        <v>0</v>
      </c>
    </row>
    <row r="135" spans="1:12" s="33" customFormat="1" ht="53.25" customHeight="1">
      <c r="A135" s="9"/>
      <c r="B135" s="1" t="s">
        <v>276</v>
      </c>
      <c r="C135" s="116"/>
      <c r="D135" s="3" t="s">
        <v>14</v>
      </c>
      <c r="E135" s="3" t="s">
        <v>124</v>
      </c>
      <c r="F135" s="3" t="s">
        <v>570</v>
      </c>
      <c r="G135" s="3" t="s">
        <v>62</v>
      </c>
      <c r="H135" s="6">
        <f t="shared" si="29"/>
        <v>50</v>
      </c>
      <c r="I135" s="10">
        <v>50</v>
      </c>
      <c r="J135" s="10">
        <v>0</v>
      </c>
      <c r="K135" s="10">
        <v>0</v>
      </c>
      <c r="L135" s="10">
        <v>0</v>
      </c>
    </row>
    <row r="136" spans="1:12" s="33" customFormat="1" ht="51">
      <c r="A136" s="9"/>
      <c r="B136" s="1" t="s">
        <v>287</v>
      </c>
      <c r="C136" s="118"/>
      <c r="D136" s="3" t="s">
        <v>14</v>
      </c>
      <c r="E136" s="88">
        <v>13</v>
      </c>
      <c r="F136" s="3" t="s">
        <v>288</v>
      </c>
      <c r="G136" s="3"/>
      <c r="H136" s="6">
        <f t="shared" si="29"/>
        <v>4275.7</v>
      </c>
      <c r="I136" s="10">
        <f>I137</f>
        <v>4275.7</v>
      </c>
      <c r="J136" s="10">
        <f t="shared" ref="J136:L139" si="49">J137</f>
        <v>0</v>
      </c>
      <c r="K136" s="10">
        <f t="shared" si="49"/>
        <v>0</v>
      </c>
      <c r="L136" s="10">
        <f t="shared" si="49"/>
        <v>0</v>
      </c>
    </row>
    <row r="137" spans="1:12" s="33" customFormat="1" ht="25.5">
      <c r="A137" s="9"/>
      <c r="B137" s="1" t="s">
        <v>569</v>
      </c>
      <c r="C137" s="118"/>
      <c r="D137" s="3" t="s">
        <v>14</v>
      </c>
      <c r="E137" s="88">
        <v>13</v>
      </c>
      <c r="F137" s="3" t="s">
        <v>583</v>
      </c>
      <c r="G137" s="3"/>
      <c r="H137" s="6">
        <f>SUM(I137:L137)</f>
        <v>4275.7</v>
      </c>
      <c r="I137" s="10">
        <f>I138</f>
        <v>4275.7</v>
      </c>
      <c r="J137" s="10">
        <f t="shared" si="49"/>
        <v>0</v>
      </c>
      <c r="K137" s="10">
        <f t="shared" si="49"/>
        <v>0</v>
      </c>
      <c r="L137" s="10">
        <f t="shared" si="49"/>
        <v>0</v>
      </c>
    </row>
    <row r="138" spans="1:12" s="33" customFormat="1" ht="38.25">
      <c r="A138" s="9"/>
      <c r="B138" s="1" t="s">
        <v>275</v>
      </c>
      <c r="C138" s="118"/>
      <c r="D138" s="3" t="s">
        <v>14</v>
      </c>
      <c r="E138" s="88">
        <v>13</v>
      </c>
      <c r="F138" s="3" t="s">
        <v>583</v>
      </c>
      <c r="G138" s="3" t="s">
        <v>58</v>
      </c>
      <c r="H138" s="6">
        <f t="shared" si="29"/>
        <v>4275.7</v>
      </c>
      <c r="I138" s="10">
        <f>I139</f>
        <v>4275.7</v>
      </c>
      <c r="J138" s="10">
        <f t="shared" si="49"/>
        <v>0</v>
      </c>
      <c r="K138" s="10">
        <f t="shared" si="49"/>
        <v>0</v>
      </c>
      <c r="L138" s="10">
        <f t="shared" si="49"/>
        <v>0</v>
      </c>
    </row>
    <row r="139" spans="1:12" s="33" customFormat="1" ht="39.950000000000003" customHeight="1">
      <c r="A139" s="9"/>
      <c r="B139" s="1" t="s">
        <v>113</v>
      </c>
      <c r="C139" s="118"/>
      <c r="D139" s="3" t="s">
        <v>14</v>
      </c>
      <c r="E139" s="88">
        <v>13</v>
      </c>
      <c r="F139" s="3" t="s">
        <v>583</v>
      </c>
      <c r="G139" s="3" t="s">
        <v>60</v>
      </c>
      <c r="H139" s="6">
        <f t="shared" si="29"/>
        <v>4275.7</v>
      </c>
      <c r="I139" s="10">
        <f>I140</f>
        <v>4275.7</v>
      </c>
      <c r="J139" s="10">
        <f t="shared" si="49"/>
        <v>0</v>
      </c>
      <c r="K139" s="10">
        <f t="shared" si="49"/>
        <v>0</v>
      </c>
      <c r="L139" s="10">
        <f t="shared" si="49"/>
        <v>0</v>
      </c>
    </row>
    <row r="140" spans="1:12" s="33" customFormat="1" ht="59.25" customHeight="1">
      <c r="A140" s="9"/>
      <c r="B140" s="1" t="s">
        <v>276</v>
      </c>
      <c r="C140" s="118"/>
      <c r="D140" s="3" t="s">
        <v>14</v>
      </c>
      <c r="E140" s="88">
        <v>13</v>
      </c>
      <c r="F140" s="3" t="s">
        <v>583</v>
      </c>
      <c r="G140" s="3" t="s">
        <v>62</v>
      </c>
      <c r="H140" s="6">
        <f t="shared" si="29"/>
        <v>4275.7</v>
      </c>
      <c r="I140" s="10">
        <v>4275.7</v>
      </c>
      <c r="J140" s="10">
        <v>0</v>
      </c>
      <c r="K140" s="10">
        <v>0</v>
      </c>
      <c r="L140" s="10">
        <v>0</v>
      </c>
    </row>
    <row r="141" spans="1:12" s="109" customFormat="1" ht="39.75" customHeight="1">
      <c r="A141" s="110"/>
      <c r="B141" s="22" t="s">
        <v>2</v>
      </c>
      <c r="C141" s="134"/>
      <c r="D141" s="23" t="s">
        <v>17</v>
      </c>
      <c r="E141" s="23" t="s">
        <v>15</v>
      </c>
      <c r="F141" s="23"/>
      <c r="G141" s="23"/>
      <c r="H141" s="19">
        <f t="shared" si="29"/>
        <v>36800.100000000006</v>
      </c>
      <c r="I141" s="19">
        <f>I142+I157+I177</f>
        <v>30439.800000000003</v>
      </c>
      <c r="J141" s="19">
        <f>J142+J157+J177</f>
        <v>5920.5</v>
      </c>
      <c r="K141" s="19">
        <f>K142+K157+K177</f>
        <v>439.8</v>
      </c>
      <c r="L141" s="19">
        <f>L142+L157+L177</f>
        <v>0</v>
      </c>
    </row>
    <row r="142" spans="1:12" s="32" customFormat="1">
      <c r="A142" s="11"/>
      <c r="B142" s="5" t="s">
        <v>130</v>
      </c>
      <c r="C142" s="125"/>
      <c r="D142" s="4" t="s">
        <v>17</v>
      </c>
      <c r="E142" s="4" t="s">
        <v>18</v>
      </c>
      <c r="F142" s="4"/>
      <c r="G142" s="4"/>
      <c r="H142" s="6">
        <f>SUM(I142:L142)</f>
        <v>5920.5</v>
      </c>
      <c r="I142" s="6">
        <f>I143</f>
        <v>0</v>
      </c>
      <c r="J142" s="6">
        <f t="shared" ref="J142:L143" si="50">J143</f>
        <v>5920.5</v>
      </c>
      <c r="K142" s="6">
        <f t="shared" si="50"/>
        <v>0</v>
      </c>
      <c r="L142" s="6">
        <f t="shared" si="50"/>
        <v>0</v>
      </c>
    </row>
    <row r="143" spans="1:12" s="32" customFormat="1" ht="51">
      <c r="A143" s="11"/>
      <c r="B143" s="1" t="s">
        <v>143</v>
      </c>
      <c r="C143" s="5"/>
      <c r="D143" s="3" t="s">
        <v>17</v>
      </c>
      <c r="E143" s="3" t="s">
        <v>18</v>
      </c>
      <c r="F143" s="7" t="s">
        <v>265</v>
      </c>
      <c r="G143" s="4"/>
      <c r="H143" s="6">
        <f>SUM(I143:L143)</f>
        <v>5920.5</v>
      </c>
      <c r="I143" s="10">
        <f>I144</f>
        <v>0</v>
      </c>
      <c r="J143" s="10">
        <f t="shared" si="50"/>
        <v>5920.5</v>
      </c>
      <c r="K143" s="10">
        <f t="shared" si="50"/>
        <v>0</v>
      </c>
      <c r="L143" s="10">
        <f t="shared" si="50"/>
        <v>0</v>
      </c>
    </row>
    <row r="144" spans="1:12" s="32" customFormat="1" ht="38.25">
      <c r="A144" s="11"/>
      <c r="B144" s="1" t="s">
        <v>266</v>
      </c>
      <c r="C144" s="1"/>
      <c r="D144" s="3" t="s">
        <v>17</v>
      </c>
      <c r="E144" s="3" t="s">
        <v>18</v>
      </c>
      <c r="F144" s="7" t="s">
        <v>267</v>
      </c>
      <c r="G144" s="4"/>
      <c r="H144" s="6">
        <f>SUM(I144:L144)</f>
        <v>5920.5</v>
      </c>
      <c r="I144" s="10">
        <f>I145+I149</f>
        <v>0</v>
      </c>
      <c r="J144" s="10">
        <f t="shared" ref="J144:L144" si="51">J145+J149</f>
        <v>5920.5</v>
      </c>
      <c r="K144" s="10">
        <f t="shared" si="51"/>
        <v>0</v>
      </c>
      <c r="L144" s="10">
        <f t="shared" si="51"/>
        <v>0</v>
      </c>
    </row>
    <row r="145" spans="1:13" s="32" customFormat="1" ht="342.75" customHeight="1">
      <c r="A145" s="11"/>
      <c r="B145" s="15" t="s">
        <v>493</v>
      </c>
      <c r="C145" s="112"/>
      <c r="D145" s="3" t="s">
        <v>17</v>
      </c>
      <c r="E145" s="3" t="s">
        <v>18</v>
      </c>
      <c r="F145" s="7" t="s">
        <v>488</v>
      </c>
      <c r="G145" s="4"/>
      <c r="H145" s="6">
        <f>SUM(I145:L145)</f>
        <v>4664</v>
      </c>
      <c r="I145" s="10">
        <f>I146</f>
        <v>0</v>
      </c>
      <c r="J145" s="10">
        <f t="shared" ref="J145:L145" si="52">J146</f>
        <v>4664</v>
      </c>
      <c r="K145" s="10">
        <f t="shared" si="52"/>
        <v>0</v>
      </c>
      <c r="L145" s="10">
        <f t="shared" si="52"/>
        <v>0</v>
      </c>
    </row>
    <row r="146" spans="1:13" s="33" customFormat="1" ht="89.25">
      <c r="A146" s="9"/>
      <c r="B146" s="1" t="s">
        <v>55</v>
      </c>
      <c r="C146" s="118"/>
      <c r="D146" s="3" t="s">
        <v>17</v>
      </c>
      <c r="E146" s="3" t="s">
        <v>18</v>
      </c>
      <c r="F146" s="7" t="s">
        <v>488</v>
      </c>
      <c r="G146" s="3" t="s">
        <v>56</v>
      </c>
      <c r="H146" s="6">
        <f t="shared" ref="H146:H148" si="53">SUM(I146:L146)</f>
        <v>4664</v>
      </c>
      <c r="I146" s="10">
        <f t="shared" ref="I146:L147" si="54">I147</f>
        <v>0</v>
      </c>
      <c r="J146" s="10">
        <f>J147</f>
        <v>4664</v>
      </c>
      <c r="K146" s="10">
        <f t="shared" si="54"/>
        <v>0</v>
      </c>
      <c r="L146" s="10">
        <f t="shared" si="54"/>
        <v>0</v>
      </c>
    </row>
    <row r="147" spans="1:13" s="33" customFormat="1" ht="38.25">
      <c r="A147" s="9"/>
      <c r="B147" s="1" t="s">
        <v>106</v>
      </c>
      <c r="C147" s="118"/>
      <c r="D147" s="3" t="s">
        <v>17</v>
      </c>
      <c r="E147" s="3" t="s">
        <v>18</v>
      </c>
      <c r="F147" s="7" t="s">
        <v>488</v>
      </c>
      <c r="G147" s="3" t="s">
        <v>107</v>
      </c>
      <c r="H147" s="6">
        <f t="shared" si="53"/>
        <v>4664</v>
      </c>
      <c r="I147" s="10">
        <f t="shared" si="54"/>
        <v>0</v>
      </c>
      <c r="J147" s="10">
        <f>J148</f>
        <v>4664</v>
      </c>
      <c r="K147" s="10">
        <f t="shared" si="54"/>
        <v>0</v>
      </c>
      <c r="L147" s="10">
        <f t="shared" si="54"/>
        <v>0</v>
      </c>
    </row>
    <row r="148" spans="1:13" s="33" customFormat="1" ht="25.5">
      <c r="A148" s="9"/>
      <c r="B148" s="1" t="s">
        <v>228</v>
      </c>
      <c r="C148" s="118"/>
      <c r="D148" s="3" t="s">
        <v>17</v>
      </c>
      <c r="E148" s="3" t="s">
        <v>18</v>
      </c>
      <c r="F148" s="7" t="s">
        <v>488</v>
      </c>
      <c r="G148" s="3" t="s">
        <v>109</v>
      </c>
      <c r="H148" s="6">
        <f t="shared" si="53"/>
        <v>4664</v>
      </c>
      <c r="I148" s="10">
        <v>0</v>
      </c>
      <c r="J148" s="10">
        <v>4664</v>
      </c>
      <c r="K148" s="10">
        <v>0</v>
      </c>
      <c r="L148" s="10">
        <v>0</v>
      </c>
    </row>
    <row r="149" spans="1:13" s="32" customFormat="1" ht="333.75" customHeight="1">
      <c r="A149" s="11"/>
      <c r="B149" s="13" t="s">
        <v>494</v>
      </c>
      <c r="C149" s="125"/>
      <c r="D149" s="3" t="s">
        <v>17</v>
      </c>
      <c r="E149" s="3" t="s">
        <v>18</v>
      </c>
      <c r="F149" s="7" t="s">
        <v>291</v>
      </c>
      <c r="G149" s="4"/>
      <c r="H149" s="6">
        <f>I149+J149+K149+L149</f>
        <v>1256.5</v>
      </c>
      <c r="I149" s="10">
        <f t="shared" ref="I149:L151" si="55">I150</f>
        <v>0</v>
      </c>
      <c r="J149" s="10">
        <f>J150+J153</f>
        <v>1256.5</v>
      </c>
      <c r="K149" s="10">
        <f t="shared" si="55"/>
        <v>0</v>
      </c>
      <c r="L149" s="10">
        <f t="shared" si="55"/>
        <v>0</v>
      </c>
    </row>
    <row r="150" spans="1:13" s="33" customFormat="1" ht="89.25">
      <c r="A150" s="9"/>
      <c r="B150" s="1" t="s">
        <v>55</v>
      </c>
      <c r="C150" s="118"/>
      <c r="D150" s="3" t="s">
        <v>17</v>
      </c>
      <c r="E150" s="3" t="s">
        <v>18</v>
      </c>
      <c r="F150" s="7" t="s">
        <v>291</v>
      </c>
      <c r="G150" s="3" t="s">
        <v>56</v>
      </c>
      <c r="H150" s="6">
        <f t="shared" ref="H150:H156" si="56">SUM(I150:L150)</f>
        <v>651</v>
      </c>
      <c r="I150" s="10">
        <f t="shared" si="55"/>
        <v>0</v>
      </c>
      <c r="J150" s="10">
        <f>J151</f>
        <v>651</v>
      </c>
      <c r="K150" s="10">
        <f t="shared" si="55"/>
        <v>0</v>
      </c>
      <c r="L150" s="10">
        <f t="shared" si="55"/>
        <v>0</v>
      </c>
    </row>
    <row r="151" spans="1:13" s="33" customFormat="1" ht="38.25">
      <c r="A151" s="9"/>
      <c r="B151" s="1" t="s">
        <v>106</v>
      </c>
      <c r="C151" s="118"/>
      <c r="D151" s="3" t="s">
        <v>17</v>
      </c>
      <c r="E151" s="3" t="s">
        <v>18</v>
      </c>
      <c r="F151" s="7" t="s">
        <v>291</v>
      </c>
      <c r="G151" s="3" t="s">
        <v>107</v>
      </c>
      <c r="H151" s="6">
        <f t="shared" si="56"/>
        <v>651</v>
      </c>
      <c r="I151" s="10">
        <f t="shared" si="55"/>
        <v>0</v>
      </c>
      <c r="J151" s="10">
        <f>J152</f>
        <v>651</v>
      </c>
      <c r="K151" s="10">
        <f t="shared" si="55"/>
        <v>0</v>
      </c>
      <c r="L151" s="10">
        <f t="shared" si="55"/>
        <v>0</v>
      </c>
    </row>
    <row r="152" spans="1:13" s="33" customFormat="1" ht="25.5">
      <c r="A152" s="9"/>
      <c r="B152" s="1" t="s">
        <v>228</v>
      </c>
      <c r="C152" s="118"/>
      <c r="D152" s="3" t="s">
        <v>17</v>
      </c>
      <c r="E152" s="3" t="s">
        <v>18</v>
      </c>
      <c r="F152" s="7" t="s">
        <v>291</v>
      </c>
      <c r="G152" s="3" t="s">
        <v>109</v>
      </c>
      <c r="H152" s="6">
        <f t="shared" si="56"/>
        <v>651</v>
      </c>
      <c r="I152" s="10">
        <v>0</v>
      </c>
      <c r="J152" s="10">
        <v>651</v>
      </c>
      <c r="K152" s="10">
        <v>0</v>
      </c>
      <c r="L152" s="10">
        <v>0</v>
      </c>
    </row>
    <row r="153" spans="1:13" s="33" customFormat="1" ht="38.25">
      <c r="A153" s="9"/>
      <c r="B153" s="1" t="s">
        <v>275</v>
      </c>
      <c r="C153" s="118"/>
      <c r="D153" s="3" t="s">
        <v>17</v>
      </c>
      <c r="E153" s="3" t="s">
        <v>18</v>
      </c>
      <c r="F153" s="7" t="s">
        <v>291</v>
      </c>
      <c r="G153" s="3" t="s">
        <v>58</v>
      </c>
      <c r="H153" s="6">
        <f t="shared" si="56"/>
        <v>605.5</v>
      </c>
      <c r="I153" s="10">
        <f>I154</f>
        <v>0</v>
      </c>
      <c r="J153" s="10">
        <f t="shared" ref="J153:L153" si="57">J154</f>
        <v>605.5</v>
      </c>
      <c r="K153" s="10">
        <f t="shared" si="57"/>
        <v>0</v>
      </c>
      <c r="L153" s="10">
        <f t="shared" si="57"/>
        <v>0</v>
      </c>
    </row>
    <row r="154" spans="1:13" s="33" customFormat="1" ht="39.950000000000003" customHeight="1">
      <c r="A154" s="9"/>
      <c r="B154" s="1" t="s">
        <v>113</v>
      </c>
      <c r="C154" s="118"/>
      <c r="D154" s="3" t="s">
        <v>17</v>
      </c>
      <c r="E154" s="3" t="s">
        <v>18</v>
      </c>
      <c r="F154" s="7" t="s">
        <v>291</v>
      </c>
      <c r="G154" s="3" t="s">
        <v>60</v>
      </c>
      <c r="H154" s="6">
        <f t="shared" si="56"/>
        <v>605.5</v>
      </c>
      <c r="I154" s="10">
        <f>I155+I156</f>
        <v>0</v>
      </c>
      <c r="J154" s="10">
        <f>J155+J156</f>
        <v>605.5</v>
      </c>
      <c r="K154" s="10">
        <f t="shared" ref="K154:L154" si="58">K155+K156</f>
        <v>0</v>
      </c>
      <c r="L154" s="10">
        <f t="shared" si="58"/>
        <v>0</v>
      </c>
    </row>
    <row r="155" spans="1:13" s="33" customFormat="1" ht="39.950000000000003" customHeight="1">
      <c r="A155" s="9"/>
      <c r="B155" s="1" t="s">
        <v>64</v>
      </c>
      <c r="C155" s="118"/>
      <c r="D155" s="3" t="s">
        <v>17</v>
      </c>
      <c r="E155" s="3" t="s">
        <v>18</v>
      </c>
      <c r="F155" s="7" t="s">
        <v>291</v>
      </c>
      <c r="G155" s="3" t="s">
        <v>63</v>
      </c>
      <c r="H155" s="6">
        <f t="shared" si="56"/>
        <v>37</v>
      </c>
      <c r="I155" s="10">
        <v>0</v>
      </c>
      <c r="J155" s="10">
        <v>37</v>
      </c>
      <c r="K155" s="10">
        <v>0</v>
      </c>
      <c r="L155" s="10">
        <v>0</v>
      </c>
    </row>
    <row r="156" spans="1:13" s="33" customFormat="1" ht="39.950000000000003" customHeight="1">
      <c r="A156" s="9"/>
      <c r="B156" s="1" t="s">
        <v>276</v>
      </c>
      <c r="C156" s="118"/>
      <c r="D156" s="3" t="s">
        <v>17</v>
      </c>
      <c r="E156" s="3" t="s">
        <v>18</v>
      </c>
      <c r="F156" s="7" t="s">
        <v>291</v>
      </c>
      <c r="G156" s="3" t="s">
        <v>62</v>
      </c>
      <c r="H156" s="6">
        <f t="shared" si="56"/>
        <v>568.5</v>
      </c>
      <c r="I156" s="10">
        <v>0</v>
      </c>
      <c r="J156" s="10">
        <v>568.5</v>
      </c>
      <c r="K156" s="10">
        <v>0</v>
      </c>
      <c r="L156" s="10">
        <v>0</v>
      </c>
    </row>
    <row r="157" spans="1:13" s="32" customFormat="1" ht="51.75" customHeight="1">
      <c r="A157" s="114"/>
      <c r="B157" s="5" t="s">
        <v>292</v>
      </c>
      <c r="C157" s="118"/>
      <c r="D157" s="4" t="s">
        <v>17</v>
      </c>
      <c r="E157" s="4" t="s">
        <v>21</v>
      </c>
      <c r="F157" s="4"/>
      <c r="G157" s="4"/>
      <c r="H157" s="6">
        <f t="shared" ref="H157:H159" si="59">I157+J157+K157+L157</f>
        <v>23043.200000000001</v>
      </c>
      <c r="I157" s="6">
        <f>I158</f>
        <v>23043.200000000001</v>
      </c>
      <c r="J157" s="6">
        <f t="shared" ref="J157:L157" si="60">J158</f>
        <v>0</v>
      </c>
      <c r="K157" s="6">
        <f t="shared" si="60"/>
        <v>0</v>
      </c>
      <c r="L157" s="6">
        <f t="shared" si="60"/>
        <v>0</v>
      </c>
    </row>
    <row r="158" spans="1:13" s="34" customFormat="1" ht="81.75" customHeight="1">
      <c r="A158" s="9"/>
      <c r="B158" s="1" t="s">
        <v>95</v>
      </c>
      <c r="C158" s="116"/>
      <c r="D158" s="3" t="s">
        <v>17</v>
      </c>
      <c r="E158" s="3" t="s">
        <v>21</v>
      </c>
      <c r="F158" s="3" t="s">
        <v>293</v>
      </c>
      <c r="G158" s="3"/>
      <c r="H158" s="6">
        <f t="shared" si="59"/>
        <v>23043.200000000001</v>
      </c>
      <c r="I158" s="10">
        <f>I159</f>
        <v>23043.200000000001</v>
      </c>
      <c r="J158" s="10">
        <f t="shared" ref="J158:L158" si="61">J159+J173</f>
        <v>0</v>
      </c>
      <c r="K158" s="10">
        <f t="shared" si="61"/>
        <v>0</v>
      </c>
      <c r="L158" s="10">
        <f t="shared" si="61"/>
        <v>0</v>
      </c>
      <c r="M158" s="127"/>
    </row>
    <row r="159" spans="1:13" s="33" customFormat="1" ht="63.75">
      <c r="A159" s="9"/>
      <c r="B159" s="1" t="s">
        <v>294</v>
      </c>
      <c r="C159" s="2"/>
      <c r="D159" s="3" t="s">
        <v>17</v>
      </c>
      <c r="E159" s="3" t="s">
        <v>21</v>
      </c>
      <c r="F159" s="3" t="s">
        <v>295</v>
      </c>
      <c r="G159" s="3"/>
      <c r="H159" s="6">
        <f t="shared" si="59"/>
        <v>23043.200000000001</v>
      </c>
      <c r="I159" s="10">
        <f>I160+I173</f>
        <v>23043.200000000001</v>
      </c>
      <c r="J159" s="10">
        <f>J160+J165+J169</f>
        <v>0</v>
      </c>
      <c r="K159" s="10">
        <f>K160+K165+K169</f>
        <v>0</v>
      </c>
      <c r="L159" s="10">
        <f>L160+L165+L169</f>
        <v>0</v>
      </c>
    </row>
    <row r="160" spans="1:13" s="33" customFormat="1" ht="38.25">
      <c r="A160" s="9"/>
      <c r="B160" s="1" t="s">
        <v>205</v>
      </c>
      <c r="C160" s="2"/>
      <c r="D160" s="3" t="s">
        <v>17</v>
      </c>
      <c r="E160" s="3" t="s">
        <v>21</v>
      </c>
      <c r="F160" s="3" t="s">
        <v>296</v>
      </c>
      <c r="G160" s="3"/>
      <c r="H160" s="6">
        <f>SUM(I160:L160)</f>
        <v>22987.7</v>
      </c>
      <c r="I160" s="10">
        <f>I161+I165+I169</f>
        <v>22987.7</v>
      </c>
      <c r="J160" s="10">
        <f t="shared" ref="J160:L160" si="62">J161+J165+J169</f>
        <v>0</v>
      </c>
      <c r="K160" s="10">
        <f t="shared" si="62"/>
        <v>0</v>
      </c>
      <c r="L160" s="10">
        <f t="shared" si="62"/>
        <v>0</v>
      </c>
    </row>
    <row r="161" spans="1:12" s="33" customFormat="1" ht="89.25">
      <c r="A161" s="9"/>
      <c r="B161" s="1" t="s">
        <v>55</v>
      </c>
      <c r="C161" s="2"/>
      <c r="D161" s="3" t="s">
        <v>17</v>
      </c>
      <c r="E161" s="3" t="s">
        <v>21</v>
      </c>
      <c r="F161" s="3" t="s">
        <v>296</v>
      </c>
      <c r="G161" s="3" t="s">
        <v>56</v>
      </c>
      <c r="H161" s="6">
        <f>SUM(I161:L161)</f>
        <v>19898.5</v>
      </c>
      <c r="I161" s="10">
        <f>I162</f>
        <v>19898.5</v>
      </c>
      <c r="J161" s="10">
        <f t="shared" ref="J161:L161" si="63">J162</f>
        <v>0</v>
      </c>
      <c r="K161" s="10">
        <f t="shared" si="63"/>
        <v>0</v>
      </c>
      <c r="L161" s="10">
        <f t="shared" si="63"/>
        <v>0</v>
      </c>
    </row>
    <row r="162" spans="1:12" s="33" customFormat="1" ht="25.5">
      <c r="A162" s="9"/>
      <c r="B162" s="1" t="s">
        <v>68</v>
      </c>
      <c r="C162" s="2"/>
      <c r="D162" s="3" t="s">
        <v>17</v>
      </c>
      <c r="E162" s="3" t="s">
        <v>21</v>
      </c>
      <c r="F162" s="3" t="s">
        <v>296</v>
      </c>
      <c r="G162" s="3" t="s">
        <v>69</v>
      </c>
      <c r="H162" s="6">
        <f t="shared" ref="H162:H172" si="64">SUM(I162:L162)</f>
        <v>19898.5</v>
      </c>
      <c r="I162" s="10">
        <f>I163+I164</f>
        <v>19898.5</v>
      </c>
      <c r="J162" s="10">
        <f>J163+J164</f>
        <v>0</v>
      </c>
      <c r="K162" s="10">
        <f>K163+K164</f>
        <v>0</v>
      </c>
      <c r="L162" s="10">
        <f>L163+L164</f>
        <v>0</v>
      </c>
    </row>
    <row r="163" spans="1:12" s="33" customFormat="1" ht="25.5">
      <c r="A163" s="9"/>
      <c r="B163" s="1" t="s">
        <v>270</v>
      </c>
      <c r="C163" s="2"/>
      <c r="D163" s="3" t="s">
        <v>17</v>
      </c>
      <c r="E163" s="3" t="s">
        <v>21</v>
      </c>
      <c r="F163" s="3" t="s">
        <v>296</v>
      </c>
      <c r="G163" s="3" t="s">
        <v>70</v>
      </c>
      <c r="H163" s="6">
        <f t="shared" si="64"/>
        <v>19380.900000000001</v>
      </c>
      <c r="I163" s="10">
        <v>19380.900000000001</v>
      </c>
      <c r="J163" s="8">
        <v>0</v>
      </c>
      <c r="K163" s="8">
        <v>0</v>
      </c>
      <c r="L163" s="8">
        <v>0</v>
      </c>
    </row>
    <row r="164" spans="1:12" s="33" customFormat="1" ht="38.25">
      <c r="A164" s="9"/>
      <c r="B164" s="1" t="s">
        <v>90</v>
      </c>
      <c r="C164" s="2"/>
      <c r="D164" s="3" t="s">
        <v>17</v>
      </c>
      <c r="E164" s="3" t="s">
        <v>21</v>
      </c>
      <c r="F164" s="3" t="s">
        <v>296</v>
      </c>
      <c r="G164" s="3" t="s">
        <v>71</v>
      </c>
      <c r="H164" s="6">
        <f t="shared" si="64"/>
        <v>517.6</v>
      </c>
      <c r="I164" s="10">
        <v>517.6</v>
      </c>
      <c r="J164" s="8">
        <v>0</v>
      </c>
      <c r="K164" s="8">
        <v>0</v>
      </c>
      <c r="L164" s="8">
        <v>0</v>
      </c>
    </row>
    <row r="165" spans="1:12" s="33" customFormat="1" ht="38.25">
      <c r="A165" s="9"/>
      <c r="B165" s="1" t="s">
        <v>275</v>
      </c>
      <c r="C165" s="2"/>
      <c r="D165" s="3" t="s">
        <v>17</v>
      </c>
      <c r="E165" s="3" t="s">
        <v>21</v>
      </c>
      <c r="F165" s="3" t="s">
        <v>296</v>
      </c>
      <c r="G165" s="3" t="s">
        <v>58</v>
      </c>
      <c r="H165" s="6">
        <f t="shared" si="64"/>
        <v>3010.2</v>
      </c>
      <c r="I165" s="10">
        <f>I166</f>
        <v>3010.2</v>
      </c>
      <c r="J165" s="10">
        <f>J166</f>
        <v>0</v>
      </c>
      <c r="K165" s="10">
        <f>K166</f>
        <v>0</v>
      </c>
      <c r="L165" s="10">
        <f>L166</f>
        <v>0</v>
      </c>
    </row>
    <row r="166" spans="1:12" s="33" customFormat="1" ht="38.25">
      <c r="A166" s="9"/>
      <c r="B166" s="1" t="s">
        <v>113</v>
      </c>
      <c r="C166" s="2"/>
      <c r="D166" s="3" t="s">
        <v>17</v>
      </c>
      <c r="E166" s="3" t="s">
        <v>21</v>
      </c>
      <c r="F166" s="3" t="s">
        <v>296</v>
      </c>
      <c r="G166" s="3" t="s">
        <v>60</v>
      </c>
      <c r="H166" s="6">
        <f t="shared" si="64"/>
        <v>3010.2</v>
      </c>
      <c r="I166" s="10">
        <f>I168+I167</f>
        <v>3010.2</v>
      </c>
      <c r="J166" s="10">
        <f>J168</f>
        <v>0</v>
      </c>
      <c r="K166" s="10">
        <f>K168</f>
        <v>0</v>
      </c>
      <c r="L166" s="10">
        <f>L168</f>
        <v>0</v>
      </c>
    </row>
    <row r="167" spans="1:12" s="33" customFormat="1" ht="38.25">
      <c r="A167" s="9"/>
      <c r="B167" s="1" t="s">
        <v>64</v>
      </c>
      <c r="C167" s="2"/>
      <c r="D167" s="3" t="s">
        <v>17</v>
      </c>
      <c r="E167" s="3" t="s">
        <v>21</v>
      </c>
      <c r="F167" s="3" t="s">
        <v>296</v>
      </c>
      <c r="G167" s="3" t="s">
        <v>63</v>
      </c>
      <c r="H167" s="6">
        <f t="shared" si="64"/>
        <v>830.6</v>
      </c>
      <c r="I167" s="10">
        <v>830.6</v>
      </c>
      <c r="J167" s="8">
        <v>0</v>
      </c>
      <c r="K167" s="8">
        <v>0</v>
      </c>
      <c r="L167" s="8">
        <v>0</v>
      </c>
    </row>
    <row r="168" spans="1:12" s="33" customFormat="1" ht="51">
      <c r="A168" s="9"/>
      <c r="B168" s="1" t="s">
        <v>276</v>
      </c>
      <c r="C168" s="2"/>
      <c r="D168" s="3" t="s">
        <v>17</v>
      </c>
      <c r="E168" s="3" t="s">
        <v>21</v>
      </c>
      <c r="F168" s="3" t="s">
        <v>296</v>
      </c>
      <c r="G168" s="3" t="s">
        <v>62</v>
      </c>
      <c r="H168" s="6">
        <f t="shared" si="64"/>
        <v>2179.6</v>
      </c>
      <c r="I168" s="10">
        <v>2179.6</v>
      </c>
      <c r="J168" s="8">
        <v>0</v>
      </c>
      <c r="K168" s="8">
        <v>0</v>
      </c>
      <c r="L168" s="8">
        <v>0</v>
      </c>
    </row>
    <row r="169" spans="1:12" s="33" customFormat="1">
      <c r="A169" s="9"/>
      <c r="B169" s="31" t="s">
        <v>72</v>
      </c>
      <c r="C169" s="2"/>
      <c r="D169" s="3" t="s">
        <v>17</v>
      </c>
      <c r="E169" s="3" t="s">
        <v>21</v>
      </c>
      <c r="F169" s="3" t="s">
        <v>296</v>
      </c>
      <c r="G169" s="3" t="s">
        <v>73</v>
      </c>
      <c r="H169" s="6">
        <f t="shared" si="64"/>
        <v>79</v>
      </c>
      <c r="I169" s="10">
        <f>I170</f>
        <v>79</v>
      </c>
      <c r="J169" s="10">
        <f t="shared" ref="J169:L169" si="65">J170</f>
        <v>0</v>
      </c>
      <c r="K169" s="10">
        <f t="shared" si="65"/>
        <v>0</v>
      </c>
      <c r="L169" s="10">
        <f t="shared" si="65"/>
        <v>0</v>
      </c>
    </row>
    <row r="170" spans="1:12" s="33" customFormat="1" ht="25.5">
      <c r="A170" s="9"/>
      <c r="B170" s="31" t="s">
        <v>74</v>
      </c>
      <c r="C170" s="2"/>
      <c r="D170" s="3" t="s">
        <v>17</v>
      </c>
      <c r="E170" s="3" t="s">
        <v>21</v>
      </c>
      <c r="F170" s="3" t="s">
        <v>296</v>
      </c>
      <c r="G170" s="3" t="s">
        <v>75</v>
      </c>
      <c r="H170" s="6">
        <f t="shared" si="64"/>
        <v>79</v>
      </c>
      <c r="I170" s="10">
        <f>I171+I172</f>
        <v>79</v>
      </c>
      <c r="J170" s="10">
        <f>J172</f>
        <v>0</v>
      </c>
      <c r="K170" s="10">
        <f>K172</f>
        <v>0</v>
      </c>
      <c r="L170" s="10">
        <f>L172</f>
        <v>0</v>
      </c>
    </row>
    <row r="171" spans="1:12" s="33" customFormat="1" ht="25.5">
      <c r="A171" s="9"/>
      <c r="B171" s="136" t="s">
        <v>310</v>
      </c>
      <c r="C171" s="24"/>
      <c r="D171" s="3" t="s">
        <v>17</v>
      </c>
      <c r="E171" s="3" t="s">
        <v>21</v>
      </c>
      <c r="F171" s="3" t="s">
        <v>296</v>
      </c>
      <c r="G171" s="18" t="s">
        <v>311</v>
      </c>
      <c r="H171" s="19">
        <f t="shared" si="64"/>
        <v>59</v>
      </c>
      <c r="I171" s="20">
        <v>59</v>
      </c>
      <c r="J171" s="20"/>
      <c r="K171" s="20"/>
      <c r="L171" s="20"/>
    </row>
    <row r="172" spans="1:12" s="33" customFormat="1">
      <c r="A172" s="9"/>
      <c r="B172" s="31" t="s">
        <v>277</v>
      </c>
      <c r="C172" s="2"/>
      <c r="D172" s="3" t="s">
        <v>17</v>
      </c>
      <c r="E172" s="3" t="s">
        <v>21</v>
      </c>
      <c r="F172" s="3" t="s">
        <v>296</v>
      </c>
      <c r="G172" s="3" t="s">
        <v>77</v>
      </c>
      <c r="H172" s="6">
        <f t="shared" si="64"/>
        <v>20</v>
      </c>
      <c r="I172" s="10">
        <v>20</v>
      </c>
      <c r="J172" s="8">
        <v>0</v>
      </c>
      <c r="K172" s="8">
        <v>0</v>
      </c>
      <c r="L172" s="8">
        <v>0</v>
      </c>
    </row>
    <row r="173" spans="1:12" s="33" customFormat="1" ht="34.5" customHeight="1">
      <c r="A173" s="9"/>
      <c r="B173" s="1" t="s">
        <v>569</v>
      </c>
      <c r="C173" s="2"/>
      <c r="D173" s="3" t="s">
        <v>17</v>
      </c>
      <c r="E173" s="3" t="s">
        <v>21</v>
      </c>
      <c r="F173" s="3" t="s">
        <v>584</v>
      </c>
      <c r="G173" s="3"/>
      <c r="H173" s="6">
        <f>SUM(I173:L173)</f>
        <v>55.5</v>
      </c>
      <c r="I173" s="10">
        <f>I174</f>
        <v>55.5</v>
      </c>
      <c r="J173" s="10">
        <f t="shared" ref="J173:L173" si="66">J174</f>
        <v>0</v>
      </c>
      <c r="K173" s="10">
        <f t="shared" si="66"/>
        <v>0</v>
      </c>
      <c r="L173" s="10">
        <f t="shared" si="66"/>
        <v>0</v>
      </c>
    </row>
    <row r="174" spans="1:12" s="33" customFormat="1" ht="38.25">
      <c r="A174" s="9"/>
      <c r="B174" s="1" t="s">
        <v>275</v>
      </c>
      <c r="C174" s="2"/>
      <c r="D174" s="3" t="s">
        <v>17</v>
      </c>
      <c r="E174" s="3" t="s">
        <v>21</v>
      </c>
      <c r="F174" s="3" t="s">
        <v>584</v>
      </c>
      <c r="G174" s="3" t="s">
        <v>58</v>
      </c>
      <c r="H174" s="6">
        <f t="shared" ref="H174:H176" si="67">SUM(I174:L174)</f>
        <v>55.5</v>
      </c>
      <c r="I174" s="10">
        <f>I175</f>
        <v>55.5</v>
      </c>
      <c r="J174" s="10">
        <f>J175</f>
        <v>0</v>
      </c>
      <c r="K174" s="10">
        <f>K175</f>
        <v>0</v>
      </c>
      <c r="L174" s="10">
        <f>L175</f>
        <v>0</v>
      </c>
    </row>
    <row r="175" spans="1:12" s="33" customFormat="1" ht="38.25">
      <c r="A175" s="9"/>
      <c r="B175" s="1" t="s">
        <v>113</v>
      </c>
      <c r="C175" s="2"/>
      <c r="D175" s="3" t="s">
        <v>17</v>
      </c>
      <c r="E175" s="3" t="s">
        <v>21</v>
      </c>
      <c r="F175" s="3" t="s">
        <v>584</v>
      </c>
      <c r="G175" s="3" t="s">
        <v>60</v>
      </c>
      <c r="H175" s="6">
        <f t="shared" si="67"/>
        <v>55.5</v>
      </c>
      <c r="I175" s="10">
        <f>I176</f>
        <v>55.5</v>
      </c>
      <c r="J175" s="10">
        <f t="shared" ref="J175:L175" si="68">J176</f>
        <v>0</v>
      </c>
      <c r="K175" s="10">
        <f t="shared" si="68"/>
        <v>0</v>
      </c>
      <c r="L175" s="10">
        <f t="shared" si="68"/>
        <v>0</v>
      </c>
    </row>
    <row r="176" spans="1:12" s="33" customFormat="1" ht="51">
      <c r="A176" s="9"/>
      <c r="B176" s="1" t="s">
        <v>276</v>
      </c>
      <c r="C176" s="2"/>
      <c r="D176" s="3" t="s">
        <v>17</v>
      </c>
      <c r="E176" s="3" t="s">
        <v>21</v>
      </c>
      <c r="F176" s="3" t="s">
        <v>584</v>
      </c>
      <c r="G176" s="3" t="s">
        <v>62</v>
      </c>
      <c r="H176" s="6">
        <f t="shared" si="67"/>
        <v>55.5</v>
      </c>
      <c r="I176" s="10">
        <v>55.5</v>
      </c>
      <c r="J176" s="8">
        <v>0</v>
      </c>
      <c r="K176" s="8">
        <v>0</v>
      </c>
      <c r="L176" s="8">
        <v>0</v>
      </c>
    </row>
    <row r="177" spans="1:12" s="32" customFormat="1" ht="59.25" customHeight="1">
      <c r="A177" s="114"/>
      <c r="B177" s="5" t="s">
        <v>45</v>
      </c>
      <c r="C177" s="118"/>
      <c r="D177" s="4" t="s">
        <v>17</v>
      </c>
      <c r="E177" s="4" t="s">
        <v>39</v>
      </c>
      <c r="F177" s="4"/>
      <c r="G177" s="4"/>
      <c r="H177" s="6">
        <f t="shared" ref="H177" si="69">I177+J177+K177+L177</f>
        <v>7836.4000000000005</v>
      </c>
      <c r="I177" s="6">
        <f>I178+I217</f>
        <v>7396.6</v>
      </c>
      <c r="J177" s="6">
        <f>J178+J217</f>
        <v>0</v>
      </c>
      <c r="K177" s="6">
        <f>K178+K217</f>
        <v>439.8</v>
      </c>
      <c r="L177" s="6">
        <f>L178+L217</f>
        <v>0</v>
      </c>
    </row>
    <row r="178" spans="1:12" s="33" customFormat="1" ht="51">
      <c r="A178" s="9"/>
      <c r="B178" s="1" t="s">
        <v>129</v>
      </c>
      <c r="C178" s="116"/>
      <c r="D178" s="3" t="s">
        <v>17</v>
      </c>
      <c r="E178" s="3" t="s">
        <v>39</v>
      </c>
      <c r="F178" s="3" t="s">
        <v>280</v>
      </c>
      <c r="G178" s="3"/>
      <c r="H178" s="6">
        <f>SUM(I178:L178)</f>
        <v>1933.8</v>
      </c>
      <c r="I178" s="10">
        <f>I179+I203+I210</f>
        <v>1494</v>
      </c>
      <c r="J178" s="10">
        <f>J179+J203+J210</f>
        <v>0</v>
      </c>
      <c r="K178" s="10">
        <f>K179+K203+K210</f>
        <v>439.8</v>
      </c>
      <c r="L178" s="10">
        <f>L179+L203+L210</f>
        <v>0</v>
      </c>
    </row>
    <row r="179" spans="1:12" s="33" customFormat="1" ht="25.5">
      <c r="A179" s="12"/>
      <c r="B179" s="1" t="s">
        <v>281</v>
      </c>
      <c r="C179" s="126"/>
      <c r="D179" s="3" t="s">
        <v>17</v>
      </c>
      <c r="E179" s="3" t="s">
        <v>39</v>
      </c>
      <c r="F179" s="3" t="s">
        <v>282</v>
      </c>
      <c r="G179" s="3"/>
      <c r="H179" s="6">
        <f>SUM(I179:L179)</f>
        <v>1870.8</v>
      </c>
      <c r="I179" s="10">
        <f>I180+I184+I188+I192+I196</f>
        <v>1431</v>
      </c>
      <c r="J179" s="10">
        <f t="shared" ref="J179:L179" si="70">J180+J184+J188+J192+J196</f>
        <v>0</v>
      </c>
      <c r="K179" s="10">
        <f t="shared" si="70"/>
        <v>439.8</v>
      </c>
      <c r="L179" s="10">
        <f t="shared" si="70"/>
        <v>0</v>
      </c>
    </row>
    <row r="180" spans="1:12" s="33" customFormat="1" ht="204">
      <c r="A180" s="12"/>
      <c r="B180" s="13" t="s">
        <v>495</v>
      </c>
      <c r="C180" s="125"/>
      <c r="D180" s="3" t="s">
        <v>17</v>
      </c>
      <c r="E180" s="3" t="s">
        <v>39</v>
      </c>
      <c r="F180" s="3" t="s">
        <v>297</v>
      </c>
      <c r="G180" s="3"/>
      <c r="H180" s="6">
        <f>SUM(I180:L180)</f>
        <v>89.8</v>
      </c>
      <c r="I180" s="10">
        <f>I181</f>
        <v>0</v>
      </c>
      <c r="J180" s="10">
        <f t="shared" ref="J180:L180" si="71">J181</f>
        <v>0</v>
      </c>
      <c r="K180" s="10">
        <f t="shared" si="71"/>
        <v>89.8</v>
      </c>
      <c r="L180" s="10">
        <f t="shared" si="71"/>
        <v>0</v>
      </c>
    </row>
    <row r="181" spans="1:12" s="33" customFormat="1" ht="89.25">
      <c r="A181" s="9"/>
      <c r="B181" s="1" t="s">
        <v>55</v>
      </c>
      <c r="C181" s="2"/>
      <c r="D181" s="3" t="s">
        <v>17</v>
      </c>
      <c r="E181" s="3" t="s">
        <v>39</v>
      </c>
      <c r="F181" s="3" t="s">
        <v>297</v>
      </c>
      <c r="G181" s="3" t="s">
        <v>56</v>
      </c>
      <c r="H181" s="6">
        <f t="shared" ref="H181:H183" si="72">SUM(I181:L181)</f>
        <v>89.8</v>
      </c>
      <c r="I181" s="10">
        <f>I182</f>
        <v>0</v>
      </c>
      <c r="J181" s="10">
        <f>J182</f>
        <v>0</v>
      </c>
      <c r="K181" s="10">
        <f>K182</f>
        <v>89.8</v>
      </c>
      <c r="L181" s="10">
        <f>L182</f>
        <v>0</v>
      </c>
    </row>
    <row r="182" spans="1:12" s="33" customFormat="1" ht="38.25">
      <c r="A182" s="9"/>
      <c r="B182" s="1" t="s">
        <v>106</v>
      </c>
      <c r="C182" s="2"/>
      <c r="D182" s="3" t="s">
        <v>17</v>
      </c>
      <c r="E182" s="3" t="s">
        <v>39</v>
      </c>
      <c r="F182" s="3" t="s">
        <v>297</v>
      </c>
      <c r="G182" s="3" t="s">
        <v>107</v>
      </c>
      <c r="H182" s="6">
        <f t="shared" si="72"/>
        <v>89.8</v>
      </c>
      <c r="I182" s="10">
        <f>I183</f>
        <v>0</v>
      </c>
      <c r="J182" s="10">
        <f t="shared" ref="J182:L182" si="73">J183</f>
        <v>0</v>
      </c>
      <c r="K182" s="10">
        <f t="shared" si="73"/>
        <v>89.8</v>
      </c>
      <c r="L182" s="10">
        <f t="shared" si="73"/>
        <v>0</v>
      </c>
    </row>
    <row r="183" spans="1:12" s="33" customFormat="1" ht="76.5">
      <c r="A183" s="9"/>
      <c r="B183" s="1" t="s">
        <v>221</v>
      </c>
      <c r="C183" s="2"/>
      <c r="D183" s="3" t="s">
        <v>17</v>
      </c>
      <c r="E183" s="3" t="s">
        <v>39</v>
      </c>
      <c r="F183" s="3" t="s">
        <v>297</v>
      </c>
      <c r="G183" s="3" t="s">
        <v>222</v>
      </c>
      <c r="H183" s="6">
        <f t="shared" si="72"/>
        <v>89.8</v>
      </c>
      <c r="I183" s="10">
        <v>0</v>
      </c>
      <c r="J183" s="8">
        <v>0</v>
      </c>
      <c r="K183" s="8">
        <v>89.8</v>
      </c>
      <c r="L183" s="8">
        <v>0</v>
      </c>
    </row>
    <row r="184" spans="1:12" s="33" customFormat="1" ht="229.5">
      <c r="A184" s="9"/>
      <c r="B184" s="13" t="s">
        <v>496</v>
      </c>
      <c r="C184" s="2"/>
      <c r="D184" s="3" t="s">
        <v>17</v>
      </c>
      <c r="E184" s="3" t="s">
        <v>39</v>
      </c>
      <c r="F184" s="3" t="s">
        <v>298</v>
      </c>
      <c r="G184" s="3"/>
      <c r="H184" s="6">
        <f>SUM(I184:L184)</f>
        <v>38.5</v>
      </c>
      <c r="I184" s="10">
        <f t="shared" ref="I184:J184" si="74">I185</f>
        <v>38.5</v>
      </c>
      <c r="J184" s="10">
        <f t="shared" si="74"/>
        <v>0</v>
      </c>
      <c r="K184" s="10">
        <f>K185</f>
        <v>0</v>
      </c>
      <c r="L184" s="10">
        <f t="shared" ref="L184" si="75">L185+L188</f>
        <v>0</v>
      </c>
    </row>
    <row r="185" spans="1:12" s="33" customFormat="1" ht="89.25">
      <c r="A185" s="9"/>
      <c r="B185" s="1" t="s">
        <v>55</v>
      </c>
      <c r="C185" s="2"/>
      <c r="D185" s="3" t="s">
        <v>17</v>
      </c>
      <c r="E185" s="3" t="s">
        <v>39</v>
      </c>
      <c r="F185" s="3" t="s">
        <v>298</v>
      </c>
      <c r="G185" s="3" t="s">
        <v>56</v>
      </c>
      <c r="H185" s="6">
        <f t="shared" ref="H185:H187" si="76">SUM(I185:L185)</f>
        <v>38.5</v>
      </c>
      <c r="I185" s="10">
        <f>I186</f>
        <v>38.5</v>
      </c>
      <c r="J185" s="10">
        <f>J186</f>
        <v>0</v>
      </c>
      <c r="K185" s="10">
        <f>K186</f>
        <v>0</v>
      </c>
      <c r="L185" s="10">
        <f>L186</f>
        <v>0</v>
      </c>
    </row>
    <row r="186" spans="1:12" s="33" customFormat="1" ht="38.25">
      <c r="A186" s="9"/>
      <c r="B186" s="1" t="s">
        <v>106</v>
      </c>
      <c r="C186" s="2"/>
      <c r="D186" s="3" t="s">
        <v>17</v>
      </c>
      <c r="E186" s="3" t="s">
        <v>39</v>
      </c>
      <c r="F186" s="3" t="s">
        <v>298</v>
      </c>
      <c r="G186" s="3" t="s">
        <v>107</v>
      </c>
      <c r="H186" s="6">
        <f t="shared" si="76"/>
        <v>38.5</v>
      </c>
      <c r="I186" s="10">
        <f>I187</f>
        <v>38.5</v>
      </c>
      <c r="J186" s="10">
        <f t="shared" ref="J186:L186" si="77">J187</f>
        <v>0</v>
      </c>
      <c r="K186" s="10">
        <f t="shared" si="77"/>
        <v>0</v>
      </c>
      <c r="L186" s="10">
        <f t="shared" si="77"/>
        <v>0</v>
      </c>
    </row>
    <row r="187" spans="1:12" s="33" customFormat="1" ht="76.5">
      <c r="A187" s="9"/>
      <c r="B187" s="1" t="s">
        <v>221</v>
      </c>
      <c r="C187" s="2"/>
      <c r="D187" s="3" t="s">
        <v>17</v>
      </c>
      <c r="E187" s="3" t="s">
        <v>39</v>
      </c>
      <c r="F187" s="3" t="s">
        <v>298</v>
      </c>
      <c r="G187" s="3" t="s">
        <v>222</v>
      </c>
      <c r="H187" s="6">
        <f t="shared" si="76"/>
        <v>38.5</v>
      </c>
      <c r="I187" s="10">
        <v>38.5</v>
      </c>
      <c r="J187" s="8">
        <v>0</v>
      </c>
      <c r="K187" s="8">
        <v>0</v>
      </c>
      <c r="L187" s="8">
        <v>0</v>
      </c>
    </row>
    <row r="188" spans="1:12" s="33" customFormat="1" ht="293.25">
      <c r="A188" s="9"/>
      <c r="B188" s="1" t="s">
        <v>497</v>
      </c>
      <c r="C188" s="2"/>
      <c r="D188" s="3" t="s">
        <v>17</v>
      </c>
      <c r="E188" s="3" t="s">
        <v>39</v>
      </c>
      <c r="F188" s="3" t="s">
        <v>299</v>
      </c>
      <c r="G188" s="3"/>
      <c r="H188" s="6">
        <f>SUM(I188:L188)</f>
        <v>350</v>
      </c>
      <c r="I188" s="10">
        <f>I189</f>
        <v>0</v>
      </c>
      <c r="J188" s="10">
        <f t="shared" ref="J188:L188" si="78">J189</f>
        <v>0</v>
      </c>
      <c r="K188" s="10">
        <f t="shared" si="78"/>
        <v>350</v>
      </c>
      <c r="L188" s="10">
        <f t="shared" si="78"/>
        <v>0</v>
      </c>
    </row>
    <row r="189" spans="1:12" s="33" customFormat="1" ht="38.25">
      <c r="A189" s="9"/>
      <c r="B189" s="1" t="s">
        <v>275</v>
      </c>
      <c r="C189" s="2"/>
      <c r="D189" s="3" t="s">
        <v>17</v>
      </c>
      <c r="E189" s="3" t="s">
        <v>39</v>
      </c>
      <c r="F189" s="3" t="s">
        <v>299</v>
      </c>
      <c r="G189" s="3" t="s">
        <v>58</v>
      </c>
      <c r="H189" s="6">
        <f t="shared" ref="H189:H191" si="79">SUM(I189:L189)</f>
        <v>350</v>
      </c>
      <c r="I189" s="10">
        <f>I190</f>
        <v>0</v>
      </c>
      <c r="J189" s="10">
        <f>J190</f>
        <v>0</v>
      </c>
      <c r="K189" s="10">
        <f>K190</f>
        <v>350</v>
      </c>
      <c r="L189" s="10">
        <f>L190</f>
        <v>0</v>
      </c>
    </row>
    <row r="190" spans="1:12" s="33" customFormat="1" ht="38.25">
      <c r="A190" s="9"/>
      <c r="B190" s="1" t="s">
        <v>113</v>
      </c>
      <c r="C190" s="2"/>
      <c r="D190" s="3" t="s">
        <v>17</v>
      </c>
      <c r="E190" s="3" t="s">
        <v>39</v>
      </c>
      <c r="F190" s="3" t="s">
        <v>299</v>
      </c>
      <c r="G190" s="3" t="s">
        <v>60</v>
      </c>
      <c r="H190" s="6">
        <f t="shared" si="79"/>
        <v>350</v>
      </c>
      <c r="I190" s="10">
        <f>I191</f>
        <v>0</v>
      </c>
      <c r="J190" s="10">
        <f t="shared" ref="J190:L190" si="80">J191</f>
        <v>0</v>
      </c>
      <c r="K190" s="10">
        <f t="shared" si="80"/>
        <v>350</v>
      </c>
      <c r="L190" s="10">
        <f t="shared" si="80"/>
        <v>0</v>
      </c>
    </row>
    <row r="191" spans="1:12" s="33" customFormat="1" ht="51">
      <c r="A191" s="9"/>
      <c r="B191" s="1" t="s">
        <v>276</v>
      </c>
      <c r="C191" s="2"/>
      <c r="D191" s="3" t="s">
        <v>17</v>
      </c>
      <c r="E191" s="3" t="s">
        <v>39</v>
      </c>
      <c r="F191" s="3" t="s">
        <v>299</v>
      </c>
      <c r="G191" s="3" t="s">
        <v>62</v>
      </c>
      <c r="H191" s="6">
        <f t="shared" si="79"/>
        <v>350</v>
      </c>
      <c r="I191" s="10">
        <v>0</v>
      </c>
      <c r="J191" s="8">
        <v>0</v>
      </c>
      <c r="K191" s="8">
        <v>350</v>
      </c>
      <c r="L191" s="8">
        <v>0</v>
      </c>
    </row>
    <row r="192" spans="1:12" s="33" customFormat="1" ht="306">
      <c r="A192" s="12"/>
      <c r="B192" s="1" t="s">
        <v>498</v>
      </c>
      <c r="C192" s="128"/>
      <c r="D192" s="3" t="s">
        <v>17</v>
      </c>
      <c r="E192" s="3" t="s">
        <v>39</v>
      </c>
      <c r="F192" s="3" t="s">
        <v>300</v>
      </c>
      <c r="G192" s="3"/>
      <c r="H192" s="6">
        <f>SUM(I192:L192)</f>
        <v>87.5</v>
      </c>
      <c r="I192" s="10">
        <f>I193</f>
        <v>87.5</v>
      </c>
      <c r="J192" s="10">
        <f t="shared" ref="J192:L192" si="81">J193</f>
        <v>0</v>
      </c>
      <c r="K192" s="10">
        <f t="shared" si="81"/>
        <v>0</v>
      </c>
      <c r="L192" s="10">
        <f t="shared" si="81"/>
        <v>0</v>
      </c>
    </row>
    <row r="193" spans="1:12" s="33" customFormat="1" ht="38.25">
      <c r="A193" s="9"/>
      <c r="B193" s="1" t="s">
        <v>275</v>
      </c>
      <c r="C193" s="2"/>
      <c r="D193" s="3" t="s">
        <v>17</v>
      </c>
      <c r="E193" s="3" t="s">
        <v>39</v>
      </c>
      <c r="F193" s="3" t="s">
        <v>300</v>
      </c>
      <c r="G193" s="3" t="s">
        <v>58</v>
      </c>
      <c r="H193" s="6">
        <f t="shared" ref="H193:H195" si="82">SUM(I193:L193)</f>
        <v>87.5</v>
      </c>
      <c r="I193" s="10">
        <f>I194</f>
        <v>87.5</v>
      </c>
      <c r="J193" s="10">
        <f>J194</f>
        <v>0</v>
      </c>
      <c r="K193" s="10">
        <f>K194</f>
        <v>0</v>
      </c>
      <c r="L193" s="10">
        <f>L194</f>
        <v>0</v>
      </c>
    </row>
    <row r="194" spans="1:12" s="33" customFormat="1" ht="38.25">
      <c r="A194" s="9"/>
      <c r="B194" s="1" t="s">
        <v>113</v>
      </c>
      <c r="C194" s="2"/>
      <c r="D194" s="3" t="s">
        <v>17</v>
      </c>
      <c r="E194" s="3" t="s">
        <v>39</v>
      </c>
      <c r="F194" s="3" t="s">
        <v>300</v>
      </c>
      <c r="G194" s="3" t="s">
        <v>60</v>
      </c>
      <c r="H194" s="6">
        <f t="shared" si="82"/>
        <v>87.5</v>
      </c>
      <c r="I194" s="10">
        <f>I195</f>
        <v>87.5</v>
      </c>
      <c r="J194" s="10">
        <f t="shared" ref="J194:L194" si="83">J195</f>
        <v>0</v>
      </c>
      <c r="K194" s="10">
        <f t="shared" si="83"/>
        <v>0</v>
      </c>
      <c r="L194" s="10">
        <f t="shared" si="83"/>
        <v>0</v>
      </c>
    </row>
    <row r="195" spans="1:12" s="33" customFormat="1" ht="51">
      <c r="A195" s="9"/>
      <c r="B195" s="1" t="s">
        <v>276</v>
      </c>
      <c r="C195" s="2"/>
      <c r="D195" s="3" t="s">
        <v>17</v>
      </c>
      <c r="E195" s="3" t="s">
        <v>39</v>
      </c>
      <c r="F195" s="3" t="s">
        <v>300</v>
      </c>
      <c r="G195" s="3" t="s">
        <v>62</v>
      </c>
      <c r="H195" s="6">
        <f t="shared" si="82"/>
        <v>87.5</v>
      </c>
      <c r="I195" s="10">
        <v>87.5</v>
      </c>
      <c r="J195" s="8">
        <v>0</v>
      </c>
      <c r="K195" s="8">
        <v>0</v>
      </c>
      <c r="L195" s="8">
        <v>0</v>
      </c>
    </row>
    <row r="196" spans="1:12" s="33" customFormat="1" ht="25.5">
      <c r="A196" s="12"/>
      <c r="B196" s="1" t="s">
        <v>569</v>
      </c>
      <c r="C196" s="128"/>
      <c r="D196" s="3" t="s">
        <v>17</v>
      </c>
      <c r="E196" s="3" t="s">
        <v>39</v>
      </c>
      <c r="F196" s="3" t="s">
        <v>578</v>
      </c>
      <c r="G196" s="3"/>
      <c r="H196" s="6">
        <f>SUM(I196:L196)</f>
        <v>1305</v>
      </c>
      <c r="I196" s="10">
        <f>I200+I197</f>
        <v>1305</v>
      </c>
      <c r="J196" s="10">
        <f t="shared" ref="J196:L196" si="84">J200</f>
        <v>0</v>
      </c>
      <c r="K196" s="10">
        <f t="shared" si="84"/>
        <v>0</v>
      </c>
      <c r="L196" s="10">
        <f t="shared" si="84"/>
        <v>0</v>
      </c>
    </row>
    <row r="197" spans="1:12" s="33" customFormat="1" ht="38.25">
      <c r="A197" s="9"/>
      <c r="B197" s="1" t="s">
        <v>275</v>
      </c>
      <c r="C197" s="2"/>
      <c r="D197" s="3" t="s">
        <v>17</v>
      </c>
      <c r="E197" s="3" t="s">
        <v>39</v>
      </c>
      <c r="F197" s="3" t="s">
        <v>578</v>
      </c>
      <c r="G197" s="3" t="s">
        <v>58</v>
      </c>
      <c r="H197" s="6">
        <f t="shared" ref="H197:H199" si="85">SUM(I197:L197)</f>
        <v>1225</v>
      </c>
      <c r="I197" s="10">
        <f>I198</f>
        <v>1225</v>
      </c>
      <c r="J197" s="10">
        <f>J198</f>
        <v>0</v>
      </c>
      <c r="K197" s="10">
        <f>K198</f>
        <v>0</v>
      </c>
      <c r="L197" s="10">
        <f>L198</f>
        <v>0</v>
      </c>
    </row>
    <row r="198" spans="1:12" s="33" customFormat="1" ht="38.25">
      <c r="A198" s="9"/>
      <c r="B198" s="1" t="s">
        <v>113</v>
      </c>
      <c r="C198" s="2"/>
      <c r="D198" s="3" t="s">
        <v>17</v>
      </c>
      <c r="E198" s="3" t="s">
        <v>39</v>
      </c>
      <c r="F198" s="3" t="s">
        <v>578</v>
      </c>
      <c r="G198" s="3" t="s">
        <v>60</v>
      </c>
      <c r="H198" s="6">
        <f t="shared" si="85"/>
        <v>1225</v>
      </c>
      <c r="I198" s="10">
        <f>I199</f>
        <v>1225</v>
      </c>
      <c r="J198" s="10">
        <f t="shared" ref="J198:L198" si="86">J199</f>
        <v>0</v>
      </c>
      <c r="K198" s="10">
        <f t="shared" si="86"/>
        <v>0</v>
      </c>
      <c r="L198" s="10">
        <f t="shared" si="86"/>
        <v>0</v>
      </c>
    </row>
    <row r="199" spans="1:12" s="33" customFormat="1" ht="51">
      <c r="A199" s="9"/>
      <c r="B199" s="1" t="s">
        <v>276</v>
      </c>
      <c r="C199" s="2"/>
      <c r="D199" s="3" t="s">
        <v>17</v>
      </c>
      <c r="E199" s="3" t="s">
        <v>39</v>
      </c>
      <c r="F199" s="3" t="s">
        <v>578</v>
      </c>
      <c r="G199" s="3" t="s">
        <v>62</v>
      </c>
      <c r="H199" s="6">
        <f t="shared" si="85"/>
        <v>1225</v>
      </c>
      <c r="I199" s="10">
        <v>1225</v>
      </c>
      <c r="J199" s="8">
        <v>0</v>
      </c>
      <c r="K199" s="8">
        <v>0</v>
      </c>
      <c r="L199" s="8">
        <v>0</v>
      </c>
    </row>
    <row r="200" spans="1:12" s="33" customFormat="1" ht="51">
      <c r="A200" s="104"/>
      <c r="B200" s="16" t="s">
        <v>239</v>
      </c>
      <c r="C200" s="16"/>
      <c r="D200" s="3" t="s">
        <v>17</v>
      </c>
      <c r="E200" s="3" t="s">
        <v>39</v>
      </c>
      <c r="F200" s="3" t="s">
        <v>578</v>
      </c>
      <c r="G200" s="18" t="s">
        <v>49</v>
      </c>
      <c r="H200" s="19">
        <f>H201</f>
        <v>80</v>
      </c>
      <c r="I200" s="20">
        <f t="shared" ref="I200:L201" si="87">I201</f>
        <v>80</v>
      </c>
      <c r="J200" s="20">
        <f t="shared" si="87"/>
        <v>0</v>
      </c>
      <c r="K200" s="20">
        <f t="shared" si="87"/>
        <v>0</v>
      </c>
      <c r="L200" s="20">
        <f t="shared" si="87"/>
        <v>0</v>
      </c>
    </row>
    <row r="201" spans="1:12" s="33" customFormat="1">
      <c r="A201" s="104"/>
      <c r="B201" s="16" t="s">
        <v>51</v>
      </c>
      <c r="C201" s="16"/>
      <c r="D201" s="3" t="s">
        <v>17</v>
      </c>
      <c r="E201" s="3" t="s">
        <v>39</v>
      </c>
      <c r="F201" s="3" t="s">
        <v>578</v>
      </c>
      <c r="G201" s="18" t="s">
        <v>50</v>
      </c>
      <c r="H201" s="19">
        <f>I201+J201+K201+L201</f>
        <v>80</v>
      </c>
      <c r="I201" s="20">
        <f t="shared" si="87"/>
        <v>80</v>
      </c>
      <c r="J201" s="20">
        <f t="shared" si="87"/>
        <v>0</v>
      </c>
      <c r="K201" s="20">
        <f t="shared" si="87"/>
        <v>0</v>
      </c>
      <c r="L201" s="20">
        <f t="shared" si="87"/>
        <v>0</v>
      </c>
    </row>
    <row r="202" spans="1:12" s="33" customFormat="1" ht="25.5">
      <c r="A202" s="104"/>
      <c r="B202" s="16" t="s">
        <v>54</v>
      </c>
      <c r="C202" s="16"/>
      <c r="D202" s="3" t="s">
        <v>17</v>
      </c>
      <c r="E202" s="3" t="s">
        <v>39</v>
      </c>
      <c r="F202" s="3" t="s">
        <v>578</v>
      </c>
      <c r="G202" s="18" t="s">
        <v>48</v>
      </c>
      <c r="H202" s="19">
        <f>I202+J202+K202+L202</f>
        <v>80</v>
      </c>
      <c r="I202" s="108">
        <v>80</v>
      </c>
      <c r="J202" s="108">
        <v>0</v>
      </c>
      <c r="K202" s="108">
        <v>0</v>
      </c>
      <c r="L202" s="108">
        <v>0</v>
      </c>
    </row>
    <row r="203" spans="1:12" s="33" customFormat="1" ht="51">
      <c r="A203" s="129"/>
      <c r="B203" s="16" t="s">
        <v>301</v>
      </c>
      <c r="C203" s="130"/>
      <c r="D203" s="3" t="s">
        <v>17</v>
      </c>
      <c r="E203" s="3" t="s">
        <v>39</v>
      </c>
      <c r="F203" s="3" t="s">
        <v>302</v>
      </c>
      <c r="G203" s="18"/>
      <c r="H203" s="19">
        <f>SUM(I203:L203)</f>
        <v>33</v>
      </c>
      <c r="I203" s="108">
        <f>I204</f>
        <v>33</v>
      </c>
      <c r="J203" s="108">
        <f t="shared" ref="J203:L204" si="88">J204</f>
        <v>0</v>
      </c>
      <c r="K203" s="108">
        <f t="shared" si="88"/>
        <v>0</v>
      </c>
      <c r="L203" s="108">
        <f t="shared" si="88"/>
        <v>0</v>
      </c>
    </row>
    <row r="204" spans="1:12" s="33" customFormat="1" ht="25.5">
      <c r="A204" s="129"/>
      <c r="B204" s="1" t="s">
        <v>569</v>
      </c>
      <c r="C204" s="130"/>
      <c r="D204" s="3" t="s">
        <v>17</v>
      </c>
      <c r="E204" s="3" t="s">
        <v>39</v>
      </c>
      <c r="F204" s="3" t="s">
        <v>577</v>
      </c>
      <c r="G204" s="18"/>
      <c r="H204" s="19">
        <f>SUM(I204:L204)</f>
        <v>33</v>
      </c>
      <c r="I204" s="108">
        <f>I205</f>
        <v>33</v>
      </c>
      <c r="J204" s="108">
        <f t="shared" si="88"/>
        <v>0</v>
      </c>
      <c r="K204" s="108">
        <f t="shared" si="88"/>
        <v>0</v>
      </c>
      <c r="L204" s="108">
        <f t="shared" si="88"/>
        <v>0</v>
      </c>
    </row>
    <row r="205" spans="1:12" s="33" customFormat="1" ht="51">
      <c r="A205" s="104"/>
      <c r="B205" s="16" t="s">
        <v>239</v>
      </c>
      <c r="C205" s="16"/>
      <c r="D205" s="3" t="s">
        <v>17</v>
      </c>
      <c r="E205" s="3" t="s">
        <v>39</v>
      </c>
      <c r="F205" s="3" t="s">
        <v>577</v>
      </c>
      <c r="G205" s="18" t="s">
        <v>49</v>
      </c>
      <c r="H205" s="19">
        <f>H206</f>
        <v>20</v>
      </c>
      <c r="I205" s="20">
        <f>I206+I208</f>
        <v>33</v>
      </c>
      <c r="J205" s="20">
        <f t="shared" ref="J205:L205" si="89">J206+J208</f>
        <v>0</v>
      </c>
      <c r="K205" s="20">
        <f t="shared" si="89"/>
        <v>0</v>
      </c>
      <c r="L205" s="20">
        <f t="shared" si="89"/>
        <v>0</v>
      </c>
    </row>
    <row r="206" spans="1:12" s="33" customFormat="1">
      <c r="A206" s="104"/>
      <c r="B206" s="16" t="s">
        <v>51</v>
      </c>
      <c r="C206" s="16"/>
      <c r="D206" s="3" t="s">
        <v>17</v>
      </c>
      <c r="E206" s="3" t="s">
        <v>39</v>
      </c>
      <c r="F206" s="3" t="s">
        <v>577</v>
      </c>
      <c r="G206" s="18" t="s">
        <v>50</v>
      </c>
      <c r="H206" s="19">
        <f>I206+J206+K206+L206</f>
        <v>20</v>
      </c>
      <c r="I206" s="20">
        <f t="shared" ref="I206:L206" si="90">I207</f>
        <v>20</v>
      </c>
      <c r="J206" s="20">
        <f t="shared" si="90"/>
        <v>0</v>
      </c>
      <c r="K206" s="20">
        <f t="shared" si="90"/>
        <v>0</v>
      </c>
      <c r="L206" s="20">
        <f t="shared" si="90"/>
        <v>0</v>
      </c>
    </row>
    <row r="207" spans="1:12" s="33" customFormat="1" ht="25.5">
      <c r="A207" s="104"/>
      <c r="B207" s="16" t="s">
        <v>54</v>
      </c>
      <c r="C207" s="16"/>
      <c r="D207" s="3" t="s">
        <v>17</v>
      </c>
      <c r="E207" s="3" t="s">
        <v>39</v>
      </c>
      <c r="F207" s="3" t="s">
        <v>577</v>
      </c>
      <c r="G207" s="18" t="s">
        <v>48</v>
      </c>
      <c r="H207" s="19">
        <f>I207+J207+K207+L207</f>
        <v>20</v>
      </c>
      <c r="I207" s="108">
        <v>20</v>
      </c>
      <c r="J207" s="108">
        <v>0</v>
      </c>
      <c r="K207" s="108">
        <v>0</v>
      </c>
      <c r="L207" s="108">
        <v>0</v>
      </c>
    </row>
    <row r="208" spans="1:12" s="33" customFormat="1">
      <c r="A208" s="129"/>
      <c r="B208" s="16" t="s">
        <v>67</v>
      </c>
      <c r="C208" s="130"/>
      <c r="D208" s="3" t="s">
        <v>17</v>
      </c>
      <c r="E208" s="3" t="s">
        <v>39</v>
      </c>
      <c r="F208" s="3" t="s">
        <v>577</v>
      </c>
      <c r="G208" s="18" t="s">
        <v>65</v>
      </c>
      <c r="H208" s="19">
        <f>SUM(I208:L208)</f>
        <v>13</v>
      </c>
      <c r="I208" s="108">
        <f>I209</f>
        <v>13</v>
      </c>
      <c r="J208" s="108">
        <f t="shared" ref="J208:L208" si="91">J209</f>
        <v>0</v>
      </c>
      <c r="K208" s="108">
        <f t="shared" si="91"/>
        <v>0</v>
      </c>
      <c r="L208" s="108">
        <f t="shared" si="91"/>
        <v>0</v>
      </c>
    </row>
    <row r="209" spans="1:12" s="33" customFormat="1" ht="25.5">
      <c r="A209" s="129"/>
      <c r="B209" s="16" t="s">
        <v>85</v>
      </c>
      <c r="C209" s="130"/>
      <c r="D209" s="3" t="s">
        <v>17</v>
      </c>
      <c r="E209" s="3" t="s">
        <v>39</v>
      </c>
      <c r="F209" s="3" t="s">
        <v>577</v>
      </c>
      <c r="G209" s="18" t="s">
        <v>83</v>
      </c>
      <c r="H209" s="19">
        <f>SUM(I209:L209)</f>
        <v>13</v>
      </c>
      <c r="I209" s="108">
        <v>13</v>
      </c>
      <c r="J209" s="108">
        <v>0</v>
      </c>
      <c r="K209" s="108">
        <v>0</v>
      </c>
      <c r="L209" s="108">
        <v>0</v>
      </c>
    </row>
    <row r="210" spans="1:12" s="33" customFormat="1" ht="25.5">
      <c r="A210" s="129"/>
      <c r="B210" s="16" t="s">
        <v>303</v>
      </c>
      <c r="C210" s="130"/>
      <c r="D210" s="3" t="s">
        <v>17</v>
      </c>
      <c r="E210" s="3" t="s">
        <v>39</v>
      </c>
      <c r="F210" s="3" t="s">
        <v>304</v>
      </c>
      <c r="G210" s="18"/>
      <c r="H210" s="19">
        <f>SUM(I210:L210)</f>
        <v>30</v>
      </c>
      <c r="I210" s="108">
        <f>I211</f>
        <v>30</v>
      </c>
      <c r="J210" s="108">
        <f t="shared" ref="J210:L211" si="92">J211</f>
        <v>0</v>
      </c>
      <c r="K210" s="108">
        <f t="shared" si="92"/>
        <v>0</v>
      </c>
      <c r="L210" s="108">
        <f t="shared" si="92"/>
        <v>0</v>
      </c>
    </row>
    <row r="211" spans="1:12" s="33" customFormat="1" ht="25.5">
      <c r="A211" s="129"/>
      <c r="B211" s="1" t="s">
        <v>569</v>
      </c>
      <c r="C211" s="130"/>
      <c r="D211" s="3" t="s">
        <v>17</v>
      </c>
      <c r="E211" s="3" t="s">
        <v>39</v>
      </c>
      <c r="F211" s="3" t="s">
        <v>576</v>
      </c>
      <c r="G211" s="18"/>
      <c r="H211" s="19">
        <f>SUM(I211:L211)</f>
        <v>30</v>
      </c>
      <c r="I211" s="108">
        <f>I212</f>
        <v>30</v>
      </c>
      <c r="J211" s="108">
        <f t="shared" si="92"/>
        <v>0</v>
      </c>
      <c r="K211" s="108">
        <f t="shared" si="92"/>
        <v>0</v>
      </c>
      <c r="L211" s="108">
        <f t="shared" si="92"/>
        <v>0</v>
      </c>
    </row>
    <row r="212" spans="1:12" s="33" customFormat="1" ht="51">
      <c r="A212" s="104"/>
      <c r="B212" s="16" t="s">
        <v>239</v>
      </c>
      <c r="C212" s="16"/>
      <c r="D212" s="3" t="s">
        <v>17</v>
      </c>
      <c r="E212" s="3" t="s">
        <v>39</v>
      </c>
      <c r="F212" s="3" t="s">
        <v>576</v>
      </c>
      <c r="G212" s="18" t="s">
        <v>49</v>
      </c>
      <c r="H212" s="19">
        <f>H213</f>
        <v>5</v>
      </c>
      <c r="I212" s="20">
        <f>I213+I215</f>
        <v>30</v>
      </c>
      <c r="J212" s="20">
        <f t="shared" ref="J212:L212" si="93">J213+J215</f>
        <v>0</v>
      </c>
      <c r="K212" s="20">
        <f t="shared" si="93"/>
        <v>0</v>
      </c>
      <c r="L212" s="20">
        <f t="shared" si="93"/>
        <v>0</v>
      </c>
    </row>
    <row r="213" spans="1:12" s="33" customFormat="1">
      <c r="A213" s="104"/>
      <c r="B213" s="16" t="s">
        <v>51</v>
      </c>
      <c r="C213" s="16"/>
      <c r="D213" s="3" t="s">
        <v>17</v>
      </c>
      <c r="E213" s="3" t="s">
        <v>39</v>
      </c>
      <c r="F213" s="3" t="s">
        <v>576</v>
      </c>
      <c r="G213" s="18" t="s">
        <v>50</v>
      </c>
      <c r="H213" s="19">
        <f>I213+J213+K213+L213</f>
        <v>5</v>
      </c>
      <c r="I213" s="20">
        <f t="shared" ref="I213:L213" si="94">I214</f>
        <v>5</v>
      </c>
      <c r="J213" s="20">
        <f t="shared" si="94"/>
        <v>0</v>
      </c>
      <c r="K213" s="20">
        <f t="shared" si="94"/>
        <v>0</v>
      </c>
      <c r="L213" s="20">
        <f t="shared" si="94"/>
        <v>0</v>
      </c>
    </row>
    <row r="214" spans="1:12" s="33" customFormat="1" ht="25.5">
      <c r="A214" s="104"/>
      <c r="B214" s="16" t="s">
        <v>54</v>
      </c>
      <c r="C214" s="16"/>
      <c r="D214" s="3" t="s">
        <v>17</v>
      </c>
      <c r="E214" s="3" t="s">
        <v>39</v>
      </c>
      <c r="F214" s="3" t="s">
        <v>576</v>
      </c>
      <c r="G214" s="18" t="s">
        <v>48</v>
      </c>
      <c r="H214" s="19">
        <f>I214+J214+K214+L214</f>
        <v>5</v>
      </c>
      <c r="I214" s="108">
        <v>5</v>
      </c>
      <c r="J214" s="108">
        <v>0</v>
      </c>
      <c r="K214" s="108">
        <v>0</v>
      </c>
      <c r="L214" s="108">
        <v>0</v>
      </c>
    </row>
    <row r="215" spans="1:12" s="33" customFormat="1">
      <c r="A215" s="129"/>
      <c r="B215" s="16" t="s">
        <v>67</v>
      </c>
      <c r="C215" s="130"/>
      <c r="D215" s="3" t="s">
        <v>17</v>
      </c>
      <c r="E215" s="3" t="s">
        <v>39</v>
      </c>
      <c r="F215" s="3" t="s">
        <v>576</v>
      </c>
      <c r="G215" s="18" t="s">
        <v>65</v>
      </c>
      <c r="H215" s="19">
        <f>SUM(I215:L215)</f>
        <v>25</v>
      </c>
      <c r="I215" s="108">
        <f>I216</f>
        <v>25</v>
      </c>
      <c r="J215" s="108">
        <f t="shared" ref="J215:L215" si="95">J216</f>
        <v>0</v>
      </c>
      <c r="K215" s="108">
        <f t="shared" si="95"/>
        <v>0</v>
      </c>
      <c r="L215" s="108">
        <f t="shared" si="95"/>
        <v>0</v>
      </c>
    </row>
    <row r="216" spans="1:12" s="33" customFormat="1" ht="25.5">
      <c r="A216" s="129"/>
      <c r="B216" s="16" t="s">
        <v>85</v>
      </c>
      <c r="C216" s="130"/>
      <c r="D216" s="3" t="s">
        <v>17</v>
      </c>
      <c r="E216" s="3" t="s">
        <v>39</v>
      </c>
      <c r="F216" s="3" t="s">
        <v>576</v>
      </c>
      <c r="G216" s="18" t="s">
        <v>83</v>
      </c>
      <c r="H216" s="19">
        <f>SUM(I216:L216)</f>
        <v>25</v>
      </c>
      <c r="I216" s="108">
        <v>25</v>
      </c>
      <c r="J216" s="108">
        <v>0</v>
      </c>
      <c r="K216" s="108">
        <v>0</v>
      </c>
      <c r="L216" s="108">
        <v>0</v>
      </c>
    </row>
    <row r="217" spans="1:12" s="33" customFormat="1" ht="76.5">
      <c r="A217" s="129"/>
      <c r="B217" s="16" t="s">
        <v>95</v>
      </c>
      <c r="C217" s="130"/>
      <c r="D217" s="3" t="s">
        <v>17</v>
      </c>
      <c r="E217" s="3" t="s">
        <v>39</v>
      </c>
      <c r="F217" s="3" t="s">
        <v>293</v>
      </c>
      <c r="G217" s="18"/>
      <c r="H217" s="6">
        <f t="shared" ref="H217:H227" si="96">SUM(I217:L217)</f>
        <v>5902.6</v>
      </c>
      <c r="I217" s="108">
        <f>I218+I223</f>
        <v>5902.6</v>
      </c>
      <c r="J217" s="108">
        <f>J223</f>
        <v>0</v>
      </c>
      <c r="K217" s="108">
        <f>K223</f>
        <v>0</v>
      </c>
      <c r="L217" s="108">
        <f>L223</f>
        <v>0</v>
      </c>
    </row>
    <row r="218" spans="1:12" s="33" customFormat="1" ht="63.75">
      <c r="A218" s="129"/>
      <c r="B218" s="16" t="s">
        <v>567</v>
      </c>
      <c r="C218" s="130"/>
      <c r="D218" s="3" t="s">
        <v>17</v>
      </c>
      <c r="E218" s="3" t="s">
        <v>39</v>
      </c>
      <c r="F218" s="3" t="s">
        <v>295</v>
      </c>
      <c r="G218" s="18"/>
      <c r="H218" s="6">
        <f t="shared" ref="H218:H222" si="97">SUM(I218:L218)</f>
        <v>5320</v>
      </c>
      <c r="I218" s="108">
        <f>I219</f>
        <v>5320</v>
      </c>
      <c r="J218" s="108">
        <f t="shared" ref="J218:L219" si="98">J219</f>
        <v>0</v>
      </c>
      <c r="K218" s="108">
        <f t="shared" si="98"/>
        <v>0</v>
      </c>
      <c r="L218" s="108">
        <f t="shared" si="98"/>
        <v>0</v>
      </c>
    </row>
    <row r="219" spans="1:12" s="33" customFormat="1" ht="25.5">
      <c r="A219" s="129"/>
      <c r="B219" s="1" t="s">
        <v>569</v>
      </c>
      <c r="C219" s="130"/>
      <c r="D219" s="3" t="s">
        <v>17</v>
      </c>
      <c r="E219" s="3" t="s">
        <v>39</v>
      </c>
      <c r="F219" s="3" t="s">
        <v>584</v>
      </c>
      <c r="G219" s="18"/>
      <c r="H219" s="6">
        <f t="shared" si="97"/>
        <v>5320</v>
      </c>
      <c r="I219" s="108">
        <f>I220</f>
        <v>5320</v>
      </c>
      <c r="J219" s="108">
        <f t="shared" si="98"/>
        <v>0</v>
      </c>
      <c r="K219" s="108">
        <f t="shared" si="98"/>
        <v>0</v>
      </c>
      <c r="L219" s="108">
        <f t="shared" si="98"/>
        <v>0</v>
      </c>
    </row>
    <row r="220" spans="1:12" s="33" customFormat="1" ht="38.25">
      <c r="A220" s="9"/>
      <c r="B220" s="1" t="s">
        <v>275</v>
      </c>
      <c r="C220" s="2"/>
      <c r="D220" s="3" t="s">
        <v>17</v>
      </c>
      <c r="E220" s="3" t="s">
        <v>39</v>
      </c>
      <c r="F220" s="3" t="s">
        <v>584</v>
      </c>
      <c r="G220" s="3" t="s">
        <v>58</v>
      </c>
      <c r="H220" s="6">
        <f t="shared" si="97"/>
        <v>5320</v>
      </c>
      <c r="I220" s="10">
        <f>I221</f>
        <v>5320</v>
      </c>
      <c r="J220" s="10">
        <f>J221</f>
        <v>0</v>
      </c>
      <c r="K220" s="10">
        <f>K221</f>
        <v>0</v>
      </c>
      <c r="L220" s="10">
        <f>L221</f>
        <v>0</v>
      </c>
    </row>
    <row r="221" spans="1:12" s="33" customFormat="1" ht="38.25">
      <c r="A221" s="9"/>
      <c r="B221" s="1" t="s">
        <v>113</v>
      </c>
      <c r="C221" s="2"/>
      <c r="D221" s="3" t="s">
        <v>17</v>
      </c>
      <c r="E221" s="3" t="s">
        <v>39</v>
      </c>
      <c r="F221" s="3" t="s">
        <v>584</v>
      </c>
      <c r="G221" s="3" t="s">
        <v>60</v>
      </c>
      <c r="H221" s="6">
        <f t="shared" si="97"/>
        <v>5320</v>
      </c>
      <c r="I221" s="10">
        <f>I222</f>
        <v>5320</v>
      </c>
      <c r="J221" s="10">
        <f t="shared" ref="J221:L221" si="99">J222</f>
        <v>0</v>
      </c>
      <c r="K221" s="10">
        <f t="shared" si="99"/>
        <v>0</v>
      </c>
      <c r="L221" s="10">
        <f t="shared" si="99"/>
        <v>0</v>
      </c>
    </row>
    <row r="222" spans="1:12" s="33" customFormat="1" ht="51">
      <c r="A222" s="9"/>
      <c r="B222" s="1" t="s">
        <v>276</v>
      </c>
      <c r="C222" s="2"/>
      <c r="D222" s="3" t="s">
        <v>17</v>
      </c>
      <c r="E222" s="3" t="s">
        <v>39</v>
      </c>
      <c r="F222" s="3" t="s">
        <v>584</v>
      </c>
      <c r="G222" s="3" t="s">
        <v>62</v>
      </c>
      <c r="H222" s="6">
        <f t="shared" si="97"/>
        <v>5320</v>
      </c>
      <c r="I222" s="10">
        <v>5320</v>
      </c>
      <c r="J222" s="8">
        <v>0</v>
      </c>
      <c r="K222" s="8">
        <v>0</v>
      </c>
      <c r="L222" s="8">
        <v>0</v>
      </c>
    </row>
    <row r="223" spans="1:12" s="33" customFormat="1" ht="38.25">
      <c r="A223" s="129"/>
      <c r="B223" s="16" t="s">
        <v>348</v>
      </c>
      <c r="C223" s="130"/>
      <c r="D223" s="3" t="s">
        <v>17</v>
      </c>
      <c r="E223" s="3" t="s">
        <v>39</v>
      </c>
      <c r="F223" s="3" t="s">
        <v>349</v>
      </c>
      <c r="G223" s="18"/>
      <c r="H223" s="6">
        <f t="shared" si="96"/>
        <v>582.6</v>
      </c>
      <c r="I223" s="108">
        <f>I224</f>
        <v>582.6</v>
      </c>
      <c r="J223" s="108">
        <f t="shared" ref="J223:L224" si="100">J224</f>
        <v>0</v>
      </c>
      <c r="K223" s="108">
        <f t="shared" si="100"/>
        <v>0</v>
      </c>
      <c r="L223" s="108">
        <f t="shared" si="100"/>
        <v>0</v>
      </c>
    </row>
    <row r="224" spans="1:12" s="33" customFormat="1" ht="25.5">
      <c r="A224" s="129"/>
      <c r="B224" s="1" t="s">
        <v>569</v>
      </c>
      <c r="C224" s="130"/>
      <c r="D224" s="3" t="s">
        <v>17</v>
      </c>
      <c r="E224" s="3" t="s">
        <v>39</v>
      </c>
      <c r="F224" s="3" t="s">
        <v>588</v>
      </c>
      <c r="G224" s="18"/>
      <c r="H224" s="6">
        <f t="shared" si="96"/>
        <v>582.6</v>
      </c>
      <c r="I224" s="108">
        <f>I225</f>
        <v>582.6</v>
      </c>
      <c r="J224" s="108">
        <f t="shared" si="100"/>
        <v>0</v>
      </c>
      <c r="K224" s="108">
        <f t="shared" si="100"/>
        <v>0</v>
      </c>
      <c r="L224" s="108">
        <f t="shared" si="100"/>
        <v>0</v>
      </c>
    </row>
    <row r="225" spans="1:13" s="33" customFormat="1" ht="38.25">
      <c r="A225" s="9"/>
      <c r="B225" s="1" t="s">
        <v>275</v>
      </c>
      <c r="C225" s="2"/>
      <c r="D225" s="3" t="s">
        <v>17</v>
      </c>
      <c r="E225" s="3" t="s">
        <v>39</v>
      </c>
      <c r="F225" s="3" t="s">
        <v>588</v>
      </c>
      <c r="G225" s="3" t="s">
        <v>58</v>
      </c>
      <c r="H225" s="6">
        <f t="shared" si="96"/>
        <v>582.6</v>
      </c>
      <c r="I225" s="10">
        <f>I226</f>
        <v>582.6</v>
      </c>
      <c r="J225" s="10">
        <f>J226</f>
        <v>0</v>
      </c>
      <c r="K225" s="10">
        <f>K226</f>
        <v>0</v>
      </c>
      <c r="L225" s="10">
        <f>L226</f>
        <v>0</v>
      </c>
    </row>
    <row r="226" spans="1:13" s="33" customFormat="1" ht="38.25">
      <c r="A226" s="9"/>
      <c r="B226" s="1" t="s">
        <v>113</v>
      </c>
      <c r="C226" s="2"/>
      <c r="D226" s="3" t="s">
        <v>17</v>
      </c>
      <c r="E226" s="3" t="s">
        <v>39</v>
      </c>
      <c r="F226" s="3" t="s">
        <v>588</v>
      </c>
      <c r="G226" s="3" t="s">
        <v>60</v>
      </c>
      <c r="H226" s="6">
        <f t="shared" si="96"/>
        <v>582.6</v>
      </c>
      <c r="I226" s="10">
        <f>I227</f>
        <v>582.6</v>
      </c>
      <c r="J226" s="10">
        <f t="shared" ref="J226:L226" si="101">J227</f>
        <v>0</v>
      </c>
      <c r="K226" s="10">
        <f t="shared" si="101"/>
        <v>0</v>
      </c>
      <c r="L226" s="10">
        <f t="shared" si="101"/>
        <v>0</v>
      </c>
    </row>
    <row r="227" spans="1:13" s="33" customFormat="1" ht="51">
      <c r="A227" s="9"/>
      <c r="B227" s="1" t="s">
        <v>276</v>
      </c>
      <c r="C227" s="2"/>
      <c r="D227" s="3" t="s">
        <v>17</v>
      </c>
      <c r="E227" s="3" t="s">
        <v>39</v>
      </c>
      <c r="F227" s="3" t="s">
        <v>588</v>
      </c>
      <c r="G227" s="3" t="s">
        <v>62</v>
      </c>
      <c r="H227" s="6">
        <f t="shared" si="96"/>
        <v>582.6</v>
      </c>
      <c r="I227" s="10">
        <f>200+300+82.6</f>
        <v>582.6</v>
      </c>
      <c r="J227" s="8">
        <v>0</v>
      </c>
      <c r="K227" s="8">
        <v>0</v>
      </c>
      <c r="L227" s="8">
        <v>0</v>
      </c>
    </row>
    <row r="228" spans="1:13" s="32" customFormat="1" ht="14.45" customHeight="1">
      <c r="A228" s="114"/>
      <c r="B228" s="2" t="s">
        <v>40</v>
      </c>
      <c r="C228" s="118"/>
      <c r="D228" s="4" t="s">
        <v>18</v>
      </c>
      <c r="E228" s="4" t="s">
        <v>15</v>
      </c>
      <c r="F228" s="4"/>
      <c r="G228" s="4"/>
      <c r="H228" s="6">
        <f>I228+J228+K228+L228</f>
        <v>236487.4</v>
      </c>
      <c r="I228" s="6">
        <f>I229+I251+I257+I263+I307+I318</f>
        <v>168688</v>
      </c>
      <c r="J228" s="6">
        <f>J229+J251+J257+J263+J307+J318</f>
        <v>32216.9</v>
      </c>
      <c r="K228" s="6">
        <f>K229+K251+K257+K263+K307+K318</f>
        <v>31598.7</v>
      </c>
      <c r="L228" s="6">
        <f>L229+L251+L257+L263+L307+L318</f>
        <v>3983.7999999999997</v>
      </c>
      <c r="M228" s="85"/>
    </row>
    <row r="229" spans="1:13" s="32" customFormat="1" ht="15.75" customHeight="1">
      <c r="A229" s="114"/>
      <c r="B229" s="2" t="s">
        <v>47</v>
      </c>
      <c r="C229" s="118"/>
      <c r="D229" s="4" t="s">
        <v>18</v>
      </c>
      <c r="E229" s="4" t="s">
        <v>14</v>
      </c>
      <c r="F229" s="4"/>
      <c r="G229" s="4"/>
      <c r="H229" s="6">
        <f>SUM(I229:L229)</f>
        <v>7298.1</v>
      </c>
      <c r="I229" s="6">
        <f>I230</f>
        <v>3314.3</v>
      </c>
      <c r="J229" s="6">
        <f t="shared" ref="J229:L230" si="102">J230</f>
        <v>0</v>
      </c>
      <c r="K229" s="6">
        <f t="shared" si="102"/>
        <v>0</v>
      </c>
      <c r="L229" s="6">
        <f t="shared" si="102"/>
        <v>3983.7999999999997</v>
      </c>
    </row>
    <row r="230" spans="1:13" s="32" customFormat="1" ht="51" customHeight="1">
      <c r="A230" s="114"/>
      <c r="B230" s="1" t="s">
        <v>100</v>
      </c>
      <c r="C230" s="118"/>
      <c r="D230" s="3" t="s">
        <v>18</v>
      </c>
      <c r="E230" s="3" t="s">
        <v>14</v>
      </c>
      <c r="F230" s="3" t="s">
        <v>265</v>
      </c>
      <c r="G230" s="4"/>
      <c r="H230" s="6">
        <f t="shared" ref="H230:H249" si="103">I230+J230+K230+L230</f>
        <v>7298.1</v>
      </c>
      <c r="I230" s="10">
        <f>I231</f>
        <v>3314.3</v>
      </c>
      <c r="J230" s="10">
        <f t="shared" si="102"/>
        <v>0</v>
      </c>
      <c r="K230" s="10">
        <f t="shared" si="102"/>
        <v>0</v>
      </c>
      <c r="L230" s="10">
        <f t="shared" si="102"/>
        <v>3983.7999999999997</v>
      </c>
    </row>
    <row r="231" spans="1:13" s="32" customFormat="1" ht="45" customHeight="1">
      <c r="A231" s="114"/>
      <c r="B231" s="1" t="s">
        <v>266</v>
      </c>
      <c r="C231" s="118"/>
      <c r="D231" s="3" t="s">
        <v>18</v>
      </c>
      <c r="E231" s="3" t="s">
        <v>14</v>
      </c>
      <c r="F231" s="3" t="s">
        <v>267</v>
      </c>
      <c r="G231" s="4"/>
      <c r="H231" s="6">
        <f t="shared" si="103"/>
        <v>7298.1</v>
      </c>
      <c r="I231" s="10">
        <f>I232+I242+I246</f>
        <v>3314.3</v>
      </c>
      <c r="J231" s="10">
        <f>J232+J242+J246</f>
        <v>0</v>
      </c>
      <c r="K231" s="10">
        <f>K232+K242+K246</f>
        <v>0</v>
      </c>
      <c r="L231" s="10">
        <f>L232+L242+L246</f>
        <v>3983.7999999999997</v>
      </c>
    </row>
    <row r="232" spans="1:13" s="32" customFormat="1" ht="112.5" customHeight="1">
      <c r="A232" s="114"/>
      <c r="B232" s="1" t="s">
        <v>499</v>
      </c>
      <c r="C232" s="118"/>
      <c r="D232" s="3" t="s">
        <v>18</v>
      </c>
      <c r="E232" s="3" t="s">
        <v>14</v>
      </c>
      <c r="F232" s="3" t="s">
        <v>268</v>
      </c>
      <c r="G232" s="4"/>
      <c r="H232" s="6">
        <f t="shared" si="103"/>
        <v>3983.7999999999997</v>
      </c>
      <c r="I232" s="10">
        <f>I233+I239</f>
        <v>0</v>
      </c>
      <c r="J232" s="10">
        <f>J233+J239</f>
        <v>0</v>
      </c>
      <c r="K232" s="10">
        <f>K233+K239</f>
        <v>0</v>
      </c>
      <c r="L232" s="10">
        <f>L233+L239+L236</f>
        <v>3983.7999999999997</v>
      </c>
    </row>
    <row r="233" spans="1:13" s="38" customFormat="1" ht="87" customHeight="1">
      <c r="A233" s="100"/>
      <c r="B233" s="1" t="s">
        <v>55</v>
      </c>
      <c r="C233" s="118"/>
      <c r="D233" s="3" t="s">
        <v>18</v>
      </c>
      <c r="E233" s="3" t="s">
        <v>14</v>
      </c>
      <c r="F233" s="3" t="s">
        <v>268</v>
      </c>
      <c r="G233" s="3" t="s">
        <v>56</v>
      </c>
      <c r="H233" s="6">
        <f t="shared" si="103"/>
        <v>3277.2</v>
      </c>
      <c r="I233" s="10">
        <f>I234</f>
        <v>0</v>
      </c>
      <c r="J233" s="10">
        <f>J234</f>
        <v>0</v>
      </c>
      <c r="K233" s="10">
        <v>0</v>
      </c>
      <c r="L233" s="10">
        <f>L234</f>
        <v>3277.2</v>
      </c>
    </row>
    <row r="234" spans="1:13" s="38" customFormat="1" ht="25.5">
      <c r="A234" s="100"/>
      <c r="B234" s="1" t="s">
        <v>68</v>
      </c>
      <c r="C234" s="118"/>
      <c r="D234" s="3" t="s">
        <v>18</v>
      </c>
      <c r="E234" s="3" t="s">
        <v>14</v>
      </c>
      <c r="F234" s="3" t="s">
        <v>268</v>
      </c>
      <c r="G234" s="3" t="s">
        <v>69</v>
      </c>
      <c r="H234" s="6">
        <f t="shared" si="103"/>
        <v>3277.2</v>
      </c>
      <c r="I234" s="10">
        <f>I235</f>
        <v>0</v>
      </c>
      <c r="J234" s="10">
        <f>J235</f>
        <v>0</v>
      </c>
      <c r="K234" s="10">
        <f>K235</f>
        <v>0</v>
      </c>
      <c r="L234" s="10">
        <f>L235</f>
        <v>3277.2</v>
      </c>
    </row>
    <row r="235" spans="1:13" s="38" customFormat="1" ht="25.5">
      <c r="A235" s="100"/>
      <c r="B235" s="1" t="s">
        <v>270</v>
      </c>
      <c r="C235" s="118"/>
      <c r="D235" s="3" t="s">
        <v>18</v>
      </c>
      <c r="E235" s="3" t="s">
        <v>14</v>
      </c>
      <c r="F235" s="3" t="s">
        <v>268</v>
      </c>
      <c r="G235" s="3" t="s">
        <v>70</v>
      </c>
      <c r="H235" s="6">
        <f t="shared" si="103"/>
        <v>3277.2</v>
      </c>
      <c r="I235" s="8">
        <v>0</v>
      </c>
      <c r="J235" s="8">
        <v>0</v>
      </c>
      <c r="K235" s="8">
        <v>0</v>
      </c>
      <c r="L235" s="10">
        <f>3277.2</f>
        <v>3277.2</v>
      </c>
    </row>
    <row r="236" spans="1:13" s="38" customFormat="1" ht="38.25">
      <c r="A236" s="100"/>
      <c r="B236" s="16" t="s">
        <v>93</v>
      </c>
      <c r="C236" s="24"/>
      <c r="D236" s="3" t="s">
        <v>18</v>
      </c>
      <c r="E236" s="3" t="s">
        <v>14</v>
      </c>
      <c r="F236" s="3" t="s">
        <v>268</v>
      </c>
      <c r="G236" s="18" t="s">
        <v>58</v>
      </c>
      <c r="H236" s="19">
        <f t="shared" ref="H236:H238" si="104">SUM(I236:L236)</f>
        <v>50</v>
      </c>
      <c r="I236" s="20">
        <f t="shared" ref="I236:L237" si="105">I237</f>
        <v>0</v>
      </c>
      <c r="J236" s="20">
        <f t="shared" si="105"/>
        <v>0</v>
      </c>
      <c r="K236" s="20">
        <f t="shared" si="105"/>
        <v>0</v>
      </c>
      <c r="L236" s="20">
        <f t="shared" si="105"/>
        <v>50</v>
      </c>
    </row>
    <row r="237" spans="1:13" s="38" customFormat="1" ht="38.25">
      <c r="A237" s="100"/>
      <c r="B237" s="1" t="s">
        <v>113</v>
      </c>
      <c r="C237" s="24"/>
      <c r="D237" s="3" t="s">
        <v>18</v>
      </c>
      <c r="E237" s="3" t="s">
        <v>14</v>
      </c>
      <c r="F237" s="3" t="s">
        <v>268</v>
      </c>
      <c r="G237" s="18" t="s">
        <v>60</v>
      </c>
      <c r="H237" s="19">
        <f t="shared" si="104"/>
        <v>50</v>
      </c>
      <c r="I237" s="20">
        <f t="shared" si="105"/>
        <v>0</v>
      </c>
      <c r="J237" s="20">
        <f t="shared" si="105"/>
        <v>0</v>
      </c>
      <c r="K237" s="20">
        <f t="shared" si="105"/>
        <v>0</v>
      </c>
      <c r="L237" s="20">
        <f t="shared" si="105"/>
        <v>50</v>
      </c>
    </row>
    <row r="238" spans="1:13" s="38" customFormat="1" ht="51">
      <c r="A238" s="100"/>
      <c r="B238" s="1" t="s">
        <v>276</v>
      </c>
      <c r="C238" s="24"/>
      <c r="D238" s="3" t="s">
        <v>18</v>
      </c>
      <c r="E238" s="3" t="s">
        <v>14</v>
      </c>
      <c r="F238" s="3" t="s">
        <v>268</v>
      </c>
      <c r="G238" s="18" t="s">
        <v>62</v>
      </c>
      <c r="H238" s="19">
        <f t="shared" si="104"/>
        <v>50</v>
      </c>
      <c r="I238" s="20">
        <v>0</v>
      </c>
      <c r="J238" s="21">
        <v>0</v>
      </c>
      <c r="K238" s="21">
        <v>0</v>
      </c>
      <c r="L238" s="21">
        <v>50</v>
      </c>
    </row>
    <row r="239" spans="1:13" s="38" customFormat="1" ht="51">
      <c r="A239" s="100"/>
      <c r="B239" s="1" t="s">
        <v>262</v>
      </c>
      <c r="C239" s="28"/>
      <c r="D239" s="3" t="s">
        <v>18</v>
      </c>
      <c r="E239" s="3" t="s">
        <v>14</v>
      </c>
      <c r="F239" s="3" t="s">
        <v>268</v>
      </c>
      <c r="G239" s="3" t="s">
        <v>49</v>
      </c>
      <c r="H239" s="6">
        <f t="shared" si="103"/>
        <v>656.6</v>
      </c>
      <c r="I239" s="10">
        <f t="shared" ref="I239:L240" si="106">I240</f>
        <v>0</v>
      </c>
      <c r="J239" s="10">
        <f t="shared" si="106"/>
        <v>0</v>
      </c>
      <c r="K239" s="10">
        <f t="shared" si="106"/>
        <v>0</v>
      </c>
      <c r="L239" s="10">
        <f t="shared" si="106"/>
        <v>656.6</v>
      </c>
    </row>
    <row r="240" spans="1:13" s="38" customFormat="1">
      <c r="A240" s="100"/>
      <c r="B240" s="1" t="s">
        <v>51</v>
      </c>
      <c r="C240" s="28"/>
      <c r="D240" s="3" t="s">
        <v>18</v>
      </c>
      <c r="E240" s="3" t="s">
        <v>14</v>
      </c>
      <c r="F240" s="3" t="s">
        <v>268</v>
      </c>
      <c r="G240" s="3" t="s">
        <v>50</v>
      </c>
      <c r="H240" s="6">
        <f t="shared" si="103"/>
        <v>656.6</v>
      </c>
      <c r="I240" s="10">
        <f t="shared" si="106"/>
        <v>0</v>
      </c>
      <c r="J240" s="10">
        <f t="shared" si="106"/>
        <v>0</v>
      </c>
      <c r="K240" s="10">
        <f t="shared" si="106"/>
        <v>0</v>
      </c>
      <c r="L240" s="10">
        <f t="shared" si="106"/>
        <v>656.6</v>
      </c>
    </row>
    <row r="241" spans="1:12" s="38" customFormat="1" ht="25.5">
      <c r="A241" s="100"/>
      <c r="B241" s="1" t="s">
        <v>54</v>
      </c>
      <c r="C241" s="28"/>
      <c r="D241" s="3" t="s">
        <v>18</v>
      </c>
      <c r="E241" s="3" t="s">
        <v>14</v>
      </c>
      <c r="F241" s="3" t="s">
        <v>268</v>
      </c>
      <c r="G241" s="3" t="s">
        <v>48</v>
      </c>
      <c r="H241" s="6">
        <f t="shared" si="103"/>
        <v>656.6</v>
      </c>
      <c r="I241" s="8">
        <v>0</v>
      </c>
      <c r="J241" s="8">
        <v>0</v>
      </c>
      <c r="K241" s="8">
        <v>0</v>
      </c>
      <c r="L241" s="10">
        <f>656.6</f>
        <v>656.6</v>
      </c>
    </row>
    <row r="242" spans="1:12" s="90" customFormat="1" ht="112.5" customHeight="1">
      <c r="A242" s="99"/>
      <c r="B242" s="1" t="s">
        <v>500</v>
      </c>
      <c r="C242" s="118"/>
      <c r="D242" s="3" t="s">
        <v>18</v>
      </c>
      <c r="E242" s="3" t="s">
        <v>14</v>
      </c>
      <c r="F242" s="3" t="s">
        <v>269</v>
      </c>
      <c r="G242" s="4"/>
      <c r="H242" s="6">
        <f t="shared" si="103"/>
        <v>1735.7</v>
      </c>
      <c r="I242" s="10">
        <f>I243</f>
        <v>1735.7</v>
      </c>
      <c r="J242" s="10">
        <f t="shared" ref="J242:L242" si="107">J243</f>
        <v>0</v>
      </c>
      <c r="K242" s="10">
        <f t="shared" si="107"/>
        <v>0</v>
      </c>
      <c r="L242" s="10">
        <f t="shared" si="107"/>
        <v>0</v>
      </c>
    </row>
    <row r="243" spans="1:12" s="38" customFormat="1" ht="87" customHeight="1">
      <c r="A243" s="100"/>
      <c r="B243" s="1" t="s">
        <v>55</v>
      </c>
      <c r="C243" s="118"/>
      <c r="D243" s="3" t="s">
        <v>18</v>
      </c>
      <c r="E243" s="3" t="s">
        <v>14</v>
      </c>
      <c r="F243" s="3" t="s">
        <v>269</v>
      </c>
      <c r="G243" s="3" t="s">
        <v>56</v>
      </c>
      <c r="H243" s="6">
        <f t="shared" si="103"/>
        <v>1735.7</v>
      </c>
      <c r="I243" s="10">
        <f>I244</f>
        <v>1735.7</v>
      </c>
      <c r="J243" s="10">
        <f>J244</f>
        <v>0</v>
      </c>
      <c r="K243" s="10">
        <v>0</v>
      </c>
      <c r="L243" s="10">
        <f>L244</f>
        <v>0</v>
      </c>
    </row>
    <row r="244" spans="1:12" s="38" customFormat="1" ht="25.5">
      <c r="A244" s="100"/>
      <c r="B244" s="1" t="s">
        <v>68</v>
      </c>
      <c r="C244" s="118"/>
      <c r="D244" s="3" t="s">
        <v>18</v>
      </c>
      <c r="E244" s="3" t="s">
        <v>14</v>
      </c>
      <c r="F244" s="3" t="s">
        <v>269</v>
      </c>
      <c r="G244" s="3" t="s">
        <v>69</v>
      </c>
      <c r="H244" s="6">
        <f t="shared" si="103"/>
        <v>1735.7</v>
      </c>
      <c r="I244" s="10">
        <f>I245</f>
        <v>1735.7</v>
      </c>
      <c r="J244" s="10">
        <f>J245</f>
        <v>0</v>
      </c>
      <c r="K244" s="10">
        <f>K245</f>
        <v>0</v>
      </c>
      <c r="L244" s="10">
        <f>L245</f>
        <v>0</v>
      </c>
    </row>
    <row r="245" spans="1:12" s="38" customFormat="1" ht="51">
      <c r="A245" s="100"/>
      <c r="B245" s="1" t="s">
        <v>88</v>
      </c>
      <c r="C245" s="118"/>
      <c r="D245" s="3" t="s">
        <v>18</v>
      </c>
      <c r="E245" s="3" t="s">
        <v>14</v>
      </c>
      <c r="F245" s="3" t="s">
        <v>269</v>
      </c>
      <c r="G245" s="3" t="s">
        <v>70</v>
      </c>
      <c r="H245" s="6">
        <f t="shared" si="103"/>
        <v>1735.7</v>
      </c>
      <c r="I245" s="8">
        <v>1735.7</v>
      </c>
      <c r="J245" s="8">
        <v>0</v>
      </c>
      <c r="K245" s="8">
        <v>0</v>
      </c>
      <c r="L245" s="10">
        <v>0</v>
      </c>
    </row>
    <row r="246" spans="1:12" s="33" customFormat="1" ht="25.5">
      <c r="A246" s="9"/>
      <c r="B246" s="1" t="s">
        <v>569</v>
      </c>
      <c r="C246" s="118"/>
      <c r="D246" s="3" t="s">
        <v>18</v>
      </c>
      <c r="E246" s="3" t="s">
        <v>14</v>
      </c>
      <c r="F246" s="3" t="s">
        <v>589</v>
      </c>
      <c r="G246" s="3"/>
      <c r="H246" s="6">
        <f t="shared" si="103"/>
        <v>1578.6</v>
      </c>
      <c r="I246" s="8">
        <f>I247</f>
        <v>1578.6</v>
      </c>
      <c r="J246" s="8">
        <f t="shared" ref="J246:L246" si="108">J247</f>
        <v>0</v>
      </c>
      <c r="K246" s="8">
        <f t="shared" si="108"/>
        <v>0</v>
      </c>
      <c r="L246" s="8">
        <f t="shared" si="108"/>
        <v>0</v>
      </c>
    </row>
    <row r="247" spans="1:12" s="38" customFormat="1" ht="87" customHeight="1">
      <c r="A247" s="100"/>
      <c r="B247" s="1" t="s">
        <v>55</v>
      </c>
      <c r="C247" s="118"/>
      <c r="D247" s="3" t="s">
        <v>18</v>
      </c>
      <c r="E247" s="3" t="s">
        <v>14</v>
      </c>
      <c r="F247" s="3" t="s">
        <v>589</v>
      </c>
      <c r="G247" s="3" t="s">
        <v>56</v>
      </c>
      <c r="H247" s="6">
        <f t="shared" si="103"/>
        <v>1578.6</v>
      </c>
      <c r="I247" s="10">
        <f>I248</f>
        <v>1578.6</v>
      </c>
      <c r="J247" s="10">
        <f>J248</f>
        <v>0</v>
      </c>
      <c r="K247" s="10">
        <v>0</v>
      </c>
      <c r="L247" s="10">
        <f>L248</f>
        <v>0</v>
      </c>
    </row>
    <row r="248" spans="1:12" s="38" customFormat="1" ht="25.5">
      <c r="A248" s="100"/>
      <c r="B248" s="1" t="s">
        <v>68</v>
      </c>
      <c r="C248" s="118"/>
      <c r="D248" s="3" t="s">
        <v>18</v>
      </c>
      <c r="E248" s="3" t="s">
        <v>14</v>
      </c>
      <c r="F248" s="3" t="s">
        <v>589</v>
      </c>
      <c r="G248" s="3" t="s">
        <v>69</v>
      </c>
      <c r="H248" s="6">
        <f t="shared" si="103"/>
        <v>1578.6</v>
      </c>
      <c r="I248" s="10">
        <f>I249+I250</f>
        <v>1578.6</v>
      </c>
      <c r="J248" s="10">
        <f>J249</f>
        <v>0</v>
      </c>
      <c r="K248" s="10">
        <f>K249</f>
        <v>0</v>
      </c>
      <c r="L248" s="10">
        <f>L249</f>
        <v>0</v>
      </c>
    </row>
    <row r="249" spans="1:12" s="38" customFormat="1" ht="51">
      <c r="A249" s="100"/>
      <c r="B249" s="1" t="s">
        <v>88</v>
      </c>
      <c r="C249" s="118"/>
      <c r="D249" s="3" t="s">
        <v>18</v>
      </c>
      <c r="E249" s="3" t="s">
        <v>14</v>
      </c>
      <c r="F249" s="3" t="s">
        <v>589</v>
      </c>
      <c r="G249" s="3" t="s">
        <v>70</v>
      </c>
      <c r="H249" s="6">
        <f t="shared" si="103"/>
        <v>1268.2</v>
      </c>
      <c r="I249" s="8">
        <v>1268.2</v>
      </c>
      <c r="J249" s="8">
        <v>0</v>
      </c>
      <c r="K249" s="8">
        <v>0</v>
      </c>
      <c r="L249" s="10">
        <v>0</v>
      </c>
    </row>
    <row r="250" spans="1:12" s="34" customFormat="1" ht="38.25">
      <c r="A250" s="9"/>
      <c r="B250" s="1" t="s">
        <v>90</v>
      </c>
      <c r="C250" s="2"/>
      <c r="D250" s="3" t="s">
        <v>18</v>
      </c>
      <c r="E250" s="3" t="s">
        <v>14</v>
      </c>
      <c r="F250" s="3" t="s">
        <v>589</v>
      </c>
      <c r="G250" s="3" t="s">
        <v>71</v>
      </c>
      <c r="H250" s="6">
        <f t="shared" ref="H250" si="109">SUM(I250:L250)</f>
        <v>310.39999999999998</v>
      </c>
      <c r="I250" s="10">
        <v>310.39999999999998</v>
      </c>
      <c r="J250" s="8">
        <v>0</v>
      </c>
      <c r="K250" s="8">
        <v>0</v>
      </c>
      <c r="L250" s="8">
        <v>0</v>
      </c>
    </row>
    <row r="251" spans="1:12" s="109" customFormat="1" ht="30" customHeight="1">
      <c r="A251" s="110"/>
      <c r="B251" s="22" t="s">
        <v>22</v>
      </c>
      <c r="C251" s="134"/>
      <c r="D251" s="23" t="s">
        <v>18</v>
      </c>
      <c r="E251" s="23" t="s">
        <v>19</v>
      </c>
      <c r="F251" s="23"/>
      <c r="G251" s="23"/>
      <c r="H251" s="19">
        <f>I251+J251+K251+L251</f>
        <v>30627</v>
      </c>
      <c r="I251" s="19">
        <f>I252</f>
        <v>0</v>
      </c>
      <c r="J251" s="19">
        <f t="shared" ref="J251:L251" si="110">J252</f>
        <v>30627</v>
      </c>
      <c r="K251" s="19">
        <f t="shared" si="110"/>
        <v>0</v>
      </c>
      <c r="L251" s="19">
        <f t="shared" si="110"/>
        <v>0</v>
      </c>
    </row>
    <row r="252" spans="1:12" s="109" customFormat="1" ht="89.25">
      <c r="A252" s="137"/>
      <c r="B252" s="16" t="s">
        <v>372</v>
      </c>
      <c r="C252" s="138"/>
      <c r="D252" s="18" t="s">
        <v>18</v>
      </c>
      <c r="E252" s="18" t="s">
        <v>19</v>
      </c>
      <c r="F252" s="18" t="s">
        <v>373</v>
      </c>
      <c r="G252" s="18"/>
      <c r="H252" s="19">
        <f t="shared" ref="H252:H257" si="111">I252+J252+K252+L252</f>
        <v>30627</v>
      </c>
      <c r="I252" s="20">
        <f>I253</f>
        <v>0</v>
      </c>
      <c r="J252" s="20">
        <f t="shared" ref="J252:L252" si="112">J253</f>
        <v>30627</v>
      </c>
      <c r="K252" s="20">
        <f t="shared" si="112"/>
        <v>0</v>
      </c>
      <c r="L252" s="20">
        <f t="shared" si="112"/>
        <v>0</v>
      </c>
    </row>
    <row r="253" spans="1:12" s="109" customFormat="1" ht="38.25">
      <c r="A253" s="137"/>
      <c r="B253" s="16" t="s">
        <v>378</v>
      </c>
      <c r="C253" s="138"/>
      <c r="D253" s="18" t="s">
        <v>18</v>
      </c>
      <c r="E253" s="18" t="s">
        <v>19</v>
      </c>
      <c r="F253" s="18" t="s">
        <v>379</v>
      </c>
      <c r="G253" s="18"/>
      <c r="H253" s="19">
        <f>SUM(I253:L253)</f>
        <v>30627</v>
      </c>
      <c r="I253" s="20">
        <f>I254</f>
        <v>0</v>
      </c>
      <c r="J253" s="20">
        <f t="shared" ref="J253:L253" si="113">J254</f>
        <v>30627</v>
      </c>
      <c r="K253" s="20">
        <f t="shared" si="113"/>
        <v>0</v>
      </c>
      <c r="L253" s="20">
        <f t="shared" si="113"/>
        <v>0</v>
      </c>
    </row>
    <row r="254" spans="1:12" s="109" customFormat="1" ht="140.25">
      <c r="A254" s="137"/>
      <c r="B254" s="16" t="s">
        <v>541</v>
      </c>
      <c r="C254" s="138"/>
      <c r="D254" s="18" t="s">
        <v>18</v>
      </c>
      <c r="E254" s="18" t="s">
        <v>19</v>
      </c>
      <c r="F254" s="18" t="s">
        <v>553</v>
      </c>
      <c r="G254" s="18"/>
      <c r="H254" s="19">
        <f t="shared" si="111"/>
        <v>30627</v>
      </c>
      <c r="I254" s="20">
        <f>I255</f>
        <v>0</v>
      </c>
      <c r="J254" s="20">
        <f t="shared" ref="J254:L255" si="114">J255</f>
        <v>30627</v>
      </c>
      <c r="K254" s="20">
        <f t="shared" si="114"/>
        <v>0</v>
      </c>
      <c r="L254" s="20">
        <f t="shared" si="114"/>
        <v>0</v>
      </c>
    </row>
    <row r="255" spans="1:12" s="40" customFormat="1">
      <c r="A255" s="104"/>
      <c r="B255" s="16" t="s">
        <v>72</v>
      </c>
      <c r="C255" s="134"/>
      <c r="D255" s="18" t="s">
        <v>18</v>
      </c>
      <c r="E255" s="18" t="s">
        <v>19</v>
      </c>
      <c r="F255" s="18" t="s">
        <v>553</v>
      </c>
      <c r="G255" s="18" t="s">
        <v>73</v>
      </c>
      <c r="H255" s="19">
        <f t="shared" si="111"/>
        <v>30627</v>
      </c>
      <c r="I255" s="20">
        <f>I256</f>
        <v>0</v>
      </c>
      <c r="J255" s="20">
        <f t="shared" si="114"/>
        <v>30627</v>
      </c>
      <c r="K255" s="20">
        <f t="shared" si="114"/>
        <v>0</v>
      </c>
      <c r="L255" s="20">
        <f t="shared" si="114"/>
        <v>0</v>
      </c>
    </row>
    <row r="256" spans="1:12" s="40" customFormat="1" ht="76.5">
      <c r="A256" s="104"/>
      <c r="B256" s="16" t="s">
        <v>350</v>
      </c>
      <c r="C256" s="134"/>
      <c r="D256" s="18" t="s">
        <v>18</v>
      </c>
      <c r="E256" s="18" t="s">
        <v>19</v>
      </c>
      <c r="F256" s="18" t="s">
        <v>553</v>
      </c>
      <c r="G256" s="18" t="s">
        <v>81</v>
      </c>
      <c r="H256" s="19">
        <f t="shared" si="111"/>
        <v>30627</v>
      </c>
      <c r="I256" s="20">
        <v>0</v>
      </c>
      <c r="J256" s="20">
        <v>30627</v>
      </c>
      <c r="K256" s="20">
        <v>0</v>
      </c>
      <c r="L256" s="20">
        <v>0</v>
      </c>
    </row>
    <row r="257" spans="1:12" s="109" customFormat="1">
      <c r="A257" s="110"/>
      <c r="B257" s="24" t="s">
        <v>131</v>
      </c>
      <c r="C257" s="134"/>
      <c r="D257" s="23" t="s">
        <v>18</v>
      </c>
      <c r="E257" s="23" t="s">
        <v>23</v>
      </c>
      <c r="F257" s="23"/>
      <c r="G257" s="23"/>
      <c r="H257" s="19">
        <f t="shared" si="111"/>
        <v>10915</v>
      </c>
      <c r="I257" s="19">
        <f>I258</f>
        <v>10915</v>
      </c>
      <c r="J257" s="19">
        <f t="shared" ref="J257:L260" si="115">J258</f>
        <v>0</v>
      </c>
      <c r="K257" s="19">
        <f t="shared" si="115"/>
        <v>0</v>
      </c>
      <c r="L257" s="19">
        <f t="shared" si="115"/>
        <v>0</v>
      </c>
    </row>
    <row r="258" spans="1:12" s="37" customFormat="1" ht="41.25" customHeight="1">
      <c r="A258" s="104"/>
      <c r="B258" s="16" t="s">
        <v>351</v>
      </c>
      <c r="C258" s="140"/>
      <c r="D258" s="18" t="s">
        <v>18</v>
      </c>
      <c r="E258" s="18" t="s">
        <v>23</v>
      </c>
      <c r="F258" s="18" t="s">
        <v>352</v>
      </c>
      <c r="G258" s="18"/>
      <c r="H258" s="19">
        <f t="shared" ref="H258:H259" si="116">SUM(I258:L258)</f>
        <v>10915</v>
      </c>
      <c r="I258" s="20">
        <f>I259</f>
        <v>10915</v>
      </c>
      <c r="J258" s="20">
        <f t="shared" si="115"/>
        <v>0</v>
      </c>
      <c r="K258" s="20">
        <f t="shared" si="115"/>
        <v>0</v>
      </c>
      <c r="L258" s="20">
        <f t="shared" si="115"/>
        <v>0</v>
      </c>
    </row>
    <row r="259" spans="1:12" s="37" customFormat="1" ht="18.75" customHeight="1">
      <c r="A259" s="104"/>
      <c r="B259" s="16" t="s">
        <v>353</v>
      </c>
      <c r="C259" s="140"/>
      <c r="D259" s="18" t="s">
        <v>18</v>
      </c>
      <c r="E259" s="18" t="s">
        <v>23</v>
      </c>
      <c r="F259" s="18" t="s">
        <v>354</v>
      </c>
      <c r="G259" s="18"/>
      <c r="H259" s="19">
        <f t="shared" si="116"/>
        <v>10915</v>
      </c>
      <c r="I259" s="20">
        <f>I260</f>
        <v>10915</v>
      </c>
      <c r="J259" s="20">
        <f t="shared" si="115"/>
        <v>0</v>
      </c>
      <c r="K259" s="20">
        <f t="shared" si="115"/>
        <v>0</v>
      </c>
      <c r="L259" s="20">
        <f t="shared" si="115"/>
        <v>0</v>
      </c>
    </row>
    <row r="260" spans="1:12" s="37" customFormat="1" ht="25.5">
      <c r="A260" s="104"/>
      <c r="B260" s="1" t="s">
        <v>569</v>
      </c>
      <c r="C260" s="140"/>
      <c r="D260" s="18" t="s">
        <v>18</v>
      </c>
      <c r="E260" s="18" t="s">
        <v>23</v>
      </c>
      <c r="F260" s="18" t="s">
        <v>590</v>
      </c>
      <c r="G260" s="18"/>
      <c r="H260" s="19">
        <f>SUM(I260:L260)</f>
        <v>10915</v>
      </c>
      <c r="I260" s="20">
        <f>I261</f>
        <v>10915</v>
      </c>
      <c r="J260" s="20">
        <f t="shared" si="115"/>
        <v>0</v>
      </c>
      <c r="K260" s="20">
        <f t="shared" si="115"/>
        <v>0</v>
      </c>
      <c r="L260" s="20">
        <f t="shared" si="115"/>
        <v>0</v>
      </c>
    </row>
    <row r="261" spans="1:12" s="40" customFormat="1">
      <c r="A261" s="104"/>
      <c r="B261" s="16" t="s">
        <v>72</v>
      </c>
      <c r="C261" s="139"/>
      <c r="D261" s="18" t="s">
        <v>18</v>
      </c>
      <c r="E261" s="18" t="s">
        <v>23</v>
      </c>
      <c r="F261" s="18" t="s">
        <v>590</v>
      </c>
      <c r="G261" s="18" t="s">
        <v>73</v>
      </c>
      <c r="H261" s="19">
        <f t="shared" ref="H261:H262" si="117">I261+J261+K261+L261</f>
        <v>10915</v>
      </c>
      <c r="I261" s="20">
        <f>I262</f>
        <v>10915</v>
      </c>
      <c r="J261" s="20">
        <f>J262</f>
        <v>0</v>
      </c>
      <c r="K261" s="20">
        <f>K262</f>
        <v>0</v>
      </c>
      <c r="L261" s="20">
        <f>L262</f>
        <v>0</v>
      </c>
    </row>
    <row r="262" spans="1:12" s="40" customFormat="1" ht="63.75">
      <c r="A262" s="104"/>
      <c r="B262" s="16" t="s">
        <v>80</v>
      </c>
      <c r="C262" s="139"/>
      <c r="D262" s="18" t="s">
        <v>18</v>
      </c>
      <c r="E262" s="18" t="s">
        <v>23</v>
      </c>
      <c r="F262" s="18" t="s">
        <v>590</v>
      </c>
      <c r="G262" s="18" t="s">
        <v>81</v>
      </c>
      <c r="H262" s="19">
        <f t="shared" si="117"/>
        <v>10915</v>
      </c>
      <c r="I262" s="20">
        <f>3600+7315</f>
        <v>10915</v>
      </c>
      <c r="J262" s="20">
        <v>0</v>
      </c>
      <c r="K262" s="20">
        <v>0</v>
      </c>
      <c r="L262" s="20">
        <v>0</v>
      </c>
    </row>
    <row r="263" spans="1:12" s="45" customFormat="1">
      <c r="A263" s="110"/>
      <c r="B263" s="22" t="s">
        <v>43</v>
      </c>
      <c r="C263" s="134"/>
      <c r="D263" s="23" t="s">
        <v>18</v>
      </c>
      <c r="E263" s="23" t="s">
        <v>21</v>
      </c>
      <c r="F263" s="23"/>
      <c r="G263" s="23"/>
      <c r="H263" s="19">
        <f>SUM(I263:L263)</f>
        <v>103791</v>
      </c>
      <c r="I263" s="19">
        <f>I265+I300</f>
        <v>72192.3</v>
      </c>
      <c r="J263" s="19">
        <f>J265+J300</f>
        <v>0</v>
      </c>
      <c r="K263" s="19">
        <f>K265+K300</f>
        <v>31598.7</v>
      </c>
      <c r="L263" s="19">
        <f>L265+L300</f>
        <v>0</v>
      </c>
    </row>
    <row r="264" spans="1:12" s="36" customFormat="1" ht="25.5">
      <c r="A264" s="11"/>
      <c r="B264" s="1" t="s">
        <v>94</v>
      </c>
      <c r="C264" s="125"/>
      <c r="D264" s="3" t="s">
        <v>18</v>
      </c>
      <c r="E264" s="3" t="s">
        <v>21</v>
      </c>
      <c r="F264" s="3"/>
      <c r="G264" s="3"/>
      <c r="H264" s="6">
        <f>I264+J264+K264+L264</f>
        <v>90198.399999999994</v>
      </c>
      <c r="I264" s="10">
        <f>I272+I291+I306</f>
        <v>60164.6</v>
      </c>
      <c r="J264" s="10">
        <f>J272+J291+J306</f>
        <v>0</v>
      </c>
      <c r="K264" s="10">
        <f>K272+K291+K306</f>
        <v>30033.8</v>
      </c>
      <c r="L264" s="10">
        <f>L272+L291+L306</f>
        <v>0</v>
      </c>
    </row>
    <row r="265" spans="1:12" ht="38.25">
      <c r="A265" s="100"/>
      <c r="B265" s="16" t="s">
        <v>351</v>
      </c>
      <c r="C265" s="140"/>
      <c r="D265" s="18" t="s">
        <v>18</v>
      </c>
      <c r="E265" s="18" t="s">
        <v>21</v>
      </c>
      <c r="F265" s="18" t="s">
        <v>352</v>
      </c>
      <c r="G265" s="18"/>
      <c r="H265" s="19">
        <f>I265+J265+K265+L265</f>
        <v>33109.5</v>
      </c>
      <c r="I265" s="20">
        <f>I266</f>
        <v>1510.8000000000002</v>
      </c>
      <c r="J265" s="20">
        <f t="shared" ref="J265:L265" si="118">J266</f>
        <v>0</v>
      </c>
      <c r="K265" s="20">
        <f t="shared" si="118"/>
        <v>31598.7</v>
      </c>
      <c r="L265" s="20">
        <f t="shared" si="118"/>
        <v>0</v>
      </c>
    </row>
    <row r="266" spans="1:12" ht="25.5">
      <c r="A266" s="101"/>
      <c r="B266" s="16" t="s">
        <v>355</v>
      </c>
      <c r="C266" s="140"/>
      <c r="D266" s="18" t="s">
        <v>18</v>
      </c>
      <c r="E266" s="18" t="s">
        <v>21</v>
      </c>
      <c r="F266" s="18" t="s">
        <v>356</v>
      </c>
      <c r="G266" s="18"/>
      <c r="H266" s="19">
        <f t="shared" ref="H266:H268" si="119">SUM(I266:L266)</f>
        <v>33109.5</v>
      </c>
      <c r="I266" s="20">
        <f>I267+I281</f>
        <v>1510.8000000000002</v>
      </c>
      <c r="J266" s="20">
        <f>J267+J281</f>
        <v>0</v>
      </c>
      <c r="K266" s="20">
        <f>K267+K281</f>
        <v>31598.7</v>
      </c>
      <c r="L266" s="20">
        <f>L267+L281</f>
        <v>0</v>
      </c>
    </row>
    <row r="267" spans="1:12" ht="38.25">
      <c r="A267" s="101"/>
      <c r="B267" s="16" t="s">
        <v>357</v>
      </c>
      <c r="C267" s="140"/>
      <c r="D267" s="18" t="s">
        <v>18</v>
      </c>
      <c r="E267" s="18" t="s">
        <v>21</v>
      </c>
      <c r="F267" s="18" t="s">
        <v>358</v>
      </c>
      <c r="G267" s="18"/>
      <c r="H267" s="19">
        <f t="shared" si="119"/>
        <v>4777.7</v>
      </c>
      <c r="I267" s="20">
        <f>I268+I273+I277</f>
        <v>2.4</v>
      </c>
      <c r="J267" s="20">
        <f t="shared" ref="J267:L267" si="120">J268+J273+J277</f>
        <v>0</v>
      </c>
      <c r="K267" s="20">
        <f t="shared" si="120"/>
        <v>4775.3</v>
      </c>
      <c r="L267" s="20">
        <f t="shared" si="120"/>
        <v>0</v>
      </c>
    </row>
    <row r="268" spans="1:12" ht="114.75">
      <c r="A268" s="101"/>
      <c r="B268" s="16" t="s">
        <v>501</v>
      </c>
      <c r="C268" s="140"/>
      <c r="D268" s="18" t="s">
        <v>18</v>
      </c>
      <c r="E268" s="18" t="s">
        <v>21</v>
      </c>
      <c r="F268" s="18" t="s">
        <v>359</v>
      </c>
      <c r="G268" s="18"/>
      <c r="H268" s="19">
        <f t="shared" si="119"/>
        <v>4538.8</v>
      </c>
      <c r="I268" s="20">
        <f>I269</f>
        <v>0</v>
      </c>
      <c r="J268" s="20">
        <f t="shared" ref="J268:L270" si="121">J269</f>
        <v>0</v>
      </c>
      <c r="K268" s="20">
        <f t="shared" si="121"/>
        <v>4538.8</v>
      </c>
      <c r="L268" s="20">
        <f t="shared" si="121"/>
        <v>0</v>
      </c>
    </row>
    <row r="269" spans="1:12" ht="38.25">
      <c r="A269" s="100"/>
      <c r="B269" s="16" t="s">
        <v>360</v>
      </c>
      <c r="C269" s="134"/>
      <c r="D269" s="18" t="s">
        <v>18</v>
      </c>
      <c r="E269" s="18" t="s">
        <v>21</v>
      </c>
      <c r="F269" s="18" t="s">
        <v>359</v>
      </c>
      <c r="G269" s="18" t="s">
        <v>78</v>
      </c>
      <c r="H269" s="19">
        <f>SUM(I269:L269)</f>
        <v>4538.8</v>
      </c>
      <c r="I269" s="20">
        <f>I270</f>
        <v>0</v>
      </c>
      <c r="J269" s="20">
        <f t="shared" si="121"/>
        <v>0</v>
      </c>
      <c r="K269" s="20">
        <f t="shared" si="121"/>
        <v>4538.8</v>
      </c>
      <c r="L269" s="20">
        <f t="shared" si="121"/>
        <v>0</v>
      </c>
    </row>
    <row r="270" spans="1:12">
      <c r="A270" s="100"/>
      <c r="B270" s="16" t="s">
        <v>35</v>
      </c>
      <c r="C270" s="134"/>
      <c r="D270" s="18" t="s">
        <v>18</v>
      </c>
      <c r="E270" s="18" t="s">
        <v>21</v>
      </c>
      <c r="F270" s="18" t="s">
        <v>359</v>
      </c>
      <c r="G270" s="18" t="s">
        <v>79</v>
      </c>
      <c r="H270" s="19">
        <f>SUM(I270:L270)</f>
        <v>4538.8</v>
      </c>
      <c r="I270" s="20">
        <f>I271</f>
        <v>0</v>
      </c>
      <c r="J270" s="20">
        <f t="shared" si="121"/>
        <v>0</v>
      </c>
      <c r="K270" s="20">
        <f t="shared" si="121"/>
        <v>4538.8</v>
      </c>
      <c r="L270" s="20">
        <f t="shared" si="121"/>
        <v>0</v>
      </c>
    </row>
    <row r="271" spans="1:12" ht="51">
      <c r="A271" s="100"/>
      <c r="B271" s="16" t="s">
        <v>91</v>
      </c>
      <c r="C271" s="134"/>
      <c r="D271" s="18" t="s">
        <v>18</v>
      </c>
      <c r="E271" s="18" t="s">
        <v>21</v>
      </c>
      <c r="F271" s="18" t="s">
        <v>359</v>
      </c>
      <c r="G271" s="18" t="s">
        <v>92</v>
      </c>
      <c r="H271" s="19">
        <f>SUM(I271:L271)</f>
        <v>4538.8</v>
      </c>
      <c r="I271" s="20">
        <v>0</v>
      </c>
      <c r="J271" s="20">
        <v>0</v>
      </c>
      <c r="K271" s="20">
        <v>4538.8</v>
      </c>
      <c r="L271" s="20">
        <v>0</v>
      </c>
    </row>
    <row r="272" spans="1:12">
      <c r="A272" s="101"/>
      <c r="B272" s="16" t="s">
        <v>469</v>
      </c>
      <c r="C272" s="140"/>
      <c r="D272" s="18" t="s">
        <v>18</v>
      </c>
      <c r="E272" s="18" t="s">
        <v>21</v>
      </c>
      <c r="F272" s="18" t="s">
        <v>359</v>
      </c>
      <c r="G272" s="18" t="s">
        <v>92</v>
      </c>
      <c r="H272" s="19">
        <f>SUBTOTAL(9,I272:L272)</f>
        <v>4538.8</v>
      </c>
      <c r="I272" s="20">
        <v>0</v>
      </c>
      <c r="J272" s="20">
        <v>0</v>
      </c>
      <c r="K272" s="20">
        <v>4538.8</v>
      </c>
      <c r="L272" s="20">
        <v>0</v>
      </c>
    </row>
    <row r="273" spans="1:12" ht="229.5">
      <c r="A273" s="101"/>
      <c r="B273" s="16" t="s">
        <v>502</v>
      </c>
      <c r="C273" s="140"/>
      <c r="D273" s="18" t="s">
        <v>18</v>
      </c>
      <c r="E273" s="18" t="s">
        <v>21</v>
      </c>
      <c r="F273" s="18" t="s">
        <v>361</v>
      </c>
      <c r="G273" s="18"/>
      <c r="H273" s="19">
        <f t="shared" ref="H273:H287" si="122">SUM(I273:L273)</f>
        <v>236.5</v>
      </c>
      <c r="I273" s="20">
        <f>I274</f>
        <v>0</v>
      </c>
      <c r="J273" s="20">
        <f t="shared" ref="J273:L275" si="123">J274</f>
        <v>0</v>
      </c>
      <c r="K273" s="20">
        <f t="shared" si="123"/>
        <v>236.5</v>
      </c>
      <c r="L273" s="20">
        <f t="shared" si="123"/>
        <v>0</v>
      </c>
    </row>
    <row r="274" spans="1:12" ht="38.25">
      <c r="A274" s="100"/>
      <c r="B274" s="16" t="s">
        <v>360</v>
      </c>
      <c r="C274" s="134"/>
      <c r="D274" s="18" t="s">
        <v>18</v>
      </c>
      <c r="E274" s="18" t="s">
        <v>21</v>
      </c>
      <c r="F274" s="18" t="s">
        <v>361</v>
      </c>
      <c r="G274" s="18" t="s">
        <v>78</v>
      </c>
      <c r="H274" s="19">
        <f t="shared" si="122"/>
        <v>236.5</v>
      </c>
      <c r="I274" s="20">
        <f>I275</f>
        <v>0</v>
      </c>
      <c r="J274" s="20">
        <f t="shared" si="123"/>
        <v>0</v>
      </c>
      <c r="K274" s="20">
        <f t="shared" si="123"/>
        <v>236.5</v>
      </c>
      <c r="L274" s="20">
        <f t="shared" si="123"/>
        <v>0</v>
      </c>
    </row>
    <row r="275" spans="1:12">
      <c r="A275" s="100"/>
      <c r="B275" s="16" t="s">
        <v>35</v>
      </c>
      <c r="C275" s="134"/>
      <c r="D275" s="18" t="s">
        <v>18</v>
      </c>
      <c r="E275" s="18" t="s">
        <v>21</v>
      </c>
      <c r="F275" s="18" t="s">
        <v>361</v>
      </c>
      <c r="G275" s="18" t="s">
        <v>79</v>
      </c>
      <c r="H275" s="19">
        <f t="shared" si="122"/>
        <v>236.5</v>
      </c>
      <c r="I275" s="20">
        <f>I276</f>
        <v>0</v>
      </c>
      <c r="J275" s="20">
        <f t="shared" si="123"/>
        <v>0</v>
      </c>
      <c r="K275" s="20">
        <f t="shared" si="123"/>
        <v>236.5</v>
      </c>
      <c r="L275" s="20">
        <f t="shared" si="123"/>
        <v>0</v>
      </c>
    </row>
    <row r="276" spans="1:12" ht="51">
      <c r="A276" s="100"/>
      <c r="B276" s="16" t="s">
        <v>91</v>
      </c>
      <c r="C276" s="134"/>
      <c r="D276" s="18" t="s">
        <v>18</v>
      </c>
      <c r="E276" s="18" t="s">
        <v>21</v>
      </c>
      <c r="F276" s="18" t="s">
        <v>361</v>
      </c>
      <c r="G276" s="18" t="s">
        <v>92</v>
      </c>
      <c r="H276" s="19">
        <f t="shared" si="122"/>
        <v>236.5</v>
      </c>
      <c r="I276" s="20">
        <v>0</v>
      </c>
      <c r="J276" s="20">
        <v>0</v>
      </c>
      <c r="K276" s="20">
        <v>236.5</v>
      </c>
      <c r="L276" s="20">
        <v>0</v>
      </c>
    </row>
    <row r="277" spans="1:12" ht="255">
      <c r="A277" s="101"/>
      <c r="B277" s="16" t="s">
        <v>503</v>
      </c>
      <c r="C277" s="140"/>
      <c r="D277" s="18" t="s">
        <v>18</v>
      </c>
      <c r="E277" s="18" t="s">
        <v>21</v>
      </c>
      <c r="F277" s="18" t="s">
        <v>362</v>
      </c>
      <c r="G277" s="18"/>
      <c r="H277" s="19">
        <f t="shared" si="122"/>
        <v>2.4</v>
      </c>
      <c r="I277" s="20">
        <f>I278</f>
        <v>2.4</v>
      </c>
      <c r="J277" s="20">
        <f t="shared" ref="J277:L279" si="124">J278</f>
        <v>0</v>
      </c>
      <c r="K277" s="20">
        <f t="shared" si="124"/>
        <v>0</v>
      </c>
      <c r="L277" s="20">
        <f t="shared" si="124"/>
        <v>0</v>
      </c>
    </row>
    <row r="278" spans="1:12" ht="38.25">
      <c r="A278" s="100"/>
      <c r="B278" s="16" t="s">
        <v>360</v>
      </c>
      <c r="C278" s="134"/>
      <c r="D278" s="18" t="s">
        <v>18</v>
      </c>
      <c r="E278" s="18" t="s">
        <v>21</v>
      </c>
      <c r="F278" s="18" t="s">
        <v>362</v>
      </c>
      <c r="G278" s="18" t="s">
        <v>78</v>
      </c>
      <c r="H278" s="19">
        <f t="shared" si="122"/>
        <v>2.4</v>
      </c>
      <c r="I278" s="20">
        <f>I279</f>
        <v>2.4</v>
      </c>
      <c r="J278" s="20">
        <f t="shared" si="124"/>
        <v>0</v>
      </c>
      <c r="K278" s="20">
        <f t="shared" si="124"/>
        <v>0</v>
      </c>
      <c r="L278" s="20">
        <f t="shared" si="124"/>
        <v>0</v>
      </c>
    </row>
    <row r="279" spans="1:12">
      <c r="A279" s="100"/>
      <c r="B279" s="16" t="s">
        <v>35</v>
      </c>
      <c r="C279" s="134"/>
      <c r="D279" s="18" t="s">
        <v>18</v>
      </c>
      <c r="E279" s="18" t="s">
        <v>21</v>
      </c>
      <c r="F279" s="18" t="s">
        <v>362</v>
      </c>
      <c r="G279" s="18" t="s">
        <v>79</v>
      </c>
      <c r="H279" s="19">
        <f t="shared" si="122"/>
        <v>2.4</v>
      </c>
      <c r="I279" s="20">
        <f>I280</f>
        <v>2.4</v>
      </c>
      <c r="J279" s="20">
        <f t="shared" si="124"/>
        <v>0</v>
      </c>
      <c r="K279" s="20">
        <f t="shared" si="124"/>
        <v>0</v>
      </c>
      <c r="L279" s="20">
        <f t="shared" si="124"/>
        <v>0</v>
      </c>
    </row>
    <row r="280" spans="1:12" ht="51">
      <c r="A280" s="100"/>
      <c r="B280" s="16" t="s">
        <v>91</v>
      </c>
      <c r="C280" s="134"/>
      <c r="D280" s="18" t="s">
        <v>18</v>
      </c>
      <c r="E280" s="18" t="s">
        <v>21</v>
      </c>
      <c r="F280" s="18" t="s">
        <v>362</v>
      </c>
      <c r="G280" s="18" t="s">
        <v>92</v>
      </c>
      <c r="H280" s="19">
        <f t="shared" si="122"/>
        <v>2.4</v>
      </c>
      <c r="I280" s="20">
        <v>2.4</v>
      </c>
      <c r="J280" s="20">
        <v>0</v>
      </c>
      <c r="K280" s="20">
        <v>0</v>
      </c>
      <c r="L280" s="20">
        <v>0</v>
      </c>
    </row>
    <row r="281" spans="1:12" ht="38.25">
      <c r="A281" s="101"/>
      <c r="B281" s="16" t="s">
        <v>363</v>
      </c>
      <c r="C281" s="140"/>
      <c r="D281" s="18" t="s">
        <v>18</v>
      </c>
      <c r="E281" s="18" t="s">
        <v>21</v>
      </c>
      <c r="F281" s="18" t="s">
        <v>364</v>
      </c>
      <c r="G281" s="18"/>
      <c r="H281" s="19">
        <f t="shared" si="122"/>
        <v>28331.800000000003</v>
      </c>
      <c r="I281" s="20">
        <f>I287+I292+I296+I284</f>
        <v>1508.4</v>
      </c>
      <c r="J281" s="20">
        <f t="shared" ref="J281:L281" si="125">J287+J292+J296+J284</f>
        <v>0</v>
      </c>
      <c r="K281" s="20">
        <f t="shared" si="125"/>
        <v>26823.4</v>
      </c>
      <c r="L281" s="20">
        <f t="shared" si="125"/>
        <v>0</v>
      </c>
    </row>
    <row r="282" spans="1:12" ht="25.5">
      <c r="A282" s="101"/>
      <c r="B282" s="16" t="s">
        <v>569</v>
      </c>
      <c r="C282" s="140"/>
      <c r="D282" s="18" t="s">
        <v>18</v>
      </c>
      <c r="E282" s="18" t="s">
        <v>21</v>
      </c>
      <c r="F282" s="18" t="s">
        <v>591</v>
      </c>
      <c r="G282" s="18"/>
      <c r="H282" s="19">
        <f>SUM(I282:L282)</f>
        <v>1495</v>
      </c>
      <c r="I282" s="20">
        <f>I283</f>
        <v>1495</v>
      </c>
      <c r="J282" s="20">
        <f t="shared" ref="J282:L282" si="126">J283</f>
        <v>0</v>
      </c>
      <c r="K282" s="20">
        <f t="shared" si="126"/>
        <v>0</v>
      </c>
      <c r="L282" s="20">
        <f t="shared" si="126"/>
        <v>0</v>
      </c>
    </row>
    <row r="283" spans="1:12" ht="25.5">
      <c r="A283" s="100"/>
      <c r="B283" s="16" t="s">
        <v>57</v>
      </c>
      <c r="C283" s="134"/>
      <c r="D283" s="18" t="s">
        <v>18</v>
      </c>
      <c r="E283" s="18" t="s">
        <v>21</v>
      </c>
      <c r="F283" s="18" t="s">
        <v>591</v>
      </c>
      <c r="G283" s="18" t="s">
        <v>58</v>
      </c>
      <c r="H283" s="19">
        <f>SUM(I283:L283)</f>
        <v>1495</v>
      </c>
      <c r="I283" s="20">
        <f>I284</f>
        <v>1495</v>
      </c>
      <c r="J283" s="20">
        <f t="shared" ref="J283:L285" si="127">J284</f>
        <v>0</v>
      </c>
      <c r="K283" s="20">
        <f t="shared" si="127"/>
        <v>0</v>
      </c>
      <c r="L283" s="20">
        <f t="shared" si="127"/>
        <v>0</v>
      </c>
    </row>
    <row r="284" spans="1:12" ht="25.5">
      <c r="A284" s="100"/>
      <c r="B284" s="16" t="s">
        <v>57</v>
      </c>
      <c r="C284" s="134"/>
      <c r="D284" s="18" t="s">
        <v>18</v>
      </c>
      <c r="E284" s="18" t="s">
        <v>21</v>
      </c>
      <c r="F284" s="18" t="s">
        <v>591</v>
      </c>
      <c r="G284" s="18" t="s">
        <v>58</v>
      </c>
      <c r="H284" s="19">
        <f>SUM(I284:L284)</f>
        <v>1495</v>
      </c>
      <c r="I284" s="20">
        <f>I285</f>
        <v>1495</v>
      </c>
      <c r="J284" s="20">
        <f t="shared" si="127"/>
        <v>0</v>
      </c>
      <c r="K284" s="20">
        <f t="shared" si="127"/>
        <v>0</v>
      </c>
      <c r="L284" s="20">
        <f t="shared" si="127"/>
        <v>0</v>
      </c>
    </row>
    <row r="285" spans="1:12" ht="38.25">
      <c r="A285" s="100"/>
      <c r="B285" s="1" t="s">
        <v>113</v>
      </c>
      <c r="C285" s="134"/>
      <c r="D285" s="18" t="s">
        <v>18</v>
      </c>
      <c r="E285" s="18" t="s">
        <v>21</v>
      </c>
      <c r="F285" s="18" t="s">
        <v>591</v>
      </c>
      <c r="G285" s="18" t="s">
        <v>60</v>
      </c>
      <c r="H285" s="19">
        <f>SUM(I285:L285)</f>
        <v>1495</v>
      </c>
      <c r="I285" s="20">
        <f>I286</f>
        <v>1495</v>
      </c>
      <c r="J285" s="20">
        <f t="shared" si="127"/>
        <v>0</v>
      </c>
      <c r="K285" s="20">
        <f t="shared" si="127"/>
        <v>0</v>
      </c>
      <c r="L285" s="20">
        <f t="shared" si="127"/>
        <v>0</v>
      </c>
    </row>
    <row r="286" spans="1:12" ht="51">
      <c r="A286" s="100"/>
      <c r="B286" s="1" t="s">
        <v>276</v>
      </c>
      <c r="C286" s="134"/>
      <c r="D286" s="18" t="s">
        <v>18</v>
      </c>
      <c r="E286" s="18" t="s">
        <v>21</v>
      </c>
      <c r="F286" s="18" t="s">
        <v>591</v>
      </c>
      <c r="G286" s="18" t="s">
        <v>62</v>
      </c>
      <c r="H286" s="19">
        <f>SUM(I286:L286)</f>
        <v>1495</v>
      </c>
      <c r="I286" s="20">
        <f>833.6+661.4</f>
        <v>1495</v>
      </c>
      <c r="J286" s="20">
        <v>0</v>
      </c>
      <c r="K286" s="20">
        <v>0</v>
      </c>
      <c r="L286" s="20">
        <v>0</v>
      </c>
    </row>
    <row r="287" spans="1:12" ht="114.75">
      <c r="A287" s="101"/>
      <c r="B287" s="16" t="s">
        <v>501</v>
      </c>
      <c r="C287" s="140"/>
      <c r="D287" s="18" t="s">
        <v>18</v>
      </c>
      <c r="E287" s="18" t="s">
        <v>21</v>
      </c>
      <c r="F287" s="18" t="s">
        <v>365</v>
      </c>
      <c r="G287" s="18"/>
      <c r="H287" s="19">
        <f t="shared" si="122"/>
        <v>25495</v>
      </c>
      <c r="I287" s="20">
        <f>I288</f>
        <v>0</v>
      </c>
      <c r="J287" s="20">
        <f t="shared" ref="J287:L289" si="128">J288</f>
        <v>0</v>
      </c>
      <c r="K287" s="20">
        <f t="shared" si="128"/>
        <v>25495</v>
      </c>
      <c r="L287" s="20">
        <f t="shared" si="128"/>
        <v>0</v>
      </c>
    </row>
    <row r="288" spans="1:12" ht="25.5">
      <c r="A288" s="100"/>
      <c r="B288" s="16" t="s">
        <v>57</v>
      </c>
      <c r="C288" s="134"/>
      <c r="D288" s="18" t="s">
        <v>18</v>
      </c>
      <c r="E288" s="18" t="s">
        <v>21</v>
      </c>
      <c r="F288" s="18" t="s">
        <v>365</v>
      </c>
      <c r="G288" s="18" t="s">
        <v>58</v>
      </c>
      <c r="H288" s="19">
        <f>SUM(I288:L288)</f>
        <v>25495</v>
      </c>
      <c r="I288" s="20">
        <f>I289</f>
        <v>0</v>
      </c>
      <c r="J288" s="20">
        <f t="shared" si="128"/>
        <v>0</v>
      </c>
      <c r="K288" s="20">
        <f t="shared" si="128"/>
        <v>25495</v>
      </c>
      <c r="L288" s="20">
        <f t="shared" si="128"/>
        <v>0</v>
      </c>
    </row>
    <row r="289" spans="1:12" ht="38.25">
      <c r="A289" s="100"/>
      <c r="B289" s="1" t="s">
        <v>113</v>
      </c>
      <c r="C289" s="134"/>
      <c r="D289" s="18" t="s">
        <v>18</v>
      </c>
      <c r="E289" s="18" t="s">
        <v>21</v>
      </c>
      <c r="F289" s="18" t="s">
        <v>365</v>
      </c>
      <c r="G289" s="18" t="s">
        <v>60</v>
      </c>
      <c r="H289" s="19">
        <f>SUM(I289:L289)</f>
        <v>25495</v>
      </c>
      <c r="I289" s="20">
        <f>I290</f>
        <v>0</v>
      </c>
      <c r="J289" s="20">
        <f t="shared" si="128"/>
        <v>0</v>
      </c>
      <c r="K289" s="20">
        <f t="shared" si="128"/>
        <v>25495</v>
      </c>
      <c r="L289" s="20">
        <f t="shared" si="128"/>
        <v>0</v>
      </c>
    </row>
    <row r="290" spans="1:12" ht="51">
      <c r="A290" s="100"/>
      <c r="B290" s="1" t="s">
        <v>276</v>
      </c>
      <c r="C290" s="134"/>
      <c r="D290" s="18" t="s">
        <v>18</v>
      </c>
      <c r="E290" s="18" t="s">
        <v>21</v>
      </c>
      <c r="F290" s="18" t="s">
        <v>365</v>
      </c>
      <c r="G290" s="18" t="s">
        <v>62</v>
      </c>
      <c r="H290" s="19">
        <f>SUM(I290:L290)</f>
        <v>25495</v>
      </c>
      <c r="I290" s="20">
        <v>0</v>
      </c>
      <c r="J290" s="20">
        <v>0</v>
      </c>
      <c r="K290" s="20">
        <v>25495</v>
      </c>
      <c r="L290" s="20">
        <v>0</v>
      </c>
    </row>
    <row r="291" spans="1:12">
      <c r="A291" s="101"/>
      <c r="B291" s="1" t="s">
        <v>469</v>
      </c>
      <c r="C291" s="140"/>
      <c r="D291" s="18" t="s">
        <v>18</v>
      </c>
      <c r="E291" s="18" t="s">
        <v>21</v>
      </c>
      <c r="F291" s="18" t="s">
        <v>365</v>
      </c>
      <c r="G291" s="18" t="s">
        <v>62</v>
      </c>
      <c r="H291" s="19">
        <f>SUBTOTAL(9,I291:L291)</f>
        <v>25495</v>
      </c>
      <c r="I291" s="20">
        <v>0</v>
      </c>
      <c r="J291" s="20">
        <v>0</v>
      </c>
      <c r="K291" s="20">
        <v>25495</v>
      </c>
      <c r="L291" s="20">
        <v>0</v>
      </c>
    </row>
    <row r="292" spans="1:12" ht="229.5">
      <c r="A292" s="101"/>
      <c r="B292" s="16" t="s">
        <v>502</v>
      </c>
      <c r="C292" s="140"/>
      <c r="D292" s="18" t="s">
        <v>18</v>
      </c>
      <c r="E292" s="18" t="s">
        <v>21</v>
      </c>
      <c r="F292" s="18" t="s">
        <v>366</v>
      </c>
      <c r="G292" s="18"/>
      <c r="H292" s="19">
        <f t="shared" ref="H292:H299" si="129">SUM(I292:L292)</f>
        <v>1328.4</v>
      </c>
      <c r="I292" s="20">
        <f>I293</f>
        <v>0</v>
      </c>
      <c r="J292" s="20">
        <f t="shared" ref="J292:L294" si="130">J293</f>
        <v>0</v>
      </c>
      <c r="K292" s="20">
        <f t="shared" si="130"/>
        <v>1328.4</v>
      </c>
      <c r="L292" s="20">
        <f t="shared" si="130"/>
        <v>0</v>
      </c>
    </row>
    <row r="293" spans="1:12" ht="25.5">
      <c r="A293" s="100"/>
      <c r="B293" s="16" t="s">
        <v>57</v>
      </c>
      <c r="C293" s="134"/>
      <c r="D293" s="18" t="s">
        <v>18</v>
      </c>
      <c r="E293" s="18" t="s">
        <v>21</v>
      </c>
      <c r="F293" s="18" t="s">
        <v>366</v>
      </c>
      <c r="G293" s="18" t="s">
        <v>58</v>
      </c>
      <c r="H293" s="19">
        <f t="shared" si="129"/>
        <v>1328.4</v>
      </c>
      <c r="I293" s="20">
        <f>I294</f>
        <v>0</v>
      </c>
      <c r="J293" s="20">
        <f t="shared" si="130"/>
        <v>0</v>
      </c>
      <c r="K293" s="20">
        <f t="shared" si="130"/>
        <v>1328.4</v>
      </c>
      <c r="L293" s="20">
        <f t="shared" si="130"/>
        <v>0</v>
      </c>
    </row>
    <row r="294" spans="1:12" ht="38.25">
      <c r="A294" s="100"/>
      <c r="B294" s="1" t="s">
        <v>113</v>
      </c>
      <c r="C294" s="134"/>
      <c r="D294" s="18" t="s">
        <v>18</v>
      </c>
      <c r="E294" s="18" t="s">
        <v>21</v>
      </c>
      <c r="F294" s="18" t="s">
        <v>366</v>
      </c>
      <c r="G294" s="18" t="s">
        <v>60</v>
      </c>
      <c r="H294" s="19">
        <f t="shared" si="129"/>
        <v>1328.4</v>
      </c>
      <c r="I294" s="20">
        <f>I295</f>
        <v>0</v>
      </c>
      <c r="J294" s="20">
        <f t="shared" si="130"/>
        <v>0</v>
      </c>
      <c r="K294" s="20">
        <f t="shared" si="130"/>
        <v>1328.4</v>
      </c>
      <c r="L294" s="20">
        <f t="shared" si="130"/>
        <v>0</v>
      </c>
    </row>
    <row r="295" spans="1:12" ht="51">
      <c r="A295" s="100"/>
      <c r="B295" s="1" t="s">
        <v>276</v>
      </c>
      <c r="C295" s="134"/>
      <c r="D295" s="18" t="s">
        <v>18</v>
      </c>
      <c r="E295" s="18" t="s">
        <v>21</v>
      </c>
      <c r="F295" s="18" t="s">
        <v>366</v>
      </c>
      <c r="G295" s="18" t="s">
        <v>62</v>
      </c>
      <c r="H295" s="19">
        <f t="shared" si="129"/>
        <v>1328.4</v>
      </c>
      <c r="I295" s="20">
        <v>0</v>
      </c>
      <c r="J295" s="20">
        <v>0</v>
      </c>
      <c r="K295" s="20">
        <v>1328.4</v>
      </c>
      <c r="L295" s="20">
        <v>0</v>
      </c>
    </row>
    <row r="296" spans="1:12" ht="259.5" customHeight="1">
      <c r="A296" s="101"/>
      <c r="B296" s="16" t="s">
        <v>503</v>
      </c>
      <c r="C296" s="140"/>
      <c r="D296" s="18" t="s">
        <v>18</v>
      </c>
      <c r="E296" s="18" t="s">
        <v>21</v>
      </c>
      <c r="F296" s="18" t="s">
        <v>367</v>
      </c>
      <c r="G296" s="18"/>
      <c r="H296" s="19">
        <f t="shared" si="129"/>
        <v>13.4</v>
      </c>
      <c r="I296" s="20">
        <f>I297</f>
        <v>13.4</v>
      </c>
      <c r="J296" s="20">
        <f t="shared" ref="J296:L298" si="131">J297</f>
        <v>0</v>
      </c>
      <c r="K296" s="20">
        <f t="shared" si="131"/>
        <v>0</v>
      </c>
      <c r="L296" s="20">
        <f t="shared" si="131"/>
        <v>0</v>
      </c>
    </row>
    <row r="297" spans="1:12" ht="25.5">
      <c r="A297" s="100"/>
      <c r="B297" s="16" t="s">
        <v>57</v>
      </c>
      <c r="C297" s="134"/>
      <c r="D297" s="18" t="s">
        <v>18</v>
      </c>
      <c r="E297" s="18" t="s">
        <v>21</v>
      </c>
      <c r="F297" s="18" t="s">
        <v>367</v>
      </c>
      <c r="G297" s="18" t="s">
        <v>58</v>
      </c>
      <c r="H297" s="19">
        <f t="shared" si="129"/>
        <v>13.4</v>
      </c>
      <c r="I297" s="20">
        <f>I298</f>
        <v>13.4</v>
      </c>
      <c r="J297" s="20">
        <f t="shared" si="131"/>
        <v>0</v>
      </c>
      <c r="K297" s="20">
        <f t="shared" si="131"/>
        <v>0</v>
      </c>
      <c r="L297" s="20">
        <f t="shared" si="131"/>
        <v>0</v>
      </c>
    </row>
    <row r="298" spans="1:12" ht="38.25">
      <c r="A298" s="100"/>
      <c r="B298" s="1" t="s">
        <v>113</v>
      </c>
      <c r="C298" s="134"/>
      <c r="D298" s="18" t="s">
        <v>18</v>
      </c>
      <c r="E298" s="18" t="s">
        <v>21</v>
      </c>
      <c r="F298" s="18" t="s">
        <v>367</v>
      </c>
      <c r="G298" s="18" t="s">
        <v>60</v>
      </c>
      <c r="H298" s="19">
        <f t="shared" si="129"/>
        <v>13.4</v>
      </c>
      <c r="I298" s="20">
        <f>I299</f>
        <v>13.4</v>
      </c>
      <c r="J298" s="20">
        <f t="shared" si="131"/>
        <v>0</v>
      </c>
      <c r="K298" s="20">
        <f t="shared" si="131"/>
        <v>0</v>
      </c>
      <c r="L298" s="20">
        <f t="shared" si="131"/>
        <v>0</v>
      </c>
    </row>
    <row r="299" spans="1:12" ht="51">
      <c r="A299" s="100"/>
      <c r="B299" s="1" t="s">
        <v>276</v>
      </c>
      <c r="C299" s="134"/>
      <c r="D299" s="18" t="s">
        <v>18</v>
      </c>
      <c r="E299" s="18" t="s">
        <v>21</v>
      </c>
      <c r="F299" s="18" t="s">
        <v>367</v>
      </c>
      <c r="G299" s="18" t="s">
        <v>62</v>
      </c>
      <c r="H299" s="19">
        <f t="shared" si="129"/>
        <v>13.4</v>
      </c>
      <c r="I299" s="20">
        <v>13.4</v>
      </c>
      <c r="J299" s="20">
        <v>0</v>
      </c>
      <c r="K299" s="20">
        <v>0</v>
      </c>
      <c r="L299" s="20">
        <v>0</v>
      </c>
    </row>
    <row r="300" spans="1:12" s="37" customFormat="1" ht="64.5" customHeight="1">
      <c r="A300" s="129"/>
      <c r="B300" s="16" t="s">
        <v>368</v>
      </c>
      <c r="C300" s="140"/>
      <c r="D300" s="18" t="s">
        <v>18</v>
      </c>
      <c r="E300" s="18" t="s">
        <v>21</v>
      </c>
      <c r="F300" s="18" t="s">
        <v>369</v>
      </c>
      <c r="G300" s="18"/>
      <c r="H300" s="19">
        <f t="shared" ref="H300:H309" si="132">I300+J300+K300+L300</f>
        <v>70681.5</v>
      </c>
      <c r="I300" s="20">
        <f>I301</f>
        <v>70681.5</v>
      </c>
      <c r="J300" s="20">
        <f t="shared" ref="J300:L300" si="133">J301</f>
        <v>0</v>
      </c>
      <c r="K300" s="20">
        <f t="shared" si="133"/>
        <v>0</v>
      </c>
      <c r="L300" s="20">
        <f t="shared" si="133"/>
        <v>0</v>
      </c>
    </row>
    <row r="301" spans="1:12" s="37" customFormat="1" ht="63.75">
      <c r="A301" s="104"/>
      <c r="B301" s="16" t="s">
        <v>370</v>
      </c>
      <c r="C301" s="134"/>
      <c r="D301" s="18" t="s">
        <v>18</v>
      </c>
      <c r="E301" s="18" t="s">
        <v>21</v>
      </c>
      <c r="F301" s="18" t="s">
        <v>371</v>
      </c>
      <c r="G301" s="18"/>
      <c r="H301" s="19">
        <f t="shared" si="132"/>
        <v>70681.5</v>
      </c>
      <c r="I301" s="20">
        <f t="shared" ref="I301:L302" si="134">I303</f>
        <v>70681.5</v>
      </c>
      <c r="J301" s="20">
        <f t="shared" si="134"/>
        <v>0</v>
      </c>
      <c r="K301" s="20">
        <f t="shared" si="134"/>
        <v>0</v>
      </c>
      <c r="L301" s="20">
        <f t="shared" si="134"/>
        <v>0</v>
      </c>
    </row>
    <row r="302" spans="1:12" s="37" customFormat="1" ht="25.5">
      <c r="A302" s="104"/>
      <c r="B302" s="1" t="s">
        <v>569</v>
      </c>
      <c r="C302" s="134"/>
      <c r="D302" s="18" t="s">
        <v>18</v>
      </c>
      <c r="E302" s="18" t="s">
        <v>21</v>
      </c>
      <c r="F302" s="18" t="s">
        <v>592</v>
      </c>
      <c r="G302" s="18"/>
      <c r="H302" s="19">
        <f t="shared" si="132"/>
        <v>70681.5</v>
      </c>
      <c r="I302" s="20">
        <f t="shared" si="134"/>
        <v>70681.5</v>
      </c>
      <c r="J302" s="20">
        <f t="shared" si="134"/>
        <v>0</v>
      </c>
      <c r="K302" s="20">
        <f t="shared" si="134"/>
        <v>0</v>
      </c>
      <c r="L302" s="20">
        <f t="shared" si="134"/>
        <v>0</v>
      </c>
    </row>
    <row r="303" spans="1:12" s="37" customFormat="1" ht="25.5">
      <c r="A303" s="104"/>
      <c r="B303" s="16" t="s">
        <v>57</v>
      </c>
      <c r="C303" s="16"/>
      <c r="D303" s="18" t="s">
        <v>18</v>
      </c>
      <c r="E303" s="18" t="s">
        <v>21</v>
      </c>
      <c r="F303" s="18" t="s">
        <v>592</v>
      </c>
      <c r="G303" s="18" t="s">
        <v>58</v>
      </c>
      <c r="H303" s="19">
        <f t="shared" si="132"/>
        <v>70681.5</v>
      </c>
      <c r="I303" s="20">
        <f>I304</f>
        <v>70681.5</v>
      </c>
      <c r="J303" s="20">
        <f t="shared" ref="J303:L303" si="135">J304</f>
        <v>0</v>
      </c>
      <c r="K303" s="20">
        <f t="shared" si="135"/>
        <v>0</v>
      </c>
      <c r="L303" s="20">
        <f t="shared" si="135"/>
        <v>0</v>
      </c>
    </row>
    <row r="304" spans="1:12" s="37" customFormat="1" ht="38.25">
      <c r="A304" s="104"/>
      <c r="B304" s="1" t="s">
        <v>113</v>
      </c>
      <c r="C304" s="16"/>
      <c r="D304" s="18" t="s">
        <v>18</v>
      </c>
      <c r="E304" s="18" t="s">
        <v>21</v>
      </c>
      <c r="F304" s="18" t="s">
        <v>592</v>
      </c>
      <c r="G304" s="18" t="s">
        <v>60</v>
      </c>
      <c r="H304" s="19">
        <f t="shared" si="132"/>
        <v>70681.5</v>
      </c>
      <c r="I304" s="20">
        <f>I305</f>
        <v>70681.5</v>
      </c>
      <c r="J304" s="20">
        <f>J305</f>
        <v>0</v>
      </c>
      <c r="K304" s="20">
        <f>K305</f>
        <v>0</v>
      </c>
      <c r="L304" s="20">
        <f>L305</f>
        <v>0</v>
      </c>
    </row>
    <row r="305" spans="1:12" s="37" customFormat="1" ht="51">
      <c r="A305" s="104"/>
      <c r="B305" s="1" t="s">
        <v>276</v>
      </c>
      <c r="C305" s="16"/>
      <c r="D305" s="18" t="s">
        <v>18</v>
      </c>
      <c r="E305" s="18" t="s">
        <v>21</v>
      </c>
      <c r="F305" s="18" t="s">
        <v>592</v>
      </c>
      <c r="G305" s="18" t="s">
        <v>62</v>
      </c>
      <c r="H305" s="19">
        <f t="shared" si="132"/>
        <v>70681.5</v>
      </c>
      <c r="I305" s="20">
        <f>71681.5-1000</f>
        <v>70681.5</v>
      </c>
      <c r="J305" s="20">
        <v>0</v>
      </c>
      <c r="K305" s="20">
        <v>0</v>
      </c>
      <c r="L305" s="20">
        <v>0</v>
      </c>
    </row>
    <row r="306" spans="1:12" s="37" customFormat="1">
      <c r="A306" s="104"/>
      <c r="B306" s="1" t="s">
        <v>469</v>
      </c>
      <c r="C306" s="16"/>
      <c r="D306" s="18" t="s">
        <v>18</v>
      </c>
      <c r="E306" s="18" t="s">
        <v>21</v>
      </c>
      <c r="F306" s="18" t="s">
        <v>592</v>
      </c>
      <c r="G306" s="18" t="s">
        <v>62</v>
      </c>
      <c r="H306" s="19">
        <f t="shared" si="132"/>
        <v>60164.6</v>
      </c>
      <c r="I306" s="20">
        <v>60164.6</v>
      </c>
      <c r="J306" s="20">
        <v>0</v>
      </c>
      <c r="K306" s="20">
        <v>0</v>
      </c>
      <c r="L306" s="20">
        <v>0</v>
      </c>
    </row>
    <row r="307" spans="1:12" s="32" customFormat="1" ht="15" customHeight="1">
      <c r="A307" s="114"/>
      <c r="B307" s="5" t="s">
        <v>42</v>
      </c>
      <c r="C307" s="118"/>
      <c r="D307" s="4" t="s">
        <v>18</v>
      </c>
      <c r="E307" s="4" t="s">
        <v>33</v>
      </c>
      <c r="F307" s="4"/>
      <c r="G307" s="4"/>
      <c r="H307" s="6">
        <f t="shared" si="132"/>
        <v>1626</v>
      </c>
      <c r="I307" s="6">
        <f>I308</f>
        <v>1626</v>
      </c>
      <c r="J307" s="6">
        <f t="shared" ref="J307:L308" si="136">J308</f>
        <v>0</v>
      </c>
      <c r="K307" s="6">
        <f t="shared" si="136"/>
        <v>0</v>
      </c>
      <c r="L307" s="6">
        <f t="shared" si="136"/>
        <v>0</v>
      </c>
    </row>
    <row r="308" spans="1:12" s="33" customFormat="1" ht="38.25">
      <c r="A308" s="9"/>
      <c r="B308" s="1" t="s">
        <v>259</v>
      </c>
      <c r="C308" s="116"/>
      <c r="D308" s="3" t="s">
        <v>18</v>
      </c>
      <c r="E308" s="3" t="s">
        <v>33</v>
      </c>
      <c r="F308" s="3" t="s">
        <v>260</v>
      </c>
      <c r="G308" s="3"/>
      <c r="H308" s="14">
        <f t="shared" si="132"/>
        <v>1626</v>
      </c>
      <c r="I308" s="29">
        <f>I309</f>
        <v>1626</v>
      </c>
      <c r="J308" s="29">
        <f t="shared" si="136"/>
        <v>0</v>
      </c>
      <c r="K308" s="29">
        <f t="shared" si="136"/>
        <v>0</v>
      </c>
      <c r="L308" s="29">
        <f t="shared" si="136"/>
        <v>0</v>
      </c>
    </row>
    <row r="309" spans="1:12" s="33" customFormat="1" ht="25.5">
      <c r="A309" s="114"/>
      <c r="B309" s="1" t="s">
        <v>569</v>
      </c>
      <c r="C309" s="5"/>
      <c r="D309" s="3" t="s">
        <v>18</v>
      </c>
      <c r="E309" s="3" t="s">
        <v>33</v>
      </c>
      <c r="F309" s="7" t="s">
        <v>264</v>
      </c>
      <c r="G309" s="3"/>
      <c r="H309" s="6">
        <f t="shared" si="132"/>
        <v>1626</v>
      </c>
      <c r="I309" s="10">
        <f>I310+I313</f>
        <v>1626</v>
      </c>
      <c r="J309" s="10">
        <f t="shared" ref="J309:L309" si="137">J310+J313</f>
        <v>0</v>
      </c>
      <c r="K309" s="10">
        <f t="shared" si="137"/>
        <v>0</v>
      </c>
      <c r="L309" s="10">
        <f t="shared" si="137"/>
        <v>0</v>
      </c>
    </row>
    <row r="310" spans="1:12" s="38" customFormat="1" ht="38.25">
      <c r="A310" s="100"/>
      <c r="B310" s="16" t="s">
        <v>93</v>
      </c>
      <c r="C310" s="24"/>
      <c r="D310" s="3" t="s">
        <v>18</v>
      </c>
      <c r="E310" s="3" t="s">
        <v>33</v>
      </c>
      <c r="F310" s="7" t="s">
        <v>264</v>
      </c>
      <c r="G310" s="18" t="s">
        <v>58</v>
      </c>
      <c r="H310" s="19">
        <f t="shared" ref="H310:H312" si="138">SUM(I310:L310)</f>
        <v>1176</v>
      </c>
      <c r="I310" s="20">
        <f t="shared" ref="I310:L311" si="139">I311</f>
        <v>1176</v>
      </c>
      <c r="J310" s="20">
        <f t="shared" si="139"/>
        <v>0</v>
      </c>
      <c r="K310" s="20">
        <f t="shared" si="139"/>
        <v>0</v>
      </c>
      <c r="L310" s="20">
        <f t="shared" si="139"/>
        <v>0</v>
      </c>
    </row>
    <row r="311" spans="1:12" s="38" customFormat="1" ht="38.25">
      <c r="A311" s="100"/>
      <c r="B311" s="1" t="s">
        <v>113</v>
      </c>
      <c r="C311" s="24"/>
      <c r="D311" s="3" t="s">
        <v>18</v>
      </c>
      <c r="E311" s="3" t="s">
        <v>33</v>
      </c>
      <c r="F311" s="7" t="s">
        <v>264</v>
      </c>
      <c r="G311" s="18" t="s">
        <v>60</v>
      </c>
      <c r="H311" s="19">
        <f t="shared" si="138"/>
        <v>1176</v>
      </c>
      <c r="I311" s="20">
        <f t="shared" si="139"/>
        <v>1176</v>
      </c>
      <c r="J311" s="20">
        <f t="shared" si="139"/>
        <v>0</v>
      </c>
      <c r="K311" s="20">
        <f t="shared" si="139"/>
        <v>0</v>
      </c>
      <c r="L311" s="20">
        <f t="shared" si="139"/>
        <v>0</v>
      </c>
    </row>
    <row r="312" spans="1:12" s="38" customFormat="1" ht="51">
      <c r="A312" s="100"/>
      <c r="B312" s="1" t="s">
        <v>276</v>
      </c>
      <c r="C312" s="24"/>
      <c r="D312" s="3" t="s">
        <v>18</v>
      </c>
      <c r="E312" s="3" t="s">
        <v>33</v>
      </c>
      <c r="F312" s="7" t="s">
        <v>264</v>
      </c>
      <c r="G312" s="18" t="s">
        <v>62</v>
      </c>
      <c r="H312" s="19">
        <f t="shared" si="138"/>
        <v>1176</v>
      </c>
      <c r="I312" s="20">
        <f>250+100+136+290+400</f>
        <v>1176</v>
      </c>
      <c r="J312" s="21">
        <v>0</v>
      </c>
      <c r="K312" s="21">
        <v>0</v>
      </c>
      <c r="L312" s="21">
        <v>0</v>
      </c>
    </row>
    <row r="313" spans="1:12" s="38" customFormat="1" ht="54.75" customHeight="1">
      <c r="A313" s="100"/>
      <c r="B313" s="16" t="s">
        <v>262</v>
      </c>
      <c r="C313" s="17"/>
      <c r="D313" s="3" t="s">
        <v>18</v>
      </c>
      <c r="E313" s="3" t="s">
        <v>33</v>
      </c>
      <c r="F313" s="7" t="s">
        <v>264</v>
      </c>
      <c r="G313" s="18" t="s">
        <v>49</v>
      </c>
      <c r="H313" s="19">
        <f t="shared" ref="H313:H314" si="140">I313+J313+K313+L313</f>
        <v>450</v>
      </c>
      <c r="I313" s="20">
        <f>I314+I316</f>
        <v>450</v>
      </c>
      <c r="J313" s="20">
        <f t="shared" ref="J313:L313" si="141">J314+J316</f>
        <v>0</v>
      </c>
      <c r="K313" s="20">
        <f t="shared" si="141"/>
        <v>0</v>
      </c>
      <c r="L313" s="20">
        <f t="shared" si="141"/>
        <v>0</v>
      </c>
    </row>
    <row r="314" spans="1:12" s="38" customFormat="1" ht="22.5" customHeight="1">
      <c r="A314" s="100"/>
      <c r="B314" s="16" t="s">
        <v>51</v>
      </c>
      <c r="C314" s="17"/>
      <c r="D314" s="3" t="s">
        <v>18</v>
      </c>
      <c r="E314" s="3" t="s">
        <v>33</v>
      </c>
      <c r="F314" s="7" t="s">
        <v>264</v>
      </c>
      <c r="G314" s="18" t="s">
        <v>50</v>
      </c>
      <c r="H314" s="19">
        <f t="shared" si="140"/>
        <v>150</v>
      </c>
      <c r="I314" s="20">
        <f>I315</f>
        <v>150</v>
      </c>
      <c r="J314" s="20">
        <f t="shared" ref="J314:L314" si="142">J315</f>
        <v>0</v>
      </c>
      <c r="K314" s="20">
        <f t="shared" si="142"/>
        <v>0</v>
      </c>
      <c r="L314" s="20">
        <f t="shared" si="142"/>
        <v>0</v>
      </c>
    </row>
    <row r="315" spans="1:12" s="38" customFormat="1" ht="25.5">
      <c r="A315" s="100"/>
      <c r="B315" s="16" t="s">
        <v>54</v>
      </c>
      <c r="C315" s="17"/>
      <c r="D315" s="3" t="s">
        <v>18</v>
      </c>
      <c r="E315" s="3" t="s">
        <v>33</v>
      </c>
      <c r="F315" s="7" t="s">
        <v>264</v>
      </c>
      <c r="G315" s="18" t="s">
        <v>48</v>
      </c>
      <c r="H315" s="19">
        <f>I315+J315+K315+L315</f>
        <v>150</v>
      </c>
      <c r="I315" s="20">
        <v>150</v>
      </c>
      <c r="J315" s="21">
        <v>0</v>
      </c>
      <c r="K315" s="21">
        <v>0</v>
      </c>
      <c r="L315" s="21">
        <v>0</v>
      </c>
    </row>
    <row r="316" spans="1:12" s="40" customFormat="1">
      <c r="A316" s="104"/>
      <c r="B316" s="16" t="s">
        <v>67</v>
      </c>
      <c r="C316" s="17"/>
      <c r="D316" s="3" t="s">
        <v>18</v>
      </c>
      <c r="E316" s="3" t="s">
        <v>33</v>
      </c>
      <c r="F316" s="7" t="s">
        <v>264</v>
      </c>
      <c r="G316" s="18" t="s">
        <v>65</v>
      </c>
      <c r="H316" s="105">
        <f>SUM(I316:L316)</f>
        <v>300</v>
      </c>
      <c r="I316" s="106">
        <f>I317</f>
        <v>300</v>
      </c>
      <c r="J316" s="106">
        <f t="shared" ref="J316:L316" si="143">J317</f>
        <v>0</v>
      </c>
      <c r="K316" s="106">
        <f t="shared" si="143"/>
        <v>0</v>
      </c>
      <c r="L316" s="106">
        <f t="shared" si="143"/>
        <v>0</v>
      </c>
    </row>
    <row r="317" spans="1:12" s="40" customFormat="1" ht="25.5">
      <c r="A317" s="104"/>
      <c r="B317" s="16" t="s">
        <v>85</v>
      </c>
      <c r="C317" s="17"/>
      <c r="D317" s="3" t="s">
        <v>18</v>
      </c>
      <c r="E317" s="3" t="s">
        <v>33</v>
      </c>
      <c r="F317" s="7" t="s">
        <v>264</v>
      </c>
      <c r="G317" s="18" t="s">
        <v>83</v>
      </c>
      <c r="H317" s="105">
        <f>SUM(I317:L317)</f>
        <v>300</v>
      </c>
      <c r="I317" s="106">
        <v>300</v>
      </c>
      <c r="J317" s="106">
        <v>0</v>
      </c>
      <c r="K317" s="106">
        <v>0</v>
      </c>
      <c r="L317" s="106">
        <v>0</v>
      </c>
    </row>
    <row r="318" spans="1:12" s="109" customFormat="1" ht="25.5">
      <c r="A318" s="110"/>
      <c r="B318" s="22" t="s">
        <v>24</v>
      </c>
      <c r="C318" s="134"/>
      <c r="D318" s="23" t="s">
        <v>18</v>
      </c>
      <c r="E318" s="23" t="s">
        <v>38</v>
      </c>
      <c r="F318" s="23"/>
      <c r="G318" s="23"/>
      <c r="H318" s="19">
        <f t="shared" ref="H318:H332" si="144">I318+J318+K318+L318</f>
        <v>82230.299999999988</v>
      </c>
      <c r="I318" s="19">
        <f>I319+I333+I348</f>
        <v>80640.399999999994</v>
      </c>
      <c r="J318" s="19">
        <f t="shared" ref="J318:L318" si="145">J319+J333+J348</f>
        <v>1589.9</v>
      </c>
      <c r="K318" s="19">
        <f t="shared" si="145"/>
        <v>0</v>
      </c>
      <c r="L318" s="19">
        <f t="shared" si="145"/>
        <v>0</v>
      </c>
    </row>
    <row r="319" spans="1:12" s="90" customFormat="1" ht="89.25">
      <c r="A319" s="99"/>
      <c r="B319" s="16" t="s">
        <v>372</v>
      </c>
      <c r="C319" s="139"/>
      <c r="D319" s="18" t="s">
        <v>18</v>
      </c>
      <c r="E319" s="18" t="s">
        <v>38</v>
      </c>
      <c r="F319" s="18" t="s">
        <v>373</v>
      </c>
      <c r="G319" s="18"/>
      <c r="H319" s="6">
        <f t="shared" si="144"/>
        <v>473.5</v>
      </c>
      <c r="I319" s="20">
        <f>I320+I324+I329</f>
        <v>473.5</v>
      </c>
      <c r="J319" s="20">
        <f t="shared" ref="J319:L319" si="146">J320+J324+J329</f>
        <v>0</v>
      </c>
      <c r="K319" s="20">
        <f t="shared" si="146"/>
        <v>0</v>
      </c>
      <c r="L319" s="20">
        <f t="shared" si="146"/>
        <v>0</v>
      </c>
    </row>
    <row r="320" spans="1:12" s="90" customFormat="1" ht="25.5">
      <c r="A320" s="99"/>
      <c r="B320" s="16" t="s">
        <v>374</v>
      </c>
      <c r="C320" s="139"/>
      <c r="D320" s="18" t="s">
        <v>18</v>
      </c>
      <c r="E320" s="18" t="s">
        <v>38</v>
      </c>
      <c r="F320" s="18" t="s">
        <v>375</v>
      </c>
      <c r="G320" s="18"/>
      <c r="H320" s="6">
        <f t="shared" si="144"/>
        <v>233.5</v>
      </c>
      <c r="I320" s="20">
        <f>I321</f>
        <v>233.5</v>
      </c>
      <c r="J320" s="20">
        <f t="shared" ref="J320:L322" si="147">J321</f>
        <v>0</v>
      </c>
      <c r="K320" s="20">
        <f t="shared" si="147"/>
        <v>0</v>
      </c>
      <c r="L320" s="20">
        <f t="shared" si="147"/>
        <v>0</v>
      </c>
    </row>
    <row r="321" spans="1:12" s="90" customFormat="1" ht="25.5">
      <c r="A321" s="99"/>
      <c r="B321" s="1" t="s">
        <v>569</v>
      </c>
      <c r="C321" s="139"/>
      <c r="D321" s="18" t="s">
        <v>18</v>
      </c>
      <c r="E321" s="18" t="s">
        <v>38</v>
      </c>
      <c r="F321" s="18" t="s">
        <v>593</v>
      </c>
      <c r="G321" s="18"/>
      <c r="H321" s="6">
        <f t="shared" si="144"/>
        <v>233.5</v>
      </c>
      <c r="I321" s="20">
        <f>I322</f>
        <v>233.5</v>
      </c>
      <c r="J321" s="20">
        <f t="shared" si="147"/>
        <v>0</v>
      </c>
      <c r="K321" s="20">
        <f t="shared" si="147"/>
        <v>0</v>
      </c>
      <c r="L321" s="20">
        <f t="shared" si="147"/>
        <v>0</v>
      </c>
    </row>
    <row r="322" spans="1:12" s="33" customFormat="1">
      <c r="A322" s="9"/>
      <c r="B322" s="1" t="s">
        <v>72</v>
      </c>
      <c r="C322" s="118"/>
      <c r="D322" s="18" t="s">
        <v>18</v>
      </c>
      <c r="E322" s="18" t="s">
        <v>38</v>
      </c>
      <c r="F322" s="18" t="s">
        <v>593</v>
      </c>
      <c r="G322" s="3" t="s">
        <v>73</v>
      </c>
      <c r="H322" s="6">
        <f t="shared" si="144"/>
        <v>233.5</v>
      </c>
      <c r="I322" s="10">
        <f>I323</f>
        <v>233.5</v>
      </c>
      <c r="J322" s="10">
        <f t="shared" si="147"/>
        <v>0</v>
      </c>
      <c r="K322" s="10">
        <f t="shared" si="147"/>
        <v>0</v>
      </c>
      <c r="L322" s="10">
        <f t="shared" si="147"/>
        <v>0</v>
      </c>
    </row>
    <row r="323" spans="1:12" s="33" customFormat="1" ht="76.5">
      <c r="A323" s="9"/>
      <c r="B323" s="1" t="s">
        <v>350</v>
      </c>
      <c r="C323" s="118"/>
      <c r="D323" s="18" t="s">
        <v>18</v>
      </c>
      <c r="E323" s="18" t="s">
        <v>38</v>
      </c>
      <c r="F323" s="18" t="s">
        <v>593</v>
      </c>
      <c r="G323" s="3" t="s">
        <v>81</v>
      </c>
      <c r="H323" s="6">
        <f t="shared" si="144"/>
        <v>233.5</v>
      </c>
      <c r="I323" s="10">
        <v>233.5</v>
      </c>
      <c r="J323" s="10">
        <v>0</v>
      </c>
      <c r="K323" s="10">
        <v>0</v>
      </c>
      <c r="L323" s="10">
        <v>0</v>
      </c>
    </row>
    <row r="324" spans="1:12" s="90" customFormat="1" ht="25.5">
      <c r="A324" s="99"/>
      <c r="B324" s="16" t="s">
        <v>376</v>
      </c>
      <c r="C324" s="139"/>
      <c r="D324" s="18" t="s">
        <v>18</v>
      </c>
      <c r="E324" s="18" t="s">
        <v>38</v>
      </c>
      <c r="F324" s="18" t="s">
        <v>377</v>
      </c>
      <c r="G324" s="18"/>
      <c r="H324" s="6">
        <f t="shared" si="144"/>
        <v>200</v>
      </c>
      <c r="I324" s="20">
        <f>I325</f>
        <v>200</v>
      </c>
      <c r="J324" s="20">
        <f t="shared" ref="J324:L327" si="148">J325</f>
        <v>0</v>
      </c>
      <c r="K324" s="20">
        <f t="shared" si="148"/>
        <v>0</v>
      </c>
      <c r="L324" s="20">
        <f t="shared" si="148"/>
        <v>0</v>
      </c>
    </row>
    <row r="325" spans="1:12" s="90" customFormat="1" ht="25.5">
      <c r="A325" s="99"/>
      <c r="B325" s="1" t="s">
        <v>569</v>
      </c>
      <c r="C325" s="139"/>
      <c r="D325" s="18" t="s">
        <v>18</v>
      </c>
      <c r="E325" s="18" t="s">
        <v>38</v>
      </c>
      <c r="F325" s="18" t="s">
        <v>594</v>
      </c>
      <c r="G325" s="18"/>
      <c r="H325" s="6">
        <f t="shared" si="144"/>
        <v>200</v>
      </c>
      <c r="I325" s="20">
        <f>I326</f>
        <v>200</v>
      </c>
      <c r="J325" s="20">
        <f t="shared" si="148"/>
        <v>0</v>
      </c>
      <c r="K325" s="20">
        <f t="shared" si="148"/>
        <v>0</v>
      </c>
      <c r="L325" s="20">
        <f t="shared" si="148"/>
        <v>0</v>
      </c>
    </row>
    <row r="326" spans="1:12" s="33" customFormat="1" ht="38.25">
      <c r="A326" s="9"/>
      <c r="B326" s="1" t="s">
        <v>275</v>
      </c>
      <c r="C326" s="118"/>
      <c r="D326" s="18" t="s">
        <v>18</v>
      </c>
      <c r="E326" s="18" t="s">
        <v>38</v>
      </c>
      <c r="F326" s="18" t="s">
        <v>594</v>
      </c>
      <c r="G326" s="3" t="s">
        <v>58</v>
      </c>
      <c r="H326" s="6">
        <f t="shared" si="144"/>
        <v>200</v>
      </c>
      <c r="I326" s="10">
        <f>I327</f>
        <v>200</v>
      </c>
      <c r="J326" s="10">
        <f t="shared" si="148"/>
        <v>0</v>
      </c>
      <c r="K326" s="10">
        <f t="shared" si="148"/>
        <v>0</v>
      </c>
      <c r="L326" s="10">
        <f t="shared" si="148"/>
        <v>0</v>
      </c>
    </row>
    <row r="327" spans="1:12" s="33" customFormat="1" ht="39.950000000000003" customHeight="1">
      <c r="A327" s="9"/>
      <c r="B327" s="1" t="s">
        <v>113</v>
      </c>
      <c r="C327" s="118"/>
      <c r="D327" s="18" t="s">
        <v>18</v>
      </c>
      <c r="E327" s="18" t="s">
        <v>38</v>
      </c>
      <c r="F327" s="18" t="s">
        <v>594</v>
      </c>
      <c r="G327" s="3" t="s">
        <v>60</v>
      </c>
      <c r="H327" s="6">
        <f t="shared" si="144"/>
        <v>200</v>
      </c>
      <c r="I327" s="10">
        <f>I328</f>
        <v>200</v>
      </c>
      <c r="J327" s="10">
        <f t="shared" si="148"/>
        <v>0</v>
      </c>
      <c r="K327" s="10">
        <f t="shared" si="148"/>
        <v>0</v>
      </c>
      <c r="L327" s="10">
        <f t="shared" si="148"/>
        <v>0</v>
      </c>
    </row>
    <row r="328" spans="1:12" s="33" customFormat="1" ht="59.25" customHeight="1">
      <c r="A328" s="9"/>
      <c r="B328" s="1" t="s">
        <v>276</v>
      </c>
      <c r="C328" s="118"/>
      <c r="D328" s="18" t="s">
        <v>18</v>
      </c>
      <c r="E328" s="18" t="s">
        <v>38</v>
      </c>
      <c r="F328" s="18" t="s">
        <v>594</v>
      </c>
      <c r="G328" s="3" t="s">
        <v>62</v>
      </c>
      <c r="H328" s="6">
        <f t="shared" si="144"/>
        <v>200</v>
      </c>
      <c r="I328" s="10">
        <v>200</v>
      </c>
      <c r="J328" s="10">
        <v>0</v>
      </c>
      <c r="K328" s="10">
        <v>0</v>
      </c>
      <c r="L328" s="10">
        <v>0</v>
      </c>
    </row>
    <row r="329" spans="1:12" s="90" customFormat="1" ht="38.25">
      <c r="A329" s="99"/>
      <c r="B329" s="16" t="s">
        <v>378</v>
      </c>
      <c r="C329" s="139"/>
      <c r="D329" s="18" t="s">
        <v>18</v>
      </c>
      <c r="E329" s="18" t="s">
        <v>38</v>
      </c>
      <c r="F329" s="18" t="s">
        <v>379</v>
      </c>
      <c r="G329" s="18"/>
      <c r="H329" s="6">
        <f t="shared" si="144"/>
        <v>40</v>
      </c>
      <c r="I329" s="20">
        <f>I330</f>
        <v>40</v>
      </c>
      <c r="J329" s="20">
        <f t="shared" ref="J329:L331" si="149">J330</f>
        <v>0</v>
      </c>
      <c r="K329" s="20">
        <f t="shared" si="149"/>
        <v>0</v>
      </c>
      <c r="L329" s="20">
        <f t="shared" si="149"/>
        <v>0</v>
      </c>
    </row>
    <row r="330" spans="1:12" s="90" customFormat="1" ht="25.5">
      <c r="A330" s="99"/>
      <c r="B330" s="1" t="s">
        <v>569</v>
      </c>
      <c r="C330" s="139"/>
      <c r="D330" s="18" t="s">
        <v>18</v>
      </c>
      <c r="E330" s="18" t="s">
        <v>38</v>
      </c>
      <c r="F330" s="18" t="s">
        <v>595</v>
      </c>
      <c r="G330" s="18"/>
      <c r="H330" s="6">
        <f t="shared" si="144"/>
        <v>40</v>
      </c>
      <c r="I330" s="20">
        <f>I331</f>
        <v>40</v>
      </c>
      <c r="J330" s="20">
        <f t="shared" si="149"/>
        <v>0</v>
      </c>
      <c r="K330" s="20">
        <f t="shared" si="149"/>
        <v>0</v>
      </c>
      <c r="L330" s="20">
        <f t="shared" si="149"/>
        <v>0</v>
      </c>
    </row>
    <row r="331" spans="1:12" s="33" customFormat="1">
      <c r="A331" s="9"/>
      <c r="B331" s="1" t="s">
        <v>72</v>
      </c>
      <c r="C331" s="118"/>
      <c r="D331" s="18" t="s">
        <v>18</v>
      </c>
      <c r="E331" s="18" t="s">
        <v>38</v>
      </c>
      <c r="F331" s="18" t="s">
        <v>595</v>
      </c>
      <c r="G331" s="3" t="s">
        <v>73</v>
      </c>
      <c r="H331" s="6">
        <f t="shared" si="144"/>
        <v>40</v>
      </c>
      <c r="I331" s="10">
        <f>I332</f>
        <v>40</v>
      </c>
      <c r="J331" s="10">
        <f t="shared" si="149"/>
        <v>0</v>
      </c>
      <c r="K331" s="10">
        <f t="shared" si="149"/>
        <v>0</v>
      </c>
      <c r="L331" s="10">
        <f t="shared" si="149"/>
        <v>0</v>
      </c>
    </row>
    <row r="332" spans="1:12" s="33" customFormat="1" ht="76.5">
      <c r="A332" s="9"/>
      <c r="B332" s="1" t="s">
        <v>350</v>
      </c>
      <c r="C332" s="118"/>
      <c r="D332" s="18" t="s">
        <v>18</v>
      </c>
      <c r="E332" s="18" t="s">
        <v>38</v>
      </c>
      <c r="F332" s="18" t="s">
        <v>595</v>
      </c>
      <c r="G332" s="3" t="s">
        <v>81</v>
      </c>
      <c r="H332" s="6">
        <f t="shared" si="144"/>
        <v>40</v>
      </c>
      <c r="I332" s="10">
        <v>40</v>
      </c>
      <c r="J332" s="10">
        <v>0</v>
      </c>
      <c r="K332" s="10">
        <v>0</v>
      </c>
      <c r="L332" s="10">
        <v>0</v>
      </c>
    </row>
    <row r="333" spans="1:12" s="32" customFormat="1" ht="51">
      <c r="A333" s="114"/>
      <c r="B333" s="1" t="s">
        <v>143</v>
      </c>
      <c r="C333" s="5"/>
      <c r="D333" s="3" t="s">
        <v>18</v>
      </c>
      <c r="E333" s="3" t="s">
        <v>38</v>
      </c>
      <c r="F333" s="7" t="s">
        <v>265</v>
      </c>
      <c r="G333" s="4"/>
      <c r="H333" s="6">
        <f>SUM(I333:L333)</f>
        <v>22625.5</v>
      </c>
      <c r="I333" s="10">
        <f>I334</f>
        <v>21035.599999999999</v>
      </c>
      <c r="J333" s="10">
        <f t="shared" ref="J333:L333" si="150">J334</f>
        <v>1589.9</v>
      </c>
      <c r="K333" s="10">
        <f t="shared" si="150"/>
        <v>0</v>
      </c>
      <c r="L333" s="10">
        <f t="shared" si="150"/>
        <v>0</v>
      </c>
    </row>
    <row r="334" spans="1:12" s="32" customFormat="1" ht="38.25">
      <c r="A334" s="114"/>
      <c r="B334" s="1" t="s">
        <v>266</v>
      </c>
      <c r="C334" s="1"/>
      <c r="D334" s="3" t="s">
        <v>18</v>
      </c>
      <c r="E334" s="3" t="s">
        <v>38</v>
      </c>
      <c r="F334" s="7" t="s">
        <v>267</v>
      </c>
      <c r="G334" s="4"/>
      <c r="H334" s="6">
        <f>SUM(I334:L334)</f>
        <v>22625.5</v>
      </c>
      <c r="I334" s="10">
        <f>I339+I335</f>
        <v>21035.599999999999</v>
      </c>
      <c r="J334" s="10">
        <f t="shared" ref="J334:L334" si="151">J339+J335</f>
        <v>1589.9</v>
      </c>
      <c r="K334" s="10">
        <f t="shared" si="151"/>
        <v>0</v>
      </c>
      <c r="L334" s="10">
        <f t="shared" si="151"/>
        <v>0</v>
      </c>
    </row>
    <row r="335" spans="1:12" s="33" customFormat="1" ht="38.25">
      <c r="A335" s="9"/>
      <c r="B335" s="1" t="s">
        <v>205</v>
      </c>
      <c r="C335" s="118"/>
      <c r="D335" s="3" t="s">
        <v>18</v>
      </c>
      <c r="E335" s="3" t="s">
        <v>38</v>
      </c>
      <c r="F335" s="7" t="s">
        <v>380</v>
      </c>
      <c r="G335" s="3"/>
      <c r="H335" s="19">
        <f t="shared" ref="H335:H336" si="152">I335+J335+K335+L335</f>
        <v>21035.599999999999</v>
      </c>
      <c r="I335" s="10">
        <f>I336</f>
        <v>21035.599999999999</v>
      </c>
      <c r="J335" s="10">
        <f t="shared" ref="J335:L337" si="153">J336</f>
        <v>0</v>
      </c>
      <c r="K335" s="10">
        <f t="shared" si="153"/>
        <v>0</v>
      </c>
      <c r="L335" s="10">
        <f t="shared" si="153"/>
        <v>0</v>
      </c>
    </row>
    <row r="336" spans="1:12" s="40" customFormat="1" ht="54.75" customHeight="1">
      <c r="A336" s="104"/>
      <c r="B336" s="16" t="s">
        <v>89</v>
      </c>
      <c r="C336" s="17"/>
      <c r="D336" s="3" t="s">
        <v>18</v>
      </c>
      <c r="E336" s="3" t="s">
        <v>38</v>
      </c>
      <c r="F336" s="7" t="s">
        <v>380</v>
      </c>
      <c r="G336" s="18" t="s">
        <v>49</v>
      </c>
      <c r="H336" s="19">
        <f t="shared" si="152"/>
        <v>21035.599999999999</v>
      </c>
      <c r="I336" s="20">
        <f>I337</f>
        <v>21035.599999999999</v>
      </c>
      <c r="J336" s="20">
        <f t="shared" si="153"/>
        <v>0</v>
      </c>
      <c r="K336" s="20">
        <f t="shared" si="153"/>
        <v>0</v>
      </c>
      <c r="L336" s="20">
        <f t="shared" si="153"/>
        <v>0</v>
      </c>
    </row>
    <row r="337" spans="1:12" s="40" customFormat="1">
      <c r="A337" s="104"/>
      <c r="B337" s="16" t="s">
        <v>67</v>
      </c>
      <c r="C337" s="17"/>
      <c r="D337" s="3" t="s">
        <v>18</v>
      </c>
      <c r="E337" s="3" t="s">
        <v>38</v>
      </c>
      <c r="F337" s="7" t="s">
        <v>380</v>
      </c>
      <c r="G337" s="18" t="s">
        <v>65</v>
      </c>
      <c r="H337" s="105">
        <f>SUM(I337:L337)</f>
        <v>21035.599999999999</v>
      </c>
      <c r="I337" s="106">
        <f>I338</f>
        <v>21035.599999999999</v>
      </c>
      <c r="J337" s="106">
        <f t="shared" si="153"/>
        <v>0</v>
      </c>
      <c r="K337" s="106">
        <f t="shared" si="153"/>
        <v>0</v>
      </c>
      <c r="L337" s="106">
        <f t="shared" si="153"/>
        <v>0</v>
      </c>
    </row>
    <row r="338" spans="1:12" s="40" customFormat="1" ht="76.5">
      <c r="A338" s="104"/>
      <c r="B338" s="16" t="s">
        <v>84</v>
      </c>
      <c r="C338" s="17"/>
      <c r="D338" s="3" t="s">
        <v>18</v>
      </c>
      <c r="E338" s="3" t="s">
        <v>38</v>
      </c>
      <c r="F338" s="7" t="s">
        <v>380</v>
      </c>
      <c r="G338" s="18" t="s">
        <v>66</v>
      </c>
      <c r="H338" s="105">
        <f>SUM(I338:L338)</f>
        <v>21035.599999999999</v>
      </c>
      <c r="I338" s="106">
        <v>21035.599999999999</v>
      </c>
      <c r="J338" s="141">
        <v>0</v>
      </c>
      <c r="K338" s="141">
        <v>0</v>
      </c>
      <c r="L338" s="141">
        <v>0</v>
      </c>
    </row>
    <row r="339" spans="1:12" s="32" customFormat="1" ht="127.5">
      <c r="A339" s="114"/>
      <c r="B339" s="1" t="s">
        <v>504</v>
      </c>
      <c r="C339" s="1"/>
      <c r="D339" s="3" t="s">
        <v>18</v>
      </c>
      <c r="E339" s="3" t="s">
        <v>38</v>
      </c>
      <c r="F339" s="7" t="s">
        <v>381</v>
      </c>
      <c r="G339" s="4"/>
      <c r="H339" s="6">
        <f>SUM(I339:L339)</f>
        <v>1589.9</v>
      </c>
      <c r="I339" s="10">
        <f>I340+I344</f>
        <v>0</v>
      </c>
      <c r="J339" s="10">
        <f t="shared" ref="J339:L339" si="154">J340+J344</f>
        <v>1589.9</v>
      </c>
      <c r="K339" s="10">
        <f t="shared" si="154"/>
        <v>0</v>
      </c>
      <c r="L339" s="10">
        <f t="shared" si="154"/>
        <v>0</v>
      </c>
    </row>
    <row r="340" spans="1:12" s="33" customFormat="1" ht="93.75" customHeight="1">
      <c r="A340" s="9"/>
      <c r="B340" s="1" t="s">
        <v>55</v>
      </c>
      <c r="C340" s="118"/>
      <c r="D340" s="3" t="s">
        <v>18</v>
      </c>
      <c r="E340" s="3" t="s">
        <v>38</v>
      </c>
      <c r="F340" s="7" t="s">
        <v>381</v>
      </c>
      <c r="G340" s="3" t="s">
        <v>56</v>
      </c>
      <c r="H340" s="6">
        <f t="shared" ref="H340:H347" si="155">I340+J340+K340+L340</f>
        <v>1181.3</v>
      </c>
      <c r="I340" s="10">
        <f>I341</f>
        <v>0</v>
      </c>
      <c r="J340" s="10">
        <f>J341</f>
        <v>1181.3</v>
      </c>
      <c r="K340" s="10">
        <f>K341</f>
        <v>0</v>
      </c>
      <c r="L340" s="10">
        <f>L341</f>
        <v>0</v>
      </c>
    </row>
    <row r="341" spans="1:12" s="33" customFormat="1" ht="39.75" customHeight="1">
      <c r="A341" s="9"/>
      <c r="B341" s="1" t="s">
        <v>106</v>
      </c>
      <c r="C341" s="118"/>
      <c r="D341" s="3" t="s">
        <v>18</v>
      </c>
      <c r="E341" s="3" t="s">
        <v>38</v>
      </c>
      <c r="F341" s="7" t="s">
        <v>381</v>
      </c>
      <c r="G341" s="3" t="s">
        <v>107</v>
      </c>
      <c r="H341" s="6">
        <f t="shared" si="155"/>
        <v>1181.3</v>
      </c>
      <c r="I341" s="10">
        <f>I342+I343</f>
        <v>0</v>
      </c>
      <c r="J341" s="10">
        <f>J342+J343</f>
        <v>1181.3</v>
      </c>
      <c r="K341" s="10">
        <f>K342+K343</f>
        <v>0</v>
      </c>
      <c r="L341" s="10">
        <f>L342+L343</f>
        <v>0</v>
      </c>
    </row>
    <row r="342" spans="1:12" s="33" customFormat="1" ht="25.5">
      <c r="A342" s="9"/>
      <c r="B342" s="1" t="s">
        <v>228</v>
      </c>
      <c r="C342" s="118"/>
      <c r="D342" s="3" t="s">
        <v>18</v>
      </c>
      <c r="E342" s="3" t="s">
        <v>38</v>
      </c>
      <c r="F342" s="7" t="s">
        <v>381</v>
      </c>
      <c r="G342" s="3" t="s">
        <v>109</v>
      </c>
      <c r="H342" s="6">
        <f t="shared" si="155"/>
        <v>1048.8</v>
      </c>
      <c r="I342" s="10">
        <v>0</v>
      </c>
      <c r="J342" s="10">
        <v>1048.8</v>
      </c>
      <c r="K342" s="10">
        <v>0</v>
      </c>
      <c r="L342" s="10">
        <v>0</v>
      </c>
    </row>
    <row r="343" spans="1:12" s="33" customFormat="1" ht="51">
      <c r="A343" s="9"/>
      <c r="B343" s="1" t="s">
        <v>110</v>
      </c>
      <c r="C343" s="118"/>
      <c r="D343" s="3" t="s">
        <v>18</v>
      </c>
      <c r="E343" s="3" t="s">
        <v>38</v>
      </c>
      <c r="F343" s="7" t="s">
        <v>381</v>
      </c>
      <c r="G343" s="3" t="s">
        <v>111</v>
      </c>
      <c r="H343" s="6">
        <f t="shared" si="155"/>
        <v>132.5</v>
      </c>
      <c r="I343" s="10">
        <v>0</v>
      </c>
      <c r="J343" s="10">
        <v>132.5</v>
      </c>
      <c r="K343" s="10">
        <v>0</v>
      </c>
      <c r="L343" s="10">
        <v>0</v>
      </c>
    </row>
    <row r="344" spans="1:12" s="33" customFormat="1" ht="41.25" customHeight="1">
      <c r="A344" s="9"/>
      <c r="B344" s="1" t="s">
        <v>275</v>
      </c>
      <c r="C344" s="118"/>
      <c r="D344" s="3" t="s">
        <v>18</v>
      </c>
      <c r="E344" s="3" t="s">
        <v>38</v>
      </c>
      <c r="F344" s="7" t="s">
        <v>381</v>
      </c>
      <c r="G344" s="3" t="s">
        <v>58</v>
      </c>
      <c r="H344" s="6">
        <f t="shared" si="155"/>
        <v>408.6</v>
      </c>
      <c r="I344" s="10">
        <f>I345</f>
        <v>0</v>
      </c>
      <c r="J344" s="10">
        <f>J345</f>
        <v>408.6</v>
      </c>
      <c r="K344" s="10">
        <f>K345</f>
        <v>0</v>
      </c>
      <c r="L344" s="10">
        <f>L345</f>
        <v>0</v>
      </c>
    </row>
    <row r="345" spans="1:12" s="33" customFormat="1" ht="44.25" customHeight="1">
      <c r="A345" s="9"/>
      <c r="B345" s="1" t="s">
        <v>113</v>
      </c>
      <c r="C345" s="118"/>
      <c r="D345" s="3" t="s">
        <v>18</v>
      </c>
      <c r="E345" s="3" t="s">
        <v>38</v>
      </c>
      <c r="F345" s="7" t="s">
        <v>381</v>
      </c>
      <c r="G345" s="3" t="s">
        <v>60</v>
      </c>
      <c r="H345" s="6">
        <f t="shared" si="155"/>
        <v>408.6</v>
      </c>
      <c r="I345" s="10">
        <f>I346+I347</f>
        <v>0</v>
      </c>
      <c r="J345" s="10">
        <f t="shared" ref="J345:L345" si="156">J346+J347</f>
        <v>408.6</v>
      </c>
      <c r="K345" s="10">
        <f t="shared" si="156"/>
        <v>0</v>
      </c>
      <c r="L345" s="10">
        <f t="shared" si="156"/>
        <v>0</v>
      </c>
    </row>
    <row r="346" spans="1:12" s="33" customFormat="1" ht="44.25" customHeight="1">
      <c r="A346" s="9"/>
      <c r="B346" s="1" t="s">
        <v>64</v>
      </c>
      <c r="C346" s="118"/>
      <c r="D346" s="3" t="s">
        <v>18</v>
      </c>
      <c r="E346" s="3" t="s">
        <v>38</v>
      </c>
      <c r="F346" s="7" t="s">
        <v>381</v>
      </c>
      <c r="G346" s="3" t="s">
        <v>63</v>
      </c>
      <c r="H346" s="6">
        <f t="shared" si="155"/>
        <v>13.1</v>
      </c>
      <c r="I346" s="10">
        <v>0</v>
      </c>
      <c r="J346" s="10">
        <v>13.1</v>
      </c>
      <c r="K346" s="10">
        <v>0</v>
      </c>
      <c r="L346" s="10">
        <v>0</v>
      </c>
    </row>
    <row r="347" spans="1:12" s="33" customFormat="1" ht="51">
      <c r="A347" s="9"/>
      <c r="B347" s="1" t="s">
        <v>276</v>
      </c>
      <c r="C347" s="118"/>
      <c r="D347" s="3" t="s">
        <v>18</v>
      </c>
      <c r="E347" s="3" t="s">
        <v>38</v>
      </c>
      <c r="F347" s="7" t="s">
        <v>381</v>
      </c>
      <c r="G347" s="3" t="s">
        <v>62</v>
      </c>
      <c r="H347" s="6">
        <f t="shared" si="155"/>
        <v>395.5</v>
      </c>
      <c r="I347" s="10">
        <v>0</v>
      </c>
      <c r="J347" s="10">
        <v>395.5</v>
      </c>
      <c r="K347" s="10">
        <v>0</v>
      </c>
      <c r="L347" s="10">
        <v>0</v>
      </c>
    </row>
    <row r="348" spans="1:12" s="33" customFormat="1" ht="51">
      <c r="A348" s="9"/>
      <c r="B348" s="1" t="s">
        <v>382</v>
      </c>
      <c r="C348" s="118"/>
      <c r="D348" s="3" t="s">
        <v>18</v>
      </c>
      <c r="E348" s="3" t="s">
        <v>38</v>
      </c>
      <c r="F348" s="7" t="s">
        <v>383</v>
      </c>
      <c r="G348" s="3"/>
      <c r="H348" s="19">
        <f t="shared" ref="H348:H350" si="157">SUM(I348:L348)</f>
        <v>59131.299999999996</v>
      </c>
      <c r="I348" s="10">
        <f>I349+I367+I372</f>
        <v>59131.299999999996</v>
      </c>
      <c r="J348" s="10">
        <f t="shared" ref="J348:L348" si="158">J349+J367+J372</f>
        <v>0</v>
      </c>
      <c r="K348" s="10">
        <f t="shared" si="158"/>
        <v>0</v>
      </c>
      <c r="L348" s="10">
        <f t="shared" si="158"/>
        <v>0</v>
      </c>
    </row>
    <row r="349" spans="1:12" s="33" customFormat="1" ht="38.25">
      <c r="A349" s="9"/>
      <c r="B349" s="1" t="s">
        <v>384</v>
      </c>
      <c r="C349" s="118"/>
      <c r="D349" s="3" t="s">
        <v>18</v>
      </c>
      <c r="E349" s="3" t="s">
        <v>38</v>
      </c>
      <c r="F349" s="7" t="s">
        <v>385</v>
      </c>
      <c r="G349" s="3"/>
      <c r="H349" s="19">
        <f t="shared" si="157"/>
        <v>57369.1</v>
      </c>
      <c r="I349" s="10">
        <f>I350+I363</f>
        <v>57369.1</v>
      </c>
      <c r="J349" s="10">
        <f t="shared" ref="J349:L349" si="159">J350+J363</f>
        <v>0</v>
      </c>
      <c r="K349" s="10">
        <f t="shared" si="159"/>
        <v>0</v>
      </c>
      <c r="L349" s="10">
        <f t="shared" si="159"/>
        <v>0</v>
      </c>
    </row>
    <row r="350" spans="1:12" s="33" customFormat="1" ht="38.25">
      <c r="A350" s="9"/>
      <c r="B350" s="1" t="s">
        <v>205</v>
      </c>
      <c r="C350" s="118"/>
      <c r="D350" s="3" t="s">
        <v>18</v>
      </c>
      <c r="E350" s="3" t="s">
        <v>38</v>
      </c>
      <c r="F350" s="7" t="s">
        <v>347</v>
      </c>
      <c r="G350" s="3"/>
      <c r="H350" s="19">
        <f t="shared" si="157"/>
        <v>54331.1</v>
      </c>
      <c r="I350" s="10">
        <f>I351+I355+I359</f>
        <v>54331.1</v>
      </c>
      <c r="J350" s="10">
        <f t="shared" ref="J350:L350" si="160">J351+J355+J359</f>
        <v>0</v>
      </c>
      <c r="K350" s="10">
        <f t="shared" si="160"/>
        <v>0</v>
      </c>
      <c r="L350" s="10">
        <f t="shared" si="160"/>
        <v>0</v>
      </c>
    </row>
    <row r="351" spans="1:12" s="33" customFormat="1" ht="89.25">
      <c r="A351" s="9"/>
      <c r="B351" s="16" t="s">
        <v>55</v>
      </c>
      <c r="C351" s="24"/>
      <c r="D351" s="3" t="s">
        <v>18</v>
      </c>
      <c r="E351" s="3" t="s">
        <v>38</v>
      </c>
      <c r="F351" s="7" t="s">
        <v>347</v>
      </c>
      <c r="G351" s="18" t="s">
        <v>56</v>
      </c>
      <c r="H351" s="19">
        <f>SUM(I351:L351)</f>
        <v>50126.9</v>
      </c>
      <c r="I351" s="20">
        <f>I352</f>
        <v>50126.9</v>
      </c>
      <c r="J351" s="20">
        <f t="shared" ref="J351:L351" si="161">J352</f>
        <v>0</v>
      </c>
      <c r="K351" s="20">
        <f t="shared" si="161"/>
        <v>0</v>
      </c>
      <c r="L351" s="20">
        <f t="shared" si="161"/>
        <v>0</v>
      </c>
    </row>
    <row r="352" spans="1:12" s="33" customFormat="1" ht="25.5">
      <c r="A352" s="9"/>
      <c r="B352" s="16" t="s">
        <v>68</v>
      </c>
      <c r="C352" s="24"/>
      <c r="D352" s="3" t="s">
        <v>18</v>
      </c>
      <c r="E352" s="3" t="s">
        <v>38</v>
      </c>
      <c r="F352" s="7" t="s">
        <v>347</v>
      </c>
      <c r="G352" s="18" t="s">
        <v>69</v>
      </c>
      <c r="H352" s="19">
        <f t="shared" ref="H352:H362" si="162">SUM(I352:L352)</f>
        <v>50126.9</v>
      </c>
      <c r="I352" s="20">
        <f>I353+I354</f>
        <v>50126.9</v>
      </c>
      <c r="J352" s="20">
        <f>J353+J354</f>
        <v>0</v>
      </c>
      <c r="K352" s="20">
        <f>K353+K354</f>
        <v>0</v>
      </c>
      <c r="L352" s="20">
        <f>L353+L354</f>
        <v>0</v>
      </c>
    </row>
    <row r="353" spans="1:12" s="33" customFormat="1" ht="25.5">
      <c r="A353" s="9"/>
      <c r="B353" s="16" t="s">
        <v>270</v>
      </c>
      <c r="C353" s="24"/>
      <c r="D353" s="3" t="s">
        <v>18</v>
      </c>
      <c r="E353" s="3" t="s">
        <v>38</v>
      </c>
      <c r="F353" s="7" t="s">
        <v>347</v>
      </c>
      <c r="G353" s="18" t="s">
        <v>70</v>
      </c>
      <c r="H353" s="19">
        <f t="shared" si="162"/>
        <v>48955.4</v>
      </c>
      <c r="I353" s="20">
        <f>28048+22564.4-1657</f>
        <v>48955.4</v>
      </c>
      <c r="J353" s="21">
        <v>0</v>
      </c>
      <c r="K353" s="21">
        <v>0</v>
      </c>
      <c r="L353" s="21">
        <v>0</v>
      </c>
    </row>
    <row r="354" spans="1:12" s="33" customFormat="1" ht="38.25">
      <c r="A354" s="9"/>
      <c r="B354" s="16" t="s">
        <v>90</v>
      </c>
      <c r="C354" s="24"/>
      <c r="D354" s="3" t="s">
        <v>18</v>
      </c>
      <c r="E354" s="3" t="s">
        <v>38</v>
      </c>
      <c r="F354" s="7" t="s">
        <v>347</v>
      </c>
      <c r="G354" s="18" t="s">
        <v>71</v>
      </c>
      <c r="H354" s="19">
        <f t="shared" si="162"/>
        <v>1171.5</v>
      </c>
      <c r="I354" s="20">
        <f>677.5+494</f>
        <v>1171.5</v>
      </c>
      <c r="J354" s="21">
        <v>0</v>
      </c>
      <c r="K354" s="21">
        <v>0</v>
      </c>
      <c r="L354" s="21">
        <v>0</v>
      </c>
    </row>
    <row r="355" spans="1:12" s="33" customFormat="1" ht="38.25">
      <c r="A355" s="9"/>
      <c r="B355" s="16" t="s">
        <v>275</v>
      </c>
      <c r="C355" s="24"/>
      <c r="D355" s="3" t="s">
        <v>18</v>
      </c>
      <c r="E355" s="3" t="s">
        <v>38</v>
      </c>
      <c r="F355" s="7" t="s">
        <v>347</v>
      </c>
      <c r="G355" s="18" t="s">
        <v>58</v>
      </c>
      <c r="H355" s="19">
        <f t="shared" si="162"/>
        <v>3928.1000000000004</v>
      </c>
      <c r="I355" s="20">
        <f>I356</f>
        <v>3928.1000000000004</v>
      </c>
      <c r="J355" s="20">
        <f>J356</f>
        <v>0</v>
      </c>
      <c r="K355" s="20">
        <f>K356</f>
        <v>0</v>
      </c>
      <c r="L355" s="20">
        <f>L356</f>
        <v>0</v>
      </c>
    </row>
    <row r="356" spans="1:12" s="33" customFormat="1" ht="38.25">
      <c r="A356" s="9"/>
      <c r="B356" s="1" t="s">
        <v>113</v>
      </c>
      <c r="C356" s="24"/>
      <c r="D356" s="3" t="s">
        <v>18</v>
      </c>
      <c r="E356" s="3" t="s">
        <v>38</v>
      </c>
      <c r="F356" s="7" t="s">
        <v>347</v>
      </c>
      <c r="G356" s="18" t="s">
        <v>60</v>
      </c>
      <c r="H356" s="19">
        <f t="shared" si="162"/>
        <v>3928.1000000000004</v>
      </c>
      <c r="I356" s="20">
        <f>I358+I357</f>
        <v>3928.1000000000004</v>
      </c>
      <c r="J356" s="20">
        <f>J358</f>
        <v>0</v>
      </c>
      <c r="K356" s="20">
        <f>K358</f>
        <v>0</v>
      </c>
      <c r="L356" s="20">
        <f>L358</f>
        <v>0</v>
      </c>
    </row>
    <row r="357" spans="1:12" s="33" customFormat="1" ht="38.25">
      <c r="A357" s="9"/>
      <c r="B357" s="16" t="s">
        <v>64</v>
      </c>
      <c r="C357" s="24"/>
      <c r="D357" s="3" t="s">
        <v>18</v>
      </c>
      <c r="E357" s="3" t="s">
        <v>38</v>
      </c>
      <c r="F357" s="7" t="s">
        <v>347</v>
      </c>
      <c r="G357" s="18" t="s">
        <v>63</v>
      </c>
      <c r="H357" s="19">
        <f t="shared" si="162"/>
        <v>858</v>
      </c>
      <c r="I357" s="20">
        <f>394.9+463.1</f>
        <v>858</v>
      </c>
      <c r="J357" s="21">
        <v>0</v>
      </c>
      <c r="K357" s="21">
        <v>0</v>
      </c>
      <c r="L357" s="21">
        <v>0</v>
      </c>
    </row>
    <row r="358" spans="1:12" s="33" customFormat="1" ht="51">
      <c r="A358" s="9"/>
      <c r="B358" s="1" t="s">
        <v>276</v>
      </c>
      <c r="C358" s="24"/>
      <c r="D358" s="3" t="s">
        <v>18</v>
      </c>
      <c r="E358" s="3" t="s">
        <v>38</v>
      </c>
      <c r="F358" s="7" t="s">
        <v>347</v>
      </c>
      <c r="G358" s="18" t="s">
        <v>62</v>
      </c>
      <c r="H358" s="19">
        <f t="shared" si="162"/>
        <v>3070.1000000000004</v>
      </c>
      <c r="I358" s="20">
        <f>1797.7+1272.4</f>
        <v>3070.1000000000004</v>
      </c>
      <c r="J358" s="21">
        <v>0</v>
      </c>
      <c r="K358" s="21">
        <v>0</v>
      </c>
      <c r="L358" s="21">
        <v>0</v>
      </c>
    </row>
    <row r="359" spans="1:12" s="33" customFormat="1">
      <c r="A359" s="9"/>
      <c r="B359" s="136" t="s">
        <v>72</v>
      </c>
      <c r="C359" s="24"/>
      <c r="D359" s="3" t="s">
        <v>18</v>
      </c>
      <c r="E359" s="3" t="s">
        <v>38</v>
      </c>
      <c r="F359" s="7" t="s">
        <v>347</v>
      </c>
      <c r="G359" s="18" t="s">
        <v>73</v>
      </c>
      <c r="H359" s="19">
        <f t="shared" si="162"/>
        <v>276.10000000000002</v>
      </c>
      <c r="I359" s="20">
        <f>I360</f>
        <v>276.10000000000002</v>
      </c>
      <c r="J359" s="20">
        <f t="shared" ref="J359:L359" si="163">J360</f>
        <v>0</v>
      </c>
      <c r="K359" s="20">
        <f t="shared" si="163"/>
        <v>0</v>
      </c>
      <c r="L359" s="20">
        <f t="shared" si="163"/>
        <v>0</v>
      </c>
    </row>
    <row r="360" spans="1:12" s="33" customFormat="1" ht="25.5">
      <c r="A360" s="9"/>
      <c r="B360" s="136" t="s">
        <v>74</v>
      </c>
      <c r="C360" s="24"/>
      <c r="D360" s="3" t="s">
        <v>18</v>
      </c>
      <c r="E360" s="3" t="s">
        <v>38</v>
      </c>
      <c r="F360" s="7" t="s">
        <v>347</v>
      </c>
      <c r="G360" s="18" t="s">
        <v>75</v>
      </c>
      <c r="H360" s="19">
        <f t="shared" si="162"/>
        <v>276.10000000000002</v>
      </c>
      <c r="I360" s="20">
        <f>I361+I362</f>
        <v>276.10000000000002</v>
      </c>
      <c r="J360" s="20">
        <f t="shared" ref="J360:L360" si="164">J361+J362</f>
        <v>0</v>
      </c>
      <c r="K360" s="20">
        <f t="shared" si="164"/>
        <v>0</v>
      </c>
      <c r="L360" s="20">
        <f t="shared" si="164"/>
        <v>0</v>
      </c>
    </row>
    <row r="361" spans="1:12" s="33" customFormat="1" ht="25.5">
      <c r="A361" s="9"/>
      <c r="B361" s="136" t="s">
        <v>310</v>
      </c>
      <c r="C361" s="24"/>
      <c r="D361" s="3" t="s">
        <v>18</v>
      </c>
      <c r="E361" s="3" t="s">
        <v>38</v>
      </c>
      <c r="F361" s="7" t="s">
        <v>347</v>
      </c>
      <c r="G361" s="18" t="s">
        <v>311</v>
      </c>
      <c r="H361" s="19">
        <f t="shared" si="162"/>
        <v>35.4</v>
      </c>
      <c r="I361" s="20">
        <f>33+2.4</f>
        <v>35.4</v>
      </c>
      <c r="J361" s="20"/>
      <c r="K361" s="20"/>
      <c r="L361" s="20"/>
    </row>
    <row r="362" spans="1:12" s="33" customFormat="1">
      <c r="A362" s="9"/>
      <c r="B362" s="136" t="s">
        <v>277</v>
      </c>
      <c r="C362" s="24"/>
      <c r="D362" s="3" t="s">
        <v>18</v>
      </c>
      <c r="E362" s="3" t="s">
        <v>38</v>
      </c>
      <c r="F362" s="7" t="s">
        <v>347</v>
      </c>
      <c r="G362" s="18" t="s">
        <v>77</v>
      </c>
      <c r="H362" s="19">
        <f t="shared" si="162"/>
        <v>240.70000000000002</v>
      </c>
      <c r="I362" s="20">
        <f>234.4+6.3</f>
        <v>240.70000000000002</v>
      </c>
      <c r="J362" s="21">
        <v>0</v>
      </c>
      <c r="K362" s="21">
        <v>0</v>
      </c>
      <c r="L362" s="21">
        <v>0</v>
      </c>
    </row>
    <row r="363" spans="1:12" s="33" customFormat="1" ht="25.5">
      <c r="A363" s="9"/>
      <c r="B363" s="1" t="s">
        <v>569</v>
      </c>
      <c r="C363" s="118"/>
      <c r="D363" s="3" t="s">
        <v>18</v>
      </c>
      <c r="E363" s="3" t="s">
        <v>38</v>
      </c>
      <c r="F363" s="7" t="s">
        <v>602</v>
      </c>
      <c r="G363" s="3"/>
      <c r="H363" s="19">
        <f t="shared" ref="H363:H366" si="165">SUM(I363:L363)</f>
        <v>3038</v>
      </c>
      <c r="I363" s="10">
        <f>I364</f>
        <v>3038</v>
      </c>
      <c r="J363" s="10">
        <f t="shared" ref="J363:L365" si="166">J364</f>
        <v>0</v>
      </c>
      <c r="K363" s="10">
        <f t="shared" si="166"/>
        <v>0</v>
      </c>
      <c r="L363" s="10">
        <f t="shared" si="166"/>
        <v>0</v>
      </c>
    </row>
    <row r="364" spans="1:12" s="33" customFormat="1" ht="38.25">
      <c r="A364" s="9"/>
      <c r="B364" s="16" t="s">
        <v>275</v>
      </c>
      <c r="C364" s="24"/>
      <c r="D364" s="3" t="s">
        <v>18</v>
      </c>
      <c r="E364" s="3" t="s">
        <v>38</v>
      </c>
      <c r="F364" s="7" t="s">
        <v>602</v>
      </c>
      <c r="G364" s="18" t="s">
        <v>58</v>
      </c>
      <c r="H364" s="19">
        <f t="shared" si="165"/>
        <v>3038</v>
      </c>
      <c r="I364" s="20">
        <f>I365</f>
        <v>3038</v>
      </c>
      <c r="J364" s="20">
        <f t="shared" si="166"/>
        <v>0</v>
      </c>
      <c r="K364" s="20">
        <f t="shared" si="166"/>
        <v>0</v>
      </c>
      <c r="L364" s="20">
        <f t="shared" si="166"/>
        <v>0</v>
      </c>
    </row>
    <row r="365" spans="1:12" s="33" customFormat="1" ht="38.25">
      <c r="A365" s="9"/>
      <c r="B365" s="1" t="s">
        <v>113</v>
      </c>
      <c r="C365" s="24"/>
      <c r="D365" s="3" t="s">
        <v>18</v>
      </c>
      <c r="E365" s="3" t="s">
        <v>38</v>
      </c>
      <c r="F365" s="7" t="s">
        <v>602</v>
      </c>
      <c r="G365" s="18" t="s">
        <v>60</v>
      </c>
      <c r="H365" s="19">
        <f t="shared" si="165"/>
        <v>3038</v>
      </c>
      <c r="I365" s="20">
        <f>I366</f>
        <v>3038</v>
      </c>
      <c r="J365" s="20">
        <f t="shared" si="166"/>
        <v>0</v>
      </c>
      <c r="K365" s="20">
        <f t="shared" si="166"/>
        <v>0</v>
      </c>
      <c r="L365" s="20">
        <f t="shared" si="166"/>
        <v>0</v>
      </c>
    </row>
    <row r="366" spans="1:12" s="33" customFormat="1" ht="51">
      <c r="A366" s="9"/>
      <c r="B366" s="1" t="s">
        <v>276</v>
      </c>
      <c r="C366" s="24"/>
      <c r="D366" s="3" t="s">
        <v>18</v>
      </c>
      <c r="E366" s="3" t="s">
        <v>38</v>
      </c>
      <c r="F366" s="7" t="s">
        <v>602</v>
      </c>
      <c r="G366" s="18" t="s">
        <v>62</v>
      </c>
      <c r="H366" s="19">
        <f t="shared" si="165"/>
        <v>3038</v>
      </c>
      <c r="I366" s="20">
        <f>598+100+2340</f>
        <v>3038</v>
      </c>
      <c r="J366" s="21">
        <v>0</v>
      </c>
      <c r="K366" s="21">
        <v>0</v>
      </c>
      <c r="L366" s="21">
        <v>0</v>
      </c>
    </row>
    <row r="367" spans="1:12" s="33" customFormat="1" ht="25.5">
      <c r="A367" s="9"/>
      <c r="B367" s="1" t="s">
        <v>386</v>
      </c>
      <c r="C367" s="118"/>
      <c r="D367" s="3" t="s">
        <v>18</v>
      </c>
      <c r="E367" s="3" t="s">
        <v>38</v>
      </c>
      <c r="F367" s="7" t="s">
        <v>387</v>
      </c>
      <c r="G367" s="3"/>
      <c r="H367" s="19">
        <f t="shared" ref="H367:H376" si="167">SUM(I367:L367)</f>
        <v>1562.2</v>
      </c>
      <c r="I367" s="10">
        <f>I368</f>
        <v>1562.2</v>
      </c>
      <c r="J367" s="10">
        <f t="shared" ref="J367:L370" si="168">J368</f>
        <v>0</v>
      </c>
      <c r="K367" s="10">
        <f t="shared" si="168"/>
        <v>0</v>
      </c>
      <c r="L367" s="10">
        <f t="shared" si="168"/>
        <v>0</v>
      </c>
    </row>
    <row r="368" spans="1:12" s="33" customFormat="1" ht="25.5">
      <c r="A368" s="9"/>
      <c r="B368" s="1" t="s">
        <v>569</v>
      </c>
      <c r="C368" s="118"/>
      <c r="D368" s="3" t="s">
        <v>18</v>
      </c>
      <c r="E368" s="3" t="s">
        <v>38</v>
      </c>
      <c r="F368" s="7" t="s">
        <v>601</v>
      </c>
      <c r="G368" s="3"/>
      <c r="H368" s="19">
        <f t="shared" si="167"/>
        <v>1562.2</v>
      </c>
      <c r="I368" s="10">
        <f>I369</f>
        <v>1562.2</v>
      </c>
      <c r="J368" s="10">
        <f t="shared" si="168"/>
        <v>0</v>
      </c>
      <c r="K368" s="10">
        <f t="shared" si="168"/>
        <v>0</v>
      </c>
      <c r="L368" s="10">
        <f t="shared" si="168"/>
        <v>0</v>
      </c>
    </row>
    <row r="369" spans="1:12" s="33" customFormat="1" ht="38.25">
      <c r="A369" s="9"/>
      <c r="B369" s="16" t="s">
        <v>275</v>
      </c>
      <c r="C369" s="24"/>
      <c r="D369" s="3" t="s">
        <v>18</v>
      </c>
      <c r="E369" s="3" t="s">
        <v>38</v>
      </c>
      <c r="F369" s="7" t="s">
        <v>601</v>
      </c>
      <c r="G369" s="18" t="s">
        <v>58</v>
      </c>
      <c r="H369" s="19">
        <f t="shared" si="167"/>
        <v>1562.2</v>
      </c>
      <c r="I369" s="20">
        <f>I370</f>
        <v>1562.2</v>
      </c>
      <c r="J369" s="20">
        <f t="shared" si="168"/>
        <v>0</v>
      </c>
      <c r="K369" s="20">
        <f t="shared" si="168"/>
        <v>0</v>
      </c>
      <c r="L369" s="20">
        <f t="shared" si="168"/>
        <v>0</v>
      </c>
    </row>
    <row r="370" spans="1:12" s="33" customFormat="1" ht="38.25">
      <c r="A370" s="9"/>
      <c r="B370" s="1" t="s">
        <v>113</v>
      </c>
      <c r="C370" s="24"/>
      <c r="D370" s="3" t="s">
        <v>18</v>
      </c>
      <c r="E370" s="3" t="s">
        <v>38</v>
      </c>
      <c r="F370" s="7" t="s">
        <v>601</v>
      </c>
      <c r="G370" s="18" t="s">
        <v>60</v>
      </c>
      <c r="H370" s="19">
        <f t="shared" si="167"/>
        <v>1562.2</v>
      </c>
      <c r="I370" s="20">
        <f>I371</f>
        <v>1562.2</v>
      </c>
      <c r="J370" s="20">
        <f t="shared" si="168"/>
        <v>0</v>
      </c>
      <c r="K370" s="20">
        <f t="shared" si="168"/>
        <v>0</v>
      </c>
      <c r="L370" s="20">
        <f t="shared" si="168"/>
        <v>0</v>
      </c>
    </row>
    <row r="371" spans="1:12" s="33" customFormat="1" ht="51">
      <c r="A371" s="9"/>
      <c r="B371" s="1" t="s">
        <v>276</v>
      </c>
      <c r="C371" s="24"/>
      <c r="D371" s="3" t="s">
        <v>18</v>
      </c>
      <c r="E371" s="3" t="s">
        <v>38</v>
      </c>
      <c r="F371" s="7" t="s">
        <v>601</v>
      </c>
      <c r="G371" s="18" t="s">
        <v>62</v>
      </c>
      <c r="H371" s="19">
        <f t="shared" si="167"/>
        <v>1562.2</v>
      </c>
      <c r="I371" s="20">
        <v>1562.2</v>
      </c>
      <c r="J371" s="21">
        <v>0</v>
      </c>
      <c r="K371" s="21">
        <v>0</v>
      </c>
      <c r="L371" s="21">
        <v>0</v>
      </c>
    </row>
    <row r="372" spans="1:12" s="33" customFormat="1" ht="51">
      <c r="A372" s="9"/>
      <c r="B372" s="1" t="s">
        <v>388</v>
      </c>
      <c r="C372" s="118"/>
      <c r="D372" s="3" t="s">
        <v>18</v>
      </c>
      <c r="E372" s="3" t="s">
        <v>38</v>
      </c>
      <c r="F372" s="7" t="s">
        <v>389</v>
      </c>
      <c r="G372" s="3"/>
      <c r="H372" s="19">
        <f t="shared" si="167"/>
        <v>200</v>
      </c>
      <c r="I372" s="10">
        <f>I373</f>
        <v>200</v>
      </c>
      <c r="J372" s="10">
        <f t="shared" ref="J372:L375" si="169">J373</f>
        <v>0</v>
      </c>
      <c r="K372" s="10">
        <f t="shared" si="169"/>
        <v>0</v>
      </c>
      <c r="L372" s="10">
        <f t="shared" si="169"/>
        <v>0</v>
      </c>
    </row>
    <row r="373" spans="1:12" s="33" customFormat="1" ht="25.5">
      <c r="A373" s="9"/>
      <c r="B373" s="1" t="s">
        <v>569</v>
      </c>
      <c r="C373" s="118"/>
      <c r="D373" s="3" t="s">
        <v>18</v>
      </c>
      <c r="E373" s="3" t="s">
        <v>38</v>
      </c>
      <c r="F373" s="7" t="s">
        <v>600</v>
      </c>
      <c r="G373" s="3"/>
      <c r="H373" s="19">
        <f t="shared" si="167"/>
        <v>200</v>
      </c>
      <c r="I373" s="10">
        <f>I374</f>
        <v>200</v>
      </c>
      <c r="J373" s="10">
        <f t="shared" si="169"/>
        <v>0</v>
      </c>
      <c r="K373" s="10">
        <f t="shared" si="169"/>
        <v>0</v>
      </c>
      <c r="L373" s="10">
        <f t="shared" si="169"/>
        <v>0</v>
      </c>
    </row>
    <row r="374" spans="1:12" s="33" customFormat="1" ht="38.25">
      <c r="A374" s="9"/>
      <c r="B374" s="16" t="s">
        <v>275</v>
      </c>
      <c r="C374" s="24"/>
      <c r="D374" s="3" t="s">
        <v>18</v>
      </c>
      <c r="E374" s="3" t="s">
        <v>38</v>
      </c>
      <c r="F374" s="7" t="s">
        <v>600</v>
      </c>
      <c r="G374" s="18" t="s">
        <v>58</v>
      </c>
      <c r="H374" s="19">
        <f t="shared" si="167"/>
        <v>200</v>
      </c>
      <c r="I374" s="20">
        <f>I375</f>
        <v>200</v>
      </c>
      <c r="J374" s="20">
        <f t="shared" si="169"/>
        <v>0</v>
      </c>
      <c r="K374" s="20">
        <f t="shared" si="169"/>
        <v>0</v>
      </c>
      <c r="L374" s="20">
        <f t="shared" si="169"/>
        <v>0</v>
      </c>
    </row>
    <row r="375" spans="1:12" s="33" customFormat="1" ht="38.25">
      <c r="A375" s="9"/>
      <c r="B375" s="1" t="s">
        <v>113</v>
      </c>
      <c r="C375" s="24"/>
      <c r="D375" s="3" t="s">
        <v>18</v>
      </c>
      <c r="E375" s="3" t="s">
        <v>38</v>
      </c>
      <c r="F375" s="7" t="s">
        <v>600</v>
      </c>
      <c r="G375" s="18" t="s">
        <v>60</v>
      </c>
      <c r="H375" s="19">
        <f t="shared" si="167"/>
        <v>200</v>
      </c>
      <c r="I375" s="20">
        <f>I376</f>
        <v>200</v>
      </c>
      <c r="J375" s="20">
        <f t="shared" si="169"/>
        <v>0</v>
      </c>
      <c r="K375" s="20">
        <f t="shared" si="169"/>
        <v>0</v>
      </c>
      <c r="L375" s="20">
        <f t="shared" si="169"/>
        <v>0</v>
      </c>
    </row>
    <row r="376" spans="1:12" s="33" customFormat="1" ht="51">
      <c r="A376" s="9"/>
      <c r="B376" s="1" t="s">
        <v>276</v>
      </c>
      <c r="C376" s="24"/>
      <c r="D376" s="3" t="s">
        <v>18</v>
      </c>
      <c r="E376" s="3" t="s">
        <v>38</v>
      </c>
      <c r="F376" s="7" t="s">
        <v>600</v>
      </c>
      <c r="G376" s="18" t="s">
        <v>62</v>
      </c>
      <c r="H376" s="19">
        <f t="shared" si="167"/>
        <v>200</v>
      </c>
      <c r="I376" s="20">
        <v>200</v>
      </c>
      <c r="J376" s="21">
        <v>0</v>
      </c>
      <c r="K376" s="21">
        <v>0</v>
      </c>
      <c r="L376" s="21">
        <v>0</v>
      </c>
    </row>
    <row r="377" spans="1:12" s="109" customFormat="1">
      <c r="A377" s="110"/>
      <c r="B377" s="22" t="s">
        <v>25</v>
      </c>
      <c r="C377" s="134"/>
      <c r="D377" s="23" t="s">
        <v>19</v>
      </c>
      <c r="E377" s="23" t="s">
        <v>15</v>
      </c>
      <c r="F377" s="23"/>
      <c r="G377" s="23"/>
      <c r="H377" s="19">
        <f>I377+J377+K377+L377</f>
        <v>369319.40000000008</v>
      </c>
      <c r="I377" s="19">
        <f>I378+I420+I453+I485</f>
        <v>246649.20000000004</v>
      </c>
      <c r="J377" s="19">
        <f>J378+J420+J453+J485</f>
        <v>6683.2</v>
      </c>
      <c r="K377" s="19">
        <f>K378+K420+K453+K485</f>
        <v>115987.00000000001</v>
      </c>
      <c r="L377" s="19">
        <f>L378+L420+L453+L485</f>
        <v>0</v>
      </c>
    </row>
    <row r="378" spans="1:12" s="40" customFormat="1">
      <c r="A378" s="110"/>
      <c r="B378" s="24" t="s">
        <v>26</v>
      </c>
      <c r="C378" s="134"/>
      <c r="D378" s="23" t="s">
        <v>19</v>
      </c>
      <c r="E378" s="23" t="s">
        <v>14</v>
      </c>
      <c r="F378" s="23"/>
      <c r="G378" s="23"/>
      <c r="H378" s="19">
        <f t="shared" ref="H378:H397" si="170">I378+J378+K378+L378</f>
        <v>59512.4</v>
      </c>
      <c r="I378" s="19">
        <f>I379+I396+I402</f>
        <v>10493.599999999999</v>
      </c>
      <c r="J378" s="19">
        <f t="shared" ref="J378:L378" si="171">J379+J396+J402</f>
        <v>0</v>
      </c>
      <c r="K378" s="19">
        <f t="shared" si="171"/>
        <v>49018.8</v>
      </c>
      <c r="L378" s="19">
        <f t="shared" si="171"/>
        <v>0</v>
      </c>
    </row>
    <row r="379" spans="1:12" s="40" customFormat="1" ht="76.5">
      <c r="A379" s="110"/>
      <c r="B379" s="16" t="s">
        <v>390</v>
      </c>
      <c r="C379" s="134"/>
      <c r="D379" s="18" t="s">
        <v>19</v>
      </c>
      <c r="E379" s="18" t="s">
        <v>14</v>
      </c>
      <c r="F379" s="18" t="s">
        <v>391</v>
      </c>
      <c r="G379" s="18"/>
      <c r="H379" s="19">
        <f t="shared" si="170"/>
        <v>40262.400000000001</v>
      </c>
      <c r="I379" s="20">
        <f>I380+I384+I388+I392</f>
        <v>44.3</v>
      </c>
      <c r="J379" s="20">
        <f t="shared" ref="J379:L379" si="172">J380+J384+J388+J392</f>
        <v>0</v>
      </c>
      <c r="K379" s="20">
        <f t="shared" si="172"/>
        <v>40218.1</v>
      </c>
      <c r="L379" s="20">
        <f t="shared" si="172"/>
        <v>0</v>
      </c>
    </row>
    <row r="380" spans="1:12" s="40" customFormat="1" ht="25.5">
      <c r="A380" s="110"/>
      <c r="B380" s="1" t="s">
        <v>569</v>
      </c>
      <c r="C380" s="134"/>
      <c r="D380" s="18" t="s">
        <v>19</v>
      </c>
      <c r="E380" s="18" t="s">
        <v>14</v>
      </c>
      <c r="F380" s="18" t="s">
        <v>392</v>
      </c>
      <c r="G380" s="18"/>
      <c r="H380" s="19">
        <f t="shared" si="170"/>
        <v>0</v>
      </c>
      <c r="I380" s="20">
        <f>I381</f>
        <v>0</v>
      </c>
      <c r="J380" s="20">
        <f t="shared" ref="J380:L382" si="173">J381</f>
        <v>0</v>
      </c>
      <c r="K380" s="20">
        <f t="shared" si="173"/>
        <v>0</v>
      </c>
      <c r="L380" s="20">
        <f t="shared" si="173"/>
        <v>0</v>
      </c>
    </row>
    <row r="381" spans="1:12" s="40" customFormat="1" ht="38.25">
      <c r="A381" s="104"/>
      <c r="B381" s="16" t="s">
        <v>275</v>
      </c>
      <c r="C381" s="139"/>
      <c r="D381" s="18" t="s">
        <v>19</v>
      </c>
      <c r="E381" s="18" t="s">
        <v>14</v>
      </c>
      <c r="F381" s="18" t="s">
        <v>392</v>
      </c>
      <c r="G381" s="18" t="s">
        <v>58</v>
      </c>
      <c r="H381" s="19">
        <f t="shared" si="170"/>
        <v>0</v>
      </c>
      <c r="I381" s="20">
        <f>I382</f>
        <v>0</v>
      </c>
      <c r="J381" s="20">
        <f t="shared" si="173"/>
        <v>0</v>
      </c>
      <c r="K381" s="20">
        <f t="shared" si="173"/>
        <v>0</v>
      </c>
      <c r="L381" s="20">
        <f t="shared" si="173"/>
        <v>0</v>
      </c>
    </row>
    <row r="382" spans="1:12" s="40" customFormat="1" ht="42.75" customHeight="1">
      <c r="A382" s="104"/>
      <c r="B382" s="16" t="s">
        <v>113</v>
      </c>
      <c r="C382" s="139"/>
      <c r="D382" s="18" t="s">
        <v>19</v>
      </c>
      <c r="E382" s="18" t="s">
        <v>14</v>
      </c>
      <c r="F382" s="18" t="s">
        <v>392</v>
      </c>
      <c r="G382" s="18" t="s">
        <v>60</v>
      </c>
      <c r="H382" s="19">
        <f t="shared" si="170"/>
        <v>0</v>
      </c>
      <c r="I382" s="20">
        <f>I383</f>
        <v>0</v>
      </c>
      <c r="J382" s="20">
        <f t="shared" si="173"/>
        <v>0</v>
      </c>
      <c r="K382" s="20">
        <f t="shared" si="173"/>
        <v>0</v>
      </c>
      <c r="L382" s="20">
        <f t="shared" si="173"/>
        <v>0</v>
      </c>
    </row>
    <row r="383" spans="1:12" s="40" customFormat="1" ht="53.25" customHeight="1">
      <c r="A383" s="104"/>
      <c r="B383" s="16" t="s">
        <v>276</v>
      </c>
      <c r="C383" s="139"/>
      <c r="D383" s="18" t="s">
        <v>19</v>
      </c>
      <c r="E383" s="18" t="s">
        <v>14</v>
      </c>
      <c r="F383" s="18" t="s">
        <v>392</v>
      </c>
      <c r="G383" s="18" t="s">
        <v>62</v>
      </c>
      <c r="H383" s="19">
        <f t="shared" si="170"/>
        <v>0</v>
      </c>
      <c r="I383" s="20">
        <f>100-100</f>
        <v>0</v>
      </c>
      <c r="J383" s="20">
        <v>0</v>
      </c>
      <c r="K383" s="20">
        <v>0</v>
      </c>
      <c r="L383" s="20">
        <v>0</v>
      </c>
    </row>
    <row r="384" spans="1:12" s="40" customFormat="1" ht="129" customHeight="1">
      <c r="A384" s="104"/>
      <c r="B384" s="16" t="s">
        <v>505</v>
      </c>
      <c r="C384" s="139"/>
      <c r="D384" s="18" t="s">
        <v>19</v>
      </c>
      <c r="E384" s="18" t="s">
        <v>14</v>
      </c>
      <c r="F384" s="18" t="s">
        <v>393</v>
      </c>
      <c r="G384" s="18"/>
      <c r="H384" s="19">
        <f t="shared" si="170"/>
        <v>35833.5</v>
      </c>
      <c r="I384" s="20">
        <f>I385</f>
        <v>0</v>
      </c>
      <c r="J384" s="20">
        <f t="shared" ref="J384:L386" si="174">J385</f>
        <v>0</v>
      </c>
      <c r="K384" s="20">
        <f t="shared" si="174"/>
        <v>35833.5</v>
      </c>
      <c r="L384" s="20">
        <f t="shared" si="174"/>
        <v>0</v>
      </c>
    </row>
    <row r="385" spans="1:12" s="40" customFormat="1" ht="42.75" customHeight="1">
      <c r="A385" s="104"/>
      <c r="B385" s="16" t="s">
        <v>360</v>
      </c>
      <c r="C385" s="139"/>
      <c r="D385" s="18" t="s">
        <v>19</v>
      </c>
      <c r="E385" s="18" t="s">
        <v>14</v>
      </c>
      <c r="F385" s="18" t="s">
        <v>393</v>
      </c>
      <c r="G385" s="18" t="s">
        <v>78</v>
      </c>
      <c r="H385" s="19">
        <f t="shared" si="170"/>
        <v>35833.5</v>
      </c>
      <c r="I385" s="20">
        <f>I386</f>
        <v>0</v>
      </c>
      <c r="J385" s="20">
        <f t="shared" si="174"/>
        <v>0</v>
      </c>
      <c r="K385" s="20">
        <f t="shared" si="174"/>
        <v>35833.5</v>
      </c>
      <c r="L385" s="20">
        <f t="shared" si="174"/>
        <v>0</v>
      </c>
    </row>
    <row r="386" spans="1:12" s="40" customFormat="1">
      <c r="A386" s="104"/>
      <c r="B386" s="16" t="s">
        <v>35</v>
      </c>
      <c r="C386" s="139"/>
      <c r="D386" s="18" t="s">
        <v>19</v>
      </c>
      <c r="E386" s="18" t="s">
        <v>14</v>
      </c>
      <c r="F386" s="18" t="s">
        <v>393</v>
      </c>
      <c r="G386" s="18" t="s">
        <v>79</v>
      </c>
      <c r="H386" s="19">
        <f t="shared" si="170"/>
        <v>35833.5</v>
      </c>
      <c r="I386" s="20">
        <f>I387</f>
        <v>0</v>
      </c>
      <c r="J386" s="20">
        <f t="shared" si="174"/>
        <v>0</v>
      </c>
      <c r="K386" s="20">
        <f t="shared" si="174"/>
        <v>35833.5</v>
      </c>
      <c r="L386" s="20">
        <f t="shared" si="174"/>
        <v>0</v>
      </c>
    </row>
    <row r="387" spans="1:12" s="40" customFormat="1" ht="53.25" customHeight="1">
      <c r="A387" s="104"/>
      <c r="B387" s="16" t="s">
        <v>144</v>
      </c>
      <c r="C387" s="139"/>
      <c r="D387" s="18" t="s">
        <v>19</v>
      </c>
      <c r="E387" s="18" t="s">
        <v>14</v>
      </c>
      <c r="F387" s="18" t="s">
        <v>393</v>
      </c>
      <c r="G387" s="18" t="s">
        <v>145</v>
      </c>
      <c r="H387" s="19">
        <f t="shared" si="170"/>
        <v>35833.5</v>
      </c>
      <c r="I387" s="20">
        <v>0</v>
      </c>
      <c r="J387" s="20">
        <v>0</v>
      </c>
      <c r="K387" s="20">
        <v>35833.5</v>
      </c>
      <c r="L387" s="20">
        <v>0</v>
      </c>
    </row>
    <row r="388" spans="1:12" s="40" customFormat="1" ht="288" customHeight="1">
      <c r="A388" s="104"/>
      <c r="B388" s="16" t="s">
        <v>506</v>
      </c>
      <c r="C388" s="139"/>
      <c r="D388" s="18" t="s">
        <v>19</v>
      </c>
      <c r="E388" s="18" t="s">
        <v>14</v>
      </c>
      <c r="F388" s="18" t="s">
        <v>394</v>
      </c>
      <c r="G388" s="18"/>
      <c r="H388" s="19">
        <f t="shared" si="170"/>
        <v>4384.6000000000004</v>
      </c>
      <c r="I388" s="20">
        <f>I389</f>
        <v>0</v>
      </c>
      <c r="J388" s="20">
        <f t="shared" ref="J388:L390" si="175">J389</f>
        <v>0</v>
      </c>
      <c r="K388" s="20">
        <f t="shared" si="175"/>
        <v>4384.6000000000004</v>
      </c>
      <c r="L388" s="20">
        <f t="shared" si="175"/>
        <v>0</v>
      </c>
    </row>
    <row r="389" spans="1:12" s="40" customFormat="1" ht="42.75" customHeight="1">
      <c r="A389" s="104"/>
      <c r="B389" s="16" t="s">
        <v>360</v>
      </c>
      <c r="C389" s="139"/>
      <c r="D389" s="18" t="s">
        <v>19</v>
      </c>
      <c r="E389" s="18" t="s">
        <v>14</v>
      </c>
      <c r="F389" s="18" t="s">
        <v>394</v>
      </c>
      <c r="G389" s="18" t="s">
        <v>78</v>
      </c>
      <c r="H389" s="19">
        <f t="shared" si="170"/>
        <v>4384.6000000000004</v>
      </c>
      <c r="I389" s="20">
        <f>I390</f>
        <v>0</v>
      </c>
      <c r="J389" s="20">
        <f t="shared" si="175"/>
        <v>0</v>
      </c>
      <c r="K389" s="20">
        <f t="shared" si="175"/>
        <v>4384.6000000000004</v>
      </c>
      <c r="L389" s="20">
        <f t="shared" si="175"/>
        <v>0</v>
      </c>
    </row>
    <row r="390" spans="1:12" s="40" customFormat="1">
      <c r="A390" s="104"/>
      <c r="B390" s="16" t="s">
        <v>35</v>
      </c>
      <c r="C390" s="139"/>
      <c r="D390" s="18" t="s">
        <v>19</v>
      </c>
      <c r="E390" s="18" t="s">
        <v>14</v>
      </c>
      <c r="F390" s="18" t="s">
        <v>394</v>
      </c>
      <c r="G390" s="18" t="s">
        <v>79</v>
      </c>
      <c r="H390" s="19">
        <f t="shared" si="170"/>
        <v>4384.6000000000004</v>
      </c>
      <c r="I390" s="20">
        <f>I391</f>
        <v>0</v>
      </c>
      <c r="J390" s="20">
        <f t="shared" si="175"/>
        <v>0</v>
      </c>
      <c r="K390" s="20">
        <f t="shared" si="175"/>
        <v>4384.6000000000004</v>
      </c>
      <c r="L390" s="20">
        <f t="shared" si="175"/>
        <v>0</v>
      </c>
    </row>
    <row r="391" spans="1:12" s="40" customFormat="1" ht="53.25" customHeight="1">
      <c r="A391" s="104"/>
      <c r="B391" s="16" t="s">
        <v>144</v>
      </c>
      <c r="C391" s="139"/>
      <c r="D391" s="18" t="s">
        <v>19</v>
      </c>
      <c r="E391" s="18" t="s">
        <v>14</v>
      </c>
      <c r="F391" s="18" t="s">
        <v>394</v>
      </c>
      <c r="G391" s="18" t="s">
        <v>145</v>
      </c>
      <c r="H391" s="19">
        <f t="shared" si="170"/>
        <v>4384.6000000000004</v>
      </c>
      <c r="I391" s="20">
        <v>0</v>
      </c>
      <c r="J391" s="20">
        <v>0</v>
      </c>
      <c r="K391" s="20">
        <v>4384.6000000000004</v>
      </c>
      <c r="L391" s="20">
        <v>0</v>
      </c>
    </row>
    <row r="392" spans="1:12" s="40" customFormat="1" ht="317.25" customHeight="1">
      <c r="A392" s="104"/>
      <c r="B392" s="16" t="s">
        <v>507</v>
      </c>
      <c r="C392" s="139"/>
      <c r="D392" s="18" t="s">
        <v>19</v>
      </c>
      <c r="E392" s="18" t="s">
        <v>14</v>
      </c>
      <c r="F392" s="18" t="s">
        <v>395</v>
      </c>
      <c r="G392" s="18"/>
      <c r="H392" s="19">
        <f t="shared" si="170"/>
        <v>44.3</v>
      </c>
      <c r="I392" s="20">
        <f>I393</f>
        <v>44.3</v>
      </c>
      <c r="J392" s="20">
        <f t="shared" ref="J392:L394" si="176">J393</f>
        <v>0</v>
      </c>
      <c r="K392" s="20">
        <f t="shared" si="176"/>
        <v>0</v>
      </c>
      <c r="L392" s="20">
        <f t="shared" si="176"/>
        <v>0</v>
      </c>
    </row>
    <row r="393" spans="1:12" s="40" customFormat="1" ht="42.75" customHeight="1">
      <c r="A393" s="104"/>
      <c r="B393" s="16" t="s">
        <v>360</v>
      </c>
      <c r="C393" s="139"/>
      <c r="D393" s="18" t="s">
        <v>19</v>
      </c>
      <c r="E393" s="18" t="s">
        <v>14</v>
      </c>
      <c r="F393" s="18" t="s">
        <v>395</v>
      </c>
      <c r="G393" s="18" t="s">
        <v>78</v>
      </c>
      <c r="H393" s="19">
        <f t="shared" si="170"/>
        <v>44.3</v>
      </c>
      <c r="I393" s="20">
        <f>I394</f>
        <v>44.3</v>
      </c>
      <c r="J393" s="20">
        <f t="shared" si="176"/>
        <v>0</v>
      </c>
      <c r="K393" s="20">
        <f t="shared" si="176"/>
        <v>0</v>
      </c>
      <c r="L393" s="20">
        <f t="shared" si="176"/>
        <v>0</v>
      </c>
    </row>
    <row r="394" spans="1:12" s="40" customFormat="1">
      <c r="A394" s="104"/>
      <c r="B394" s="16" t="s">
        <v>35</v>
      </c>
      <c r="C394" s="139"/>
      <c r="D394" s="18" t="s">
        <v>19</v>
      </c>
      <c r="E394" s="18" t="s">
        <v>14</v>
      </c>
      <c r="F394" s="18" t="s">
        <v>395</v>
      </c>
      <c r="G394" s="18" t="s">
        <v>79</v>
      </c>
      <c r="H394" s="19">
        <f t="shared" si="170"/>
        <v>44.3</v>
      </c>
      <c r="I394" s="20">
        <f>I395</f>
        <v>44.3</v>
      </c>
      <c r="J394" s="20">
        <f t="shared" si="176"/>
        <v>0</v>
      </c>
      <c r="K394" s="20">
        <f t="shared" si="176"/>
        <v>0</v>
      </c>
      <c r="L394" s="20">
        <f t="shared" si="176"/>
        <v>0</v>
      </c>
    </row>
    <row r="395" spans="1:12" s="40" customFormat="1" ht="53.25" customHeight="1">
      <c r="A395" s="104"/>
      <c r="B395" s="16" t="s">
        <v>144</v>
      </c>
      <c r="C395" s="139"/>
      <c r="D395" s="18" t="s">
        <v>19</v>
      </c>
      <c r="E395" s="18" t="s">
        <v>14</v>
      </c>
      <c r="F395" s="18" t="s">
        <v>395</v>
      </c>
      <c r="G395" s="18" t="s">
        <v>145</v>
      </c>
      <c r="H395" s="19">
        <f t="shared" si="170"/>
        <v>44.3</v>
      </c>
      <c r="I395" s="20">
        <v>44.3</v>
      </c>
      <c r="J395" s="20">
        <v>0</v>
      </c>
      <c r="K395" s="20">
        <v>0</v>
      </c>
      <c r="L395" s="20">
        <v>0</v>
      </c>
    </row>
    <row r="396" spans="1:12" s="40" customFormat="1" ht="53.25" customHeight="1">
      <c r="A396" s="104"/>
      <c r="B396" s="16" t="s">
        <v>143</v>
      </c>
      <c r="C396" s="139"/>
      <c r="D396" s="18" t="s">
        <v>19</v>
      </c>
      <c r="E396" s="18" t="s">
        <v>14</v>
      </c>
      <c r="F396" s="18" t="s">
        <v>265</v>
      </c>
      <c r="G396" s="18"/>
      <c r="H396" s="6">
        <f t="shared" si="170"/>
        <v>8410.9</v>
      </c>
      <c r="I396" s="20">
        <f>I397</f>
        <v>8410.9</v>
      </c>
      <c r="J396" s="20">
        <f t="shared" ref="J396:L400" si="177">J397</f>
        <v>0</v>
      </c>
      <c r="K396" s="20">
        <f t="shared" si="177"/>
        <v>0</v>
      </c>
      <c r="L396" s="20">
        <f t="shared" si="177"/>
        <v>0</v>
      </c>
    </row>
    <row r="397" spans="1:12" s="33" customFormat="1" ht="51">
      <c r="A397" s="9"/>
      <c r="B397" s="1" t="s">
        <v>287</v>
      </c>
      <c r="C397" s="118"/>
      <c r="D397" s="18" t="s">
        <v>19</v>
      </c>
      <c r="E397" s="18" t="s">
        <v>14</v>
      </c>
      <c r="F397" s="3" t="s">
        <v>288</v>
      </c>
      <c r="G397" s="3"/>
      <c r="H397" s="6">
        <f t="shared" si="170"/>
        <v>8410.9</v>
      </c>
      <c r="I397" s="10">
        <f>I398</f>
        <v>8410.9</v>
      </c>
      <c r="J397" s="10">
        <f t="shared" si="177"/>
        <v>0</v>
      </c>
      <c r="K397" s="10">
        <f t="shared" si="177"/>
        <v>0</v>
      </c>
      <c r="L397" s="10">
        <f t="shared" si="177"/>
        <v>0</v>
      </c>
    </row>
    <row r="398" spans="1:12" s="33" customFormat="1" ht="25.5">
      <c r="A398" s="9"/>
      <c r="B398" s="1" t="s">
        <v>569</v>
      </c>
      <c r="C398" s="118"/>
      <c r="D398" s="18" t="s">
        <v>19</v>
      </c>
      <c r="E398" s="18" t="s">
        <v>14</v>
      </c>
      <c r="F398" s="3" t="s">
        <v>583</v>
      </c>
      <c r="G398" s="3"/>
      <c r="H398" s="6">
        <f>SUM(I398:L398)</f>
        <v>8410.9</v>
      </c>
      <c r="I398" s="10">
        <f>I399</f>
        <v>8410.9</v>
      </c>
      <c r="J398" s="10">
        <f t="shared" si="177"/>
        <v>0</v>
      </c>
      <c r="K398" s="10">
        <f t="shared" si="177"/>
        <v>0</v>
      </c>
      <c r="L398" s="10">
        <f t="shared" si="177"/>
        <v>0</v>
      </c>
    </row>
    <row r="399" spans="1:12" s="33" customFormat="1" ht="38.25">
      <c r="A399" s="9"/>
      <c r="B399" s="1" t="s">
        <v>275</v>
      </c>
      <c r="C399" s="118"/>
      <c r="D399" s="18" t="s">
        <v>19</v>
      </c>
      <c r="E399" s="18" t="s">
        <v>14</v>
      </c>
      <c r="F399" s="3" t="s">
        <v>583</v>
      </c>
      <c r="G399" s="3" t="s">
        <v>58</v>
      </c>
      <c r="H399" s="6">
        <f t="shared" ref="H399:H452" si="178">I399+J399+K399+L399</f>
        <v>8410.9</v>
      </c>
      <c r="I399" s="10">
        <f>I400</f>
        <v>8410.9</v>
      </c>
      <c r="J399" s="10">
        <f t="shared" si="177"/>
        <v>0</v>
      </c>
      <c r="K399" s="10">
        <f t="shared" si="177"/>
        <v>0</v>
      </c>
      <c r="L399" s="10">
        <f t="shared" si="177"/>
        <v>0</v>
      </c>
    </row>
    <row r="400" spans="1:12" s="33" customFormat="1" ht="39.950000000000003" customHeight="1">
      <c r="A400" s="9"/>
      <c r="B400" s="1" t="s">
        <v>113</v>
      </c>
      <c r="C400" s="118"/>
      <c r="D400" s="18" t="s">
        <v>19</v>
      </c>
      <c r="E400" s="18" t="s">
        <v>14</v>
      </c>
      <c r="F400" s="3" t="s">
        <v>583</v>
      </c>
      <c r="G400" s="3" t="s">
        <v>60</v>
      </c>
      <c r="H400" s="6">
        <f t="shared" si="178"/>
        <v>8410.9</v>
      </c>
      <c r="I400" s="10">
        <f>I401</f>
        <v>8410.9</v>
      </c>
      <c r="J400" s="10">
        <f t="shared" si="177"/>
        <v>0</v>
      </c>
      <c r="K400" s="10">
        <f t="shared" si="177"/>
        <v>0</v>
      </c>
      <c r="L400" s="10">
        <f t="shared" si="177"/>
        <v>0</v>
      </c>
    </row>
    <row r="401" spans="1:12" s="33" customFormat="1" ht="59.25" customHeight="1">
      <c r="A401" s="9"/>
      <c r="B401" s="1" t="s">
        <v>276</v>
      </c>
      <c r="C401" s="118"/>
      <c r="D401" s="18" t="s">
        <v>19</v>
      </c>
      <c r="E401" s="18" t="s">
        <v>14</v>
      </c>
      <c r="F401" s="3" t="s">
        <v>583</v>
      </c>
      <c r="G401" s="3" t="s">
        <v>62</v>
      </c>
      <c r="H401" s="6">
        <f t="shared" si="178"/>
        <v>8410.9</v>
      </c>
      <c r="I401" s="10">
        <v>8410.9</v>
      </c>
      <c r="J401" s="10">
        <v>0</v>
      </c>
      <c r="K401" s="10">
        <v>0</v>
      </c>
      <c r="L401" s="10">
        <v>0</v>
      </c>
    </row>
    <row r="402" spans="1:12" s="33" customFormat="1" ht="63.75">
      <c r="A402" s="9"/>
      <c r="B402" s="1" t="s">
        <v>368</v>
      </c>
      <c r="C402" s="118"/>
      <c r="D402" s="18" t="s">
        <v>19</v>
      </c>
      <c r="E402" s="18" t="s">
        <v>14</v>
      </c>
      <c r="F402" s="3" t="s">
        <v>369</v>
      </c>
      <c r="G402" s="3"/>
      <c r="H402" s="6">
        <f t="shared" si="178"/>
        <v>10839.1</v>
      </c>
      <c r="I402" s="10">
        <f>I403</f>
        <v>2038.4</v>
      </c>
      <c r="J402" s="10">
        <f t="shared" ref="J402:L410" si="179">J403</f>
        <v>0</v>
      </c>
      <c r="K402" s="10">
        <f t="shared" si="179"/>
        <v>8800.7000000000007</v>
      </c>
      <c r="L402" s="10">
        <f t="shared" si="179"/>
        <v>0</v>
      </c>
    </row>
    <row r="403" spans="1:12" s="33" customFormat="1" ht="63.75">
      <c r="A403" s="9"/>
      <c r="B403" s="1" t="s">
        <v>370</v>
      </c>
      <c r="C403" s="118"/>
      <c r="D403" s="18" t="s">
        <v>19</v>
      </c>
      <c r="E403" s="18" t="s">
        <v>14</v>
      </c>
      <c r="F403" s="3" t="s">
        <v>371</v>
      </c>
      <c r="G403" s="3"/>
      <c r="H403" s="6">
        <f t="shared" si="178"/>
        <v>10839.1</v>
      </c>
      <c r="I403" s="10">
        <f>I404+I408+I414</f>
        <v>2038.4</v>
      </c>
      <c r="J403" s="10">
        <f t="shared" ref="J403:L403" si="180">J404+J408+J414</f>
        <v>0</v>
      </c>
      <c r="K403" s="10">
        <f t="shared" si="180"/>
        <v>8800.7000000000007</v>
      </c>
      <c r="L403" s="10">
        <f t="shared" si="180"/>
        <v>0</v>
      </c>
    </row>
    <row r="404" spans="1:12" s="33" customFormat="1" ht="25.5">
      <c r="A404" s="9"/>
      <c r="B404" s="1" t="s">
        <v>569</v>
      </c>
      <c r="C404" s="118"/>
      <c r="D404" s="18" t="s">
        <v>19</v>
      </c>
      <c r="E404" s="18" t="s">
        <v>14</v>
      </c>
      <c r="F404" s="3" t="s">
        <v>592</v>
      </c>
      <c r="G404" s="3"/>
      <c r="H404" s="6">
        <f t="shared" si="178"/>
        <v>1949.5</v>
      </c>
      <c r="I404" s="10">
        <f>I405</f>
        <v>1949.5</v>
      </c>
      <c r="J404" s="10">
        <f t="shared" si="179"/>
        <v>0</v>
      </c>
      <c r="K404" s="10">
        <f t="shared" si="179"/>
        <v>0</v>
      </c>
      <c r="L404" s="10">
        <f t="shared" si="179"/>
        <v>0</v>
      </c>
    </row>
    <row r="405" spans="1:12" s="33" customFormat="1" ht="38.25">
      <c r="A405" s="9"/>
      <c r="B405" s="1" t="s">
        <v>275</v>
      </c>
      <c r="C405" s="118"/>
      <c r="D405" s="18" t="s">
        <v>19</v>
      </c>
      <c r="E405" s="18" t="s">
        <v>14</v>
      </c>
      <c r="F405" s="3" t="s">
        <v>592</v>
      </c>
      <c r="G405" s="3" t="s">
        <v>58</v>
      </c>
      <c r="H405" s="6">
        <f t="shared" si="178"/>
        <v>1949.5</v>
      </c>
      <c r="I405" s="10">
        <f>I406</f>
        <v>1949.5</v>
      </c>
      <c r="J405" s="10">
        <f t="shared" si="179"/>
        <v>0</v>
      </c>
      <c r="K405" s="10">
        <f t="shared" si="179"/>
        <v>0</v>
      </c>
      <c r="L405" s="10">
        <f t="shared" si="179"/>
        <v>0</v>
      </c>
    </row>
    <row r="406" spans="1:12" s="33" customFormat="1" ht="39.950000000000003" customHeight="1">
      <c r="A406" s="9"/>
      <c r="B406" s="1" t="s">
        <v>113</v>
      </c>
      <c r="C406" s="118"/>
      <c r="D406" s="18" t="s">
        <v>19</v>
      </c>
      <c r="E406" s="18" t="s">
        <v>14</v>
      </c>
      <c r="F406" s="3" t="s">
        <v>592</v>
      </c>
      <c r="G406" s="3" t="s">
        <v>60</v>
      </c>
      <c r="H406" s="6">
        <f t="shared" si="178"/>
        <v>1949.5</v>
      </c>
      <c r="I406" s="10">
        <f>I407</f>
        <v>1949.5</v>
      </c>
      <c r="J406" s="10">
        <f t="shared" si="179"/>
        <v>0</v>
      </c>
      <c r="K406" s="10">
        <f t="shared" si="179"/>
        <v>0</v>
      </c>
      <c r="L406" s="10">
        <f t="shared" si="179"/>
        <v>0</v>
      </c>
    </row>
    <row r="407" spans="1:12" s="33" customFormat="1" ht="59.25" customHeight="1">
      <c r="A407" s="9"/>
      <c r="B407" s="1" t="s">
        <v>276</v>
      </c>
      <c r="C407" s="118"/>
      <c r="D407" s="18" t="s">
        <v>19</v>
      </c>
      <c r="E407" s="18" t="s">
        <v>14</v>
      </c>
      <c r="F407" s="3" t="s">
        <v>592</v>
      </c>
      <c r="G407" s="3" t="s">
        <v>62</v>
      </c>
      <c r="H407" s="6">
        <f t="shared" si="178"/>
        <v>1949.5</v>
      </c>
      <c r="I407" s="10">
        <v>1949.5</v>
      </c>
      <c r="J407" s="10">
        <v>0</v>
      </c>
      <c r="K407" s="10">
        <v>0</v>
      </c>
      <c r="L407" s="10">
        <v>0</v>
      </c>
    </row>
    <row r="408" spans="1:12" s="33" customFormat="1" ht="280.5">
      <c r="A408" s="9"/>
      <c r="B408" s="1" t="s">
        <v>508</v>
      </c>
      <c r="C408" s="118"/>
      <c r="D408" s="18" t="s">
        <v>19</v>
      </c>
      <c r="E408" s="18" t="s">
        <v>14</v>
      </c>
      <c r="F408" s="3" t="s">
        <v>396</v>
      </c>
      <c r="G408" s="3"/>
      <c r="H408" s="6">
        <f t="shared" si="178"/>
        <v>8800.7000000000007</v>
      </c>
      <c r="I408" s="10">
        <f>I409+I412</f>
        <v>0</v>
      </c>
      <c r="J408" s="10">
        <f t="shared" ref="J408:L408" si="181">J409+J412</f>
        <v>0</v>
      </c>
      <c r="K408" s="10">
        <f t="shared" si="181"/>
        <v>8800.7000000000007</v>
      </c>
      <c r="L408" s="10">
        <f t="shared" si="181"/>
        <v>0</v>
      </c>
    </row>
    <row r="409" spans="1:12" s="33" customFormat="1" ht="38.25">
      <c r="A409" s="9"/>
      <c r="B409" s="1" t="s">
        <v>275</v>
      </c>
      <c r="C409" s="118"/>
      <c r="D409" s="18" t="s">
        <v>19</v>
      </c>
      <c r="E409" s="18" t="s">
        <v>14</v>
      </c>
      <c r="F409" s="3" t="s">
        <v>396</v>
      </c>
      <c r="G409" s="3" t="s">
        <v>58</v>
      </c>
      <c r="H409" s="6">
        <f t="shared" si="178"/>
        <v>0</v>
      </c>
      <c r="I409" s="10">
        <f>I410</f>
        <v>0</v>
      </c>
      <c r="J409" s="10">
        <f t="shared" si="179"/>
        <v>0</v>
      </c>
      <c r="K409" s="10">
        <f t="shared" si="179"/>
        <v>0</v>
      </c>
      <c r="L409" s="10">
        <f t="shared" si="179"/>
        <v>0</v>
      </c>
    </row>
    <row r="410" spans="1:12" s="33" customFormat="1" ht="39.950000000000003" customHeight="1">
      <c r="A410" s="9"/>
      <c r="B410" s="1" t="s">
        <v>113</v>
      </c>
      <c r="C410" s="118"/>
      <c r="D410" s="18" t="s">
        <v>19</v>
      </c>
      <c r="E410" s="18" t="s">
        <v>14</v>
      </c>
      <c r="F410" s="3" t="s">
        <v>396</v>
      </c>
      <c r="G410" s="3" t="s">
        <v>60</v>
      </c>
      <c r="H410" s="6">
        <f t="shared" si="178"/>
        <v>0</v>
      </c>
      <c r="I410" s="10">
        <f>I411</f>
        <v>0</v>
      </c>
      <c r="J410" s="10">
        <f t="shared" si="179"/>
        <v>0</v>
      </c>
      <c r="K410" s="10">
        <f t="shared" si="179"/>
        <v>0</v>
      </c>
      <c r="L410" s="10">
        <f t="shared" si="179"/>
        <v>0</v>
      </c>
    </row>
    <row r="411" spans="1:12" s="33" customFormat="1" ht="59.25" customHeight="1">
      <c r="A411" s="9"/>
      <c r="B411" s="1" t="s">
        <v>397</v>
      </c>
      <c r="C411" s="118"/>
      <c r="D411" s="18" t="s">
        <v>19</v>
      </c>
      <c r="E411" s="18" t="s">
        <v>14</v>
      </c>
      <c r="F411" s="3" t="s">
        <v>396</v>
      </c>
      <c r="G411" s="3" t="s">
        <v>226</v>
      </c>
      <c r="H411" s="6">
        <f t="shared" si="178"/>
        <v>0</v>
      </c>
      <c r="I411" s="10">
        <v>0</v>
      </c>
      <c r="J411" s="10">
        <v>0</v>
      </c>
      <c r="K411" s="10">
        <v>0</v>
      </c>
      <c r="L411" s="10">
        <v>0</v>
      </c>
    </row>
    <row r="412" spans="1:12" s="33" customFormat="1">
      <c r="A412" s="9"/>
      <c r="B412" s="1" t="s">
        <v>72</v>
      </c>
      <c r="C412" s="118"/>
      <c r="D412" s="18" t="s">
        <v>19</v>
      </c>
      <c r="E412" s="18" t="s">
        <v>14</v>
      </c>
      <c r="F412" s="3" t="s">
        <v>396</v>
      </c>
      <c r="G412" s="3" t="s">
        <v>73</v>
      </c>
      <c r="H412" s="6">
        <f t="shared" si="178"/>
        <v>8800.7000000000007</v>
      </c>
      <c r="I412" s="10">
        <f>I413</f>
        <v>0</v>
      </c>
      <c r="J412" s="10">
        <f t="shared" ref="J412:L412" si="182">J413</f>
        <v>0</v>
      </c>
      <c r="K412" s="10">
        <f t="shared" si="182"/>
        <v>8800.7000000000007</v>
      </c>
      <c r="L412" s="10">
        <f t="shared" si="182"/>
        <v>0</v>
      </c>
    </row>
    <row r="413" spans="1:12" s="33" customFormat="1" ht="76.5">
      <c r="A413" s="9"/>
      <c r="B413" s="1" t="s">
        <v>350</v>
      </c>
      <c r="C413" s="118"/>
      <c r="D413" s="18" t="s">
        <v>19</v>
      </c>
      <c r="E413" s="18" t="s">
        <v>14</v>
      </c>
      <c r="F413" s="3" t="s">
        <v>396</v>
      </c>
      <c r="G413" s="3" t="s">
        <v>81</v>
      </c>
      <c r="H413" s="6">
        <f t="shared" si="178"/>
        <v>8800.7000000000007</v>
      </c>
      <c r="I413" s="10">
        <v>0</v>
      </c>
      <c r="J413" s="10">
        <v>0</v>
      </c>
      <c r="K413" s="10">
        <v>8800.7000000000007</v>
      </c>
      <c r="L413" s="10">
        <v>0</v>
      </c>
    </row>
    <row r="414" spans="1:12" s="33" customFormat="1" ht="306">
      <c r="A414" s="9"/>
      <c r="B414" s="1" t="s">
        <v>509</v>
      </c>
      <c r="C414" s="118"/>
      <c r="D414" s="18" t="s">
        <v>19</v>
      </c>
      <c r="E414" s="18" t="s">
        <v>14</v>
      </c>
      <c r="F414" s="3" t="s">
        <v>398</v>
      </c>
      <c r="G414" s="3"/>
      <c r="H414" s="6">
        <f t="shared" si="178"/>
        <v>88.9</v>
      </c>
      <c r="I414" s="10">
        <f>I415+I418</f>
        <v>88.9</v>
      </c>
      <c r="J414" s="10">
        <f t="shared" ref="J414:L414" si="183">J415+J418</f>
        <v>0</v>
      </c>
      <c r="K414" s="10">
        <f t="shared" si="183"/>
        <v>0</v>
      </c>
      <c r="L414" s="10">
        <f t="shared" si="183"/>
        <v>0</v>
      </c>
    </row>
    <row r="415" spans="1:12" s="33" customFormat="1" ht="38.25">
      <c r="A415" s="9"/>
      <c r="B415" s="1" t="s">
        <v>275</v>
      </c>
      <c r="C415" s="118"/>
      <c r="D415" s="18" t="s">
        <v>19</v>
      </c>
      <c r="E415" s="18" t="s">
        <v>14</v>
      </c>
      <c r="F415" s="3" t="s">
        <v>398</v>
      </c>
      <c r="G415" s="3" t="s">
        <v>58</v>
      </c>
      <c r="H415" s="6">
        <f t="shared" si="178"/>
        <v>0</v>
      </c>
      <c r="I415" s="10">
        <f>I416</f>
        <v>0</v>
      </c>
      <c r="J415" s="10">
        <f t="shared" ref="J415:L416" si="184">J416</f>
        <v>0</v>
      </c>
      <c r="K415" s="10">
        <f t="shared" si="184"/>
        <v>0</v>
      </c>
      <c r="L415" s="10">
        <f t="shared" si="184"/>
        <v>0</v>
      </c>
    </row>
    <row r="416" spans="1:12" s="33" customFormat="1" ht="39.950000000000003" customHeight="1">
      <c r="A416" s="9"/>
      <c r="B416" s="1" t="s">
        <v>113</v>
      </c>
      <c r="C416" s="118"/>
      <c r="D416" s="18" t="s">
        <v>19</v>
      </c>
      <c r="E416" s="18" t="s">
        <v>14</v>
      </c>
      <c r="F416" s="3" t="s">
        <v>398</v>
      </c>
      <c r="G416" s="3" t="s">
        <v>60</v>
      </c>
      <c r="H416" s="6">
        <f t="shared" si="178"/>
        <v>0</v>
      </c>
      <c r="I416" s="10">
        <f>I417</f>
        <v>0</v>
      </c>
      <c r="J416" s="10">
        <f t="shared" si="184"/>
        <v>0</v>
      </c>
      <c r="K416" s="10">
        <f t="shared" si="184"/>
        <v>0</v>
      </c>
      <c r="L416" s="10">
        <f t="shared" si="184"/>
        <v>0</v>
      </c>
    </row>
    <row r="417" spans="1:12" s="33" customFormat="1" ht="59.25" customHeight="1">
      <c r="A417" s="9"/>
      <c r="B417" s="1" t="s">
        <v>397</v>
      </c>
      <c r="C417" s="118"/>
      <c r="D417" s="18" t="s">
        <v>19</v>
      </c>
      <c r="E417" s="18" t="s">
        <v>14</v>
      </c>
      <c r="F417" s="3" t="s">
        <v>398</v>
      </c>
      <c r="G417" s="3" t="s">
        <v>226</v>
      </c>
      <c r="H417" s="6">
        <f t="shared" si="178"/>
        <v>0</v>
      </c>
      <c r="I417" s="10">
        <v>0</v>
      </c>
      <c r="J417" s="10">
        <v>0</v>
      </c>
      <c r="K417" s="10">
        <v>0</v>
      </c>
      <c r="L417" s="10">
        <v>0</v>
      </c>
    </row>
    <row r="418" spans="1:12" s="33" customFormat="1">
      <c r="A418" s="9"/>
      <c r="B418" s="1" t="s">
        <v>72</v>
      </c>
      <c r="C418" s="118"/>
      <c r="D418" s="18" t="s">
        <v>19</v>
      </c>
      <c r="E418" s="18" t="s">
        <v>14</v>
      </c>
      <c r="F418" s="3" t="s">
        <v>398</v>
      </c>
      <c r="G418" s="3" t="s">
        <v>73</v>
      </c>
      <c r="H418" s="6">
        <f t="shared" si="178"/>
        <v>88.9</v>
      </c>
      <c r="I418" s="10">
        <f>I419</f>
        <v>88.9</v>
      </c>
      <c r="J418" s="10">
        <f t="shared" ref="J418:L418" si="185">J419</f>
        <v>0</v>
      </c>
      <c r="K418" s="10">
        <f t="shared" si="185"/>
        <v>0</v>
      </c>
      <c r="L418" s="10">
        <f t="shared" si="185"/>
        <v>0</v>
      </c>
    </row>
    <row r="419" spans="1:12" s="33" customFormat="1" ht="76.5">
      <c r="A419" s="9"/>
      <c r="B419" s="1" t="s">
        <v>350</v>
      </c>
      <c r="C419" s="118"/>
      <c r="D419" s="18" t="s">
        <v>19</v>
      </c>
      <c r="E419" s="18" t="s">
        <v>14</v>
      </c>
      <c r="F419" s="3" t="s">
        <v>398</v>
      </c>
      <c r="G419" s="3" t="s">
        <v>81</v>
      </c>
      <c r="H419" s="6">
        <f t="shared" si="178"/>
        <v>88.9</v>
      </c>
      <c r="I419" s="10">
        <v>88.9</v>
      </c>
      <c r="J419" s="10">
        <v>0</v>
      </c>
      <c r="K419" s="10">
        <v>0</v>
      </c>
      <c r="L419" s="10">
        <v>0</v>
      </c>
    </row>
    <row r="420" spans="1:12" s="37" customFormat="1">
      <c r="A420" s="110"/>
      <c r="B420" s="24" t="s">
        <v>27</v>
      </c>
      <c r="C420" s="22"/>
      <c r="D420" s="23" t="s">
        <v>19</v>
      </c>
      <c r="E420" s="23" t="s">
        <v>16</v>
      </c>
      <c r="F420" s="23"/>
      <c r="G420" s="23"/>
      <c r="H420" s="19">
        <f t="shared" si="178"/>
        <v>79934.8</v>
      </c>
      <c r="I420" s="19">
        <f>I421+I436+I431</f>
        <v>8813.6</v>
      </c>
      <c r="J420" s="19">
        <f t="shared" ref="J420:L420" si="186">J421+J436+J431</f>
        <v>6392.3</v>
      </c>
      <c r="K420" s="19">
        <f t="shared" si="186"/>
        <v>64728.9</v>
      </c>
      <c r="L420" s="19">
        <f t="shared" si="186"/>
        <v>0</v>
      </c>
    </row>
    <row r="421" spans="1:12" s="37" customFormat="1" ht="63.75">
      <c r="A421" s="110"/>
      <c r="B421" s="16" t="s">
        <v>543</v>
      </c>
      <c r="C421" s="22"/>
      <c r="D421" s="18" t="s">
        <v>19</v>
      </c>
      <c r="E421" s="18" t="s">
        <v>16</v>
      </c>
      <c r="F421" s="18" t="s">
        <v>399</v>
      </c>
      <c r="G421" s="18"/>
      <c r="H421" s="19">
        <f t="shared" si="178"/>
        <v>43972.5</v>
      </c>
      <c r="I421" s="20">
        <f>I422+I425+I428</f>
        <v>22</v>
      </c>
      <c r="J421" s="20">
        <f>J422+J425+J428</f>
        <v>0</v>
      </c>
      <c r="K421" s="20">
        <f>K422+K425+K428</f>
        <v>43950.5</v>
      </c>
      <c r="L421" s="20">
        <f>L422+L425+L428</f>
        <v>0</v>
      </c>
    </row>
    <row r="422" spans="1:12" s="37" customFormat="1" ht="165.75">
      <c r="A422" s="110"/>
      <c r="B422" s="16" t="s">
        <v>510</v>
      </c>
      <c r="C422" s="22"/>
      <c r="D422" s="18" t="s">
        <v>19</v>
      </c>
      <c r="E422" s="18" t="s">
        <v>16</v>
      </c>
      <c r="F422" s="18" t="s">
        <v>400</v>
      </c>
      <c r="G422" s="18"/>
      <c r="H422" s="19">
        <f t="shared" si="178"/>
        <v>41773.9</v>
      </c>
      <c r="I422" s="20">
        <f>I423</f>
        <v>0</v>
      </c>
      <c r="J422" s="20">
        <f t="shared" ref="J422:L423" si="187">J423</f>
        <v>0</v>
      </c>
      <c r="K422" s="20">
        <f t="shared" si="187"/>
        <v>41773.9</v>
      </c>
      <c r="L422" s="20">
        <f t="shared" si="187"/>
        <v>0</v>
      </c>
    </row>
    <row r="423" spans="1:12" s="40" customFormat="1">
      <c r="A423" s="104"/>
      <c r="B423" s="16" t="s">
        <v>72</v>
      </c>
      <c r="C423" s="134"/>
      <c r="D423" s="18" t="s">
        <v>19</v>
      </c>
      <c r="E423" s="18" t="s">
        <v>16</v>
      </c>
      <c r="F423" s="18" t="s">
        <v>400</v>
      </c>
      <c r="G423" s="18" t="s">
        <v>73</v>
      </c>
      <c r="H423" s="19">
        <f t="shared" si="178"/>
        <v>41773.9</v>
      </c>
      <c r="I423" s="20">
        <f>I424</f>
        <v>0</v>
      </c>
      <c r="J423" s="20">
        <f t="shared" si="187"/>
        <v>0</v>
      </c>
      <c r="K423" s="20">
        <f t="shared" si="187"/>
        <v>41773.9</v>
      </c>
      <c r="L423" s="20">
        <f t="shared" si="187"/>
        <v>0</v>
      </c>
    </row>
    <row r="424" spans="1:12" s="40" customFormat="1" ht="76.5">
      <c r="A424" s="104"/>
      <c r="B424" s="16" t="s">
        <v>350</v>
      </c>
      <c r="C424" s="134"/>
      <c r="D424" s="18" t="s">
        <v>19</v>
      </c>
      <c r="E424" s="18" t="s">
        <v>16</v>
      </c>
      <c r="F424" s="18" t="s">
        <v>400</v>
      </c>
      <c r="G424" s="18" t="s">
        <v>81</v>
      </c>
      <c r="H424" s="19">
        <f t="shared" si="178"/>
        <v>41773.9</v>
      </c>
      <c r="I424" s="20">
        <v>0</v>
      </c>
      <c r="J424" s="20">
        <v>0</v>
      </c>
      <c r="K424" s="20">
        <v>41773.9</v>
      </c>
      <c r="L424" s="20">
        <v>0</v>
      </c>
    </row>
    <row r="425" spans="1:12" s="37" customFormat="1" ht="280.5">
      <c r="A425" s="110"/>
      <c r="B425" s="16" t="s">
        <v>511</v>
      </c>
      <c r="C425" s="22"/>
      <c r="D425" s="18" t="s">
        <v>19</v>
      </c>
      <c r="E425" s="18" t="s">
        <v>16</v>
      </c>
      <c r="F425" s="18" t="s">
        <v>401</v>
      </c>
      <c r="G425" s="18"/>
      <c r="H425" s="19">
        <f t="shared" si="178"/>
        <v>2176.6</v>
      </c>
      <c r="I425" s="20">
        <f>I426</f>
        <v>0</v>
      </c>
      <c r="J425" s="20">
        <f t="shared" ref="J425:L426" si="188">J426</f>
        <v>0</v>
      </c>
      <c r="K425" s="20">
        <f t="shared" si="188"/>
        <v>2176.6</v>
      </c>
      <c r="L425" s="20">
        <f t="shared" si="188"/>
        <v>0</v>
      </c>
    </row>
    <row r="426" spans="1:12" s="40" customFormat="1">
      <c r="A426" s="104"/>
      <c r="B426" s="16" t="s">
        <v>72</v>
      </c>
      <c r="C426" s="134"/>
      <c r="D426" s="18" t="s">
        <v>19</v>
      </c>
      <c r="E426" s="18" t="s">
        <v>16</v>
      </c>
      <c r="F426" s="18" t="s">
        <v>401</v>
      </c>
      <c r="G426" s="18" t="s">
        <v>73</v>
      </c>
      <c r="H426" s="19">
        <f t="shared" si="178"/>
        <v>2176.6</v>
      </c>
      <c r="I426" s="20">
        <f>I427</f>
        <v>0</v>
      </c>
      <c r="J426" s="20">
        <f t="shared" si="188"/>
        <v>0</v>
      </c>
      <c r="K426" s="20">
        <f t="shared" si="188"/>
        <v>2176.6</v>
      </c>
      <c r="L426" s="20">
        <f t="shared" si="188"/>
        <v>0</v>
      </c>
    </row>
    <row r="427" spans="1:12" s="40" customFormat="1" ht="76.5">
      <c r="A427" s="104"/>
      <c r="B427" s="16" t="s">
        <v>350</v>
      </c>
      <c r="C427" s="134"/>
      <c r="D427" s="18" t="s">
        <v>19</v>
      </c>
      <c r="E427" s="18" t="s">
        <v>16</v>
      </c>
      <c r="F427" s="18" t="s">
        <v>401</v>
      </c>
      <c r="G427" s="18" t="s">
        <v>81</v>
      </c>
      <c r="H427" s="19">
        <f t="shared" si="178"/>
        <v>2176.6</v>
      </c>
      <c r="I427" s="20">
        <v>0</v>
      </c>
      <c r="J427" s="20">
        <v>0</v>
      </c>
      <c r="K427" s="20">
        <v>2176.6</v>
      </c>
      <c r="L427" s="20">
        <v>0</v>
      </c>
    </row>
    <row r="428" spans="1:12" s="37" customFormat="1" ht="306">
      <c r="A428" s="110"/>
      <c r="B428" s="16" t="s">
        <v>512</v>
      </c>
      <c r="C428" s="22"/>
      <c r="D428" s="18" t="s">
        <v>19</v>
      </c>
      <c r="E428" s="18" t="s">
        <v>16</v>
      </c>
      <c r="F428" s="18" t="s">
        <v>402</v>
      </c>
      <c r="G428" s="18"/>
      <c r="H428" s="19">
        <f t="shared" si="178"/>
        <v>22</v>
      </c>
      <c r="I428" s="20">
        <f>I429</f>
        <v>22</v>
      </c>
      <c r="J428" s="20">
        <f t="shared" ref="J428:L429" si="189">J429</f>
        <v>0</v>
      </c>
      <c r="K428" s="20">
        <f t="shared" si="189"/>
        <v>0</v>
      </c>
      <c r="L428" s="20">
        <f t="shared" si="189"/>
        <v>0</v>
      </c>
    </row>
    <row r="429" spans="1:12" s="40" customFormat="1">
      <c r="A429" s="104"/>
      <c r="B429" s="16" t="s">
        <v>72</v>
      </c>
      <c r="C429" s="134"/>
      <c r="D429" s="18" t="s">
        <v>19</v>
      </c>
      <c r="E429" s="18" t="s">
        <v>16</v>
      </c>
      <c r="F429" s="18" t="s">
        <v>402</v>
      </c>
      <c r="G429" s="18" t="s">
        <v>73</v>
      </c>
      <c r="H429" s="19">
        <f t="shared" si="178"/>
        <v>22</v>
      </c>
      <c r="I429" s="20">
        <f>I430</f>
        <v>22</v>
      </c>
      <c r="J429" s="20">
        <f t="shared" si="189"/>
        <v>0</v>
      </c>
      <c r="K429" s="20">
        <f t="shared" si="189"/>
        <v>0</v>
      </c>
      <c r="L429" s="20">
        <f t="shared" si="189"/>
        <v>0</v>
      </c>
    </row>
    <row r="430" spans="1:12" s="40" customFormat="1" ht="76.5">
      <c r="A430" s="104"/>
      <c r="B430" s="16" t="s">
        <v>350</v>
      </c>
      <c r="C430" s="134"/>
      <c r="D430" s="18" t="s">
        <v>19</v>
      </c>
      <c r="E430" s="18" t="s">
        <v>16</v>
      </c>
      <c r="F430" s="18" t="s">
        <v>402</v>
      </c>
      <c r="G430" s="18" t="s">
        <v>81</v>
      </c>
      <c r="H430" s="19">
        <f t="shared" si="178"/>
        <v>22</v>
      </c>
      <c r="I430" s="20">
        <v>22</v>
      </c>
      <c r="J430" s="20">
        <v>0</v>
      </c>
      <c r="K430" s="20">
        <v>0</v>
      </c>
      <c r="L430" s="20">
        <v>0</v>
      </c>
    </row>
    <row r="431" spans="1:12" s="37" customFormat="1" ht="63.75">
      <c r="A431" s="110"/>
      <c r="B431" s="16" t="s">
        <v>368</v>
      </c>
      <c r="C431" s="142"/>
      <c r="D431" s="18" t="s">
        <v>19</v>
      </c>
      <c r="E431" s="18" t="s">
        <v>17</v>
      </c>
      <c r="F431" s="18" t="s">
        <v>369</v>
      </c>
      <c r="G431" s="18"/>
      <c r="H431" s="19">
        <f>I431+J431+K431+L431</f>
        <v>6392.3</v>
      </c>
      <c r="I431" s="20">
        <f>I432</f>
        <v>0</v>
      </c>
      <c r="J431" s="20">
        <f t="shared" ref="J431:L431" si="190">J432</f>
        <v>6392.3</v>
      </c>
      <c r="K431" s="20">
        <f t="shared" si="190"/>
        <v>0</v>
      </c>
      <c r="L431" s="20">
        <f t="shared" si="190"/>
        <v>0</v>
      </c>
    </row>
    <row r="432" spans="1:12" s="37" customFormat="1" ht="51">
      <c r="A432" s="110"/>
      <c r="B432" s="16" t="s">
        <v>415</v>
      </c>
      <c r="C432" s="142"/>
      <c r="D432" s="18" t="s">
        <v>19</v>
      </c>
      <c r="E432" s="18" t="s">
        <v>17</v>
      </c>
      <c r="F432" s="18" t="s">
        <v>416</v>
      </c>
      <c r="G432" s="18"/>
      <c r="H432" s="19">
        <f>SUM(I432:L432)</f>
        <v>6392.3</v>
      </c>
      <c r="I432" s="20">
        <f>I433</f>
        <v>0</v>
      </c>
      <c r="J432" s="20">
        <f t="shared" ref="J432:L432" si="191">J433</f>
        <v>6392.3</v>
      </c>
      <c r="K432" s="20">
        <f t="shared" si="191"/>
        <v>0</v>
      </c>
      <c r="L432" s="20">
        <f t="shared" si="191"/>
        <v>0</v>
      </c>
    </row>
    <row r="433" spans="1:12" s="37" customFormat="1" ht="280.5">
      <c r="A433" s="110"/>
      <c r="B433" s="16" t="s">
        <v>516</v>
      </c>
      <c r="C433" s="22"/>
      <c r="D433" s="18" t="s">
        <v>19</v>
      </c>
      <c r="E433" s="18" t="s">
        <v>16</v>
      </c>
      <c r="F433" s="18" t="s">
        <v>557</v>
      </c>
      <c r="G433" s="18"/>
      <c r="H433" s="19">
        <f>I433+J433+K433+L433</f>
        <v>6392.3</v>
      </c>
      <c r="I433" s="20">
        <f>I434</f>
        <v>0</v>
      </c>
      <c r="J433" s="20">
        <f t="shared" ref="J433:L434" si="192">J434</f>
        <v>6392.3</v>
      </c>
      <c r="K433" s="20">
        <f t="shared" si="192"/>
        <v>0</v>
      </c>
      <c r="L433" s="20">
        <f t="shared" si="192"/>
        <v>0</v>
      </c>
    </row>
    <row r="434" spans="1:12" s="40" customFormat="1">
      <c r="A434" s="104"/>
      <c r="B434" s="16" t="s">
        <v>72</v>
      </c>
      <c r="C434" s="134"/>
      <c r="D434" s="18" t="s">
        <v>19</v>
      </c>
      <c r="E434" s="18" t="s">
        <v>16</v>
      </c>
      <c r="F434" s="18" t="s">
        <v>557</v>
      </c>
      <c r="G434" s="18" t="s">
        <v>73</v>
      </c>
      <c r="H434" s="19">
        <f>I434+J434+K434+L434</f>
        <v>6392.3</v>
      </c>
      <c r="I434" s="20">
        <f>I435</f>
        <v>0</v>
      </c>
      <c r="J434" s="20">
        <f t="shared" si="192"/>
        <v>6392.3</v>
      </c>
      <c r="K434" s="20">
        <f t="shared" si="192"/>
        <v>0</v>
      </c>
      <c r="L434" s="20">
        <f t="shared" si="192"/>
        <v>0</v>
      </c>
    </row>
    <row r="435" spans="1:12" s="40" customFormat="1" ht="76.5">
      <c r="A435" s="104"/>
      <c r="B435" s="16" t="s">
        <v>350</v>
      </c>
      <c r="C435" s="134"/>
      <c r="D435" s="18" t="s">
        <v>19</v>
      </c>
      <c r="E435" s="18" t="s">
        <v>16</v>
      </c>
      <c r="F435" s="18" t="s">
        <v>557</v>
      </c>
      <c r="G435" s="18" t="s">
        <v>81</v>
      </c>
      <c r="H435" s="19">
        <f>I435+J435+K435+L435</f>
        <v>6392.3</v>
      </c>
      <c r="I435" s="20">
        <v>0</v>
      </c>
      <c r="J435" s="20">
        <v>6392.3</v>
      </c>
      <c r="K435" s="20">
        <v>0</v>
      </c>
      <c r="L435" s="20">
        <v>0</v>
      </c>
    </row>
    <row r="436" spans="1:12" s="37" customFormat="1" ht="63.75">
      <c r="A436" s="110"/>
      <c r="B436" s="16" t="s">
        <v>403</v>
      </c>
      <c r="C436" s="22"/>
      <c r="D436" s="18" t="s">
        <v>19</v>
      </c>
      <c r="E436" s="18" t="s">
        <v>16</v>
      </c>
      <c r="F436" s="18" t="s">
        <v>404</v>
      </c>
      <c r="G436" s="18"/>
      <c r="H436" s="19">
        <f t="shared" si="178"/>
        <v>29570</v>
      </c>
      <c r="I436" s="20">
        <f>I441+I445+I449+I437</f>
        <v>8791.6</v>
      </c>
      <c r="J436" s="20">
        <f t="shared" ref="J436:L436" si="193">J441+J445+J449</f>
        <v>0</v>
      </c>
      <c r="K436" s="20">
        <f t="shared" si="193"/>
        <v>20778.400000000001</v>
      </c>
      <c r="L436" s="20">
        <f t="shared" si="193"/>
        <v>0</v>
      </c>
    </row>
    <row r="437" spans="1:12" s="37" customFormat="1" ht="25.5">
      <c r="A437" s="110"/>
      <c r="B437" s="1" t="s">
        <v>569</v>
      </c>
      <c r="C437" s="22"/>
      <c r="D437" s="18" t="s">
        <v>19</v>
      </c>
      <c r="E437" s="18" t="s">
        <v>16</v>
      </c>
      <c r="F437" s="18" t="s">
        <v>568</v>
      </c>
      <c r="G437" s="18"/>
      <c r="H437" s="19">
        <f t="shared" ref="H437:H440" si="194">I437+J437+K437+L437</f>
        <v>8750</v>
      </c>
      <c r="I437" s="20">
        <f>I438</f>
        <v>8750</v>
      </c>
      <c r="J437" s="20">
        <f t="shared" ref="J437:L437" si="195">J438</f>
        <v>0</v>
      </c>
      <c r="K437" s="20">
        <f t="shared" si="195"/>
        <v>0</v>
      </c>
      <c r="L437" s="20">
        <f t="shared" si="195"/>
        <v>0</v>
      </c>
    </row>
    <row r="438" spans="1:12" s="40" customFormat="1" ht="38.25">
      <c r="A438" s="110"/>
      <c r="B438" s="16" t="s">
        <v>360</v>
      </c>
      <c r="C438" s="142"/>
      <c r="D438" s="18" t="s">
        <v>19</v>
      </c>
      <c r="E438" s="18" t="s">
        <v>16</v>
      </c>
      <c r="F438" s="18" t="s">
        <v>568</v>
      </c>
      <c r="G438" s="18" t="s">
        <v>78</v>
      </c>
      <c r="H438" s="19">
        <f t="shared" si="194"/>
        <v>8750</v>
      </c>
      <c r="I438" s="20">
        <f>I439</f>
        <v>8750</v>
      </c>
      <c r="J438" s="20">
        <f t="shared" ref="J438:L439" si="196">J439</f>
        <v>0</v>
      </c>
      <c r="K438" s="20">
        <f t="shared" si="196"/>
        <v>0</v>
      </c>
      <c r="L438" s="20">
        <f t="shared" si="196"/>
        <v>0</v>
      </c>
    </row>
    <row r="439" spans="1:12" s="40" customFormat="1">
      <c r="A439" s="110"/>
      <c r="B439" s="16" t="s">
        <v>35</v>
      </c>
      <c r="C439" s="142"/>
      <c r="D439" s="18" t="s">
        <v>19</v>
      </c>
      <c r="E439" s="18" t="s">
        <v>16</v>
      </c>
      <c r="F439" s="18" t="s">
        <v>568</v>
      </c>
      <c r="G439" s="18" t="s">
        <v>79</v>
      </c>
      <c r="H439" s="19">
        <f t="shared" si="194"/>
        <v>8750</v>
      </c>
      <c r="I439" s="20">
        <f>I440</f>
        <v>8750</v>
      </c>
      <c r="J439" s="20">
        <f t="shared" si="196"/>
        <v>0</v>
      </c>
      <c r="K439" s="20">
        <f t="shared" si="196"/>
        <v>0</v>
      </c>
      <c r="L439" s="20">
        <f t="shared" si="196"/>
        <v>0</v>
      </c>
    </row>
    <row r="440" spans="1:12" s="40" customFormat="1" ht="51">
      <c r="A440" s="110"/>
      <c r="B440" s="16" t="s">
        <v>91</v>
      </c>
      <c r="C440" s="142"/>
      <c r="D440" s="18" t="s">
        <v>19</v>
      </c>
      <c r="E440" s="18" t="s">
        <v>16</v>
      </c>
      <c r="F440" s="18" t="s">
        <v>568</v>
      </c>
      <c r="G440" s="18" t="s">
        <v>92</v>
      </c>
      <c r="H440" s="19">
        <f t="shared" si="194"/>
        <v>8750</v>
      </c>
      <c r="I440" s="20">
        <f>9313-563</f>
        <v>8750</v>
      </c>
      <c r="J440" s="20">
        <v>0</v>
      </c>
      <c r="K440" s="20">
        <v>0</v>
      </c>
      <c r="L440" s="20">
        <v>0</v>
      </c>
    </row>
    <row r="441" spans="1:12" s="37" customFormat="1" ht="140.25">
      <c r="A441" s="110"/>
      <c r="B441" s="16" t="s">
        <v>513</v>
      </c>
      <c r="C441" s="22"/>
      <c r="D441" s="18" t="s">
        <v>19</v>
      </c>
      <c r="E441" s="18" t="s">
        <v>16</v>
      </c>
      <c r="F441" s="18" t="s">
        <v>405</v>
      </c>
      <c r="G441" s="18"/>
      <c r="H441" s="19">
        <f t="shared" si="178"/>
        <v>16656</v>
      </c>
      <c r="I441" s="20">
        <f>I442</f>
        <v>0</v>
      </c>
      <c r="J441" s="20">
        <f t="shared" ref="J441:L443" si="197">J442</f>
        <v>0</v>
      </c>
      <c r="K441" s="20">
        <f t="shared" si="197"/>
        <v>16656</v>
      </c>
      <c r="L441" s="20">
        <f t="shared" si="197"/>
        <v>0</v>
      </c>
    </row>
    <row r="442" spans="1:12" s="40" customFormat="1" ht="38.25">
      <c r="A442" s="110"/>
      <c r="B442" s="16" t="s">
        <v>360</v>
      </c>
      <c r="C442" s="142"/>
      <c r="D442" s="18" t="s">
        <v>19</v>
      </c>
      <c r="E442" s="18" t="s">
        <v>16</v>
      </c>
      <c r="F442" s="18" t="s">
        <v>405</v>
      </c>
      <c r="G442" s="18" t="s">
        <v>78</v>
      </c>
      <c r="H442" s="19">
        <f t="shared" si="178"/>
        <v>16656</v>
      </c>
      <c r="I442" s="20">
        <f>I443</f>
        <v>0</v>
      </c>
      <c r="J442" s="20">
        <f t="shared" si="197"/>
        <v>0</v>
      </c>
      <c r="K442" s="20">
        <f t="shared" si="197"/>
        <v>16656</v>
      </c>
      <c r="L442" s="20">
        <f t="shared" si="197"/>
        <v>0</v>
      </c>
    </row>
    <row r="443" spans="1:12" s="40" customFormat="1">
      <c r="A443" s="110"/>
      <c r="B443" s="16" t="s">
        <v>35</v>
      </c>
      <c r="C443" s="142"/>
      <c r="D443" s="18" t="s">
        <v>19</v>
      </c>
      <c r="E443" s="18" t="s">
        <v>16</v>
      </c>
      <c r="F443" s="18" t="s">
        <v>405</v>
      </c>
      <c r="G443" s="18" t="s">
        <v>79</v>
      </c>
      <c r="H443" s="19">
        <f t="shared" si="178"/>
        <v>16656</v>
      </c>
      <c r="I443" s="20">
        <f>I444</f>
        <v>0</v>
      </c>
      <c r="J443" s="20">
        <f t="shared" si="197"/>
        <v>0</v>
      </c>
      <c r="K443" s="20">
        <f t="shared" si="197"/>
        <v>16656</v>
      </c>
      <c r="L443" s="20">
        <f t="shared" si="197"/>
        <v>0</v>
      </c>
    </row>
    <row r="444" spans="1:12" s="40" customFormat="1" ht="51">
      <c r="A444" s="110"/>
      <c r="B444" s="16" t="s">
        <v>91</v>
      </c>
      <c r="C444" s="142"/>
      <c r="D444" s="18" t="s">
        <v>19</v>
      </c>
      <c r="E444" s="18" t="s">
        <v>16</v>
      </c>
      <c r="F444" s="18" t="s">
        <v>405</v>
      </c>
      <c r="G444" s="18" t="s">
        <v>92</v>
      </c>
      <c r="H444" s="19">
        <f t="shared" si="178"/>
        <v>16656</v>
      </c>
      <c r="I444" s="20">
        <v>0</v>
      </c>
      <c r="J444" s="20">
        <v>0</v>
      </c>
      <c r="K444" s="20">
        <v>16656</v>
      </c>
      <c r="L444" s="20">
        <v>0</v>
      </c>
    </row>
    <row r="445" spans="1:12" s="37" customFormat="1" ht="293.25">
      <c r="A445" s="110"/>
      <c r="B445" s="16" t="s">
        <v>514</v>
      </c>
      <c r="C445" s="22"/>
      <c r="D445" s="18" t="s">
        <v>19</v>
      </c>
      <c r="E445" s="18" t="s">
        <v>16</v>
      </c>
      <c r="F445" s="18" t="s">
        <v>406</v>
      </c>
      <c r="G445" s="18"/>
      <c r="H445" s="19">
        <f t="shared" si="178"/>
        <v>4122.3999999999996</v>
      </c>
      <c r="I445" s="20">
        <f>I446</f>
        <v>0</v>
      </c>
      <c r="J445" s="20">
        <f t="shared" ref="J445:L447" si="198">J446</f>
        <v>0</v>
      </c>
      <c r="K445" s="20">
        <f t="shared" si="198"/>
        <v>4122.3999999999996</v>
      </c>
      <c r="L445" s="20">
        <f t="shared" si="198"/>
        <v>0</v>
      </c>
    </row>
    <row r="446" spans="1:12" s="40" customFormat="1" ht="38.25">
      <c r="A446" s="110"/>
      <c r="B446" s="16" t="s">
        <v>360</v>
      </c>
      <c r="C446" s="142"/>
      <c r="D446" s="18" t="s">
        <v>19</v>
      </c>
      <c r="E446" s="18" t="s">
        <v>16</v>
      </c>
      <c r="F446" s="18" t="s">
        <v>405</v>
      </c>
      <c r="G446" s="18" t="s">
        <v>78</v>
      </c>
      <c r="H446" s="19">
        <f t="shared" si="178"/>
        <v>4122.3999999999996</v>
      </c>
      <c r="I446" s="20">
        <f>I447</f>
        <v>0</v>
      </c>
      <c r="J446" s="20">
        <f t="shared" si="198"/>
        <v>0</v>
      </c>
      <c r="K446" s="20">
        <f t="shared" si="198"/>
        <v>4122.3999999999996</v>
      </c>
      <c r="L446" s="20">
        <f t="shared" si="198"/>
        <v>0</v>
      </c>
    </row>
    <row r="447" spans="1:12" s="40" customFormat="1">
      <c r="A447" s="110"/>
      <c r="B447" s="16" t="s">
        <v>35</v>
      </c>
      <c r="C447" s="142"/>
      <c r="D447" s="18" t="s">
        <v>19</v>
      </c>
      <c r="E447" s="18" t="s">
        <v>16</v>
      </c>
      <c r="F447" s="18" t="s">
        <v>405</v>
      </c>
      <c r="G447" s="18" t="s">
        <v>79</v>
      </c>
      <c r="H447" s="19">
        <f t="shared" si="178"/>
        <v>4122.3999999999996</v>
      </c>
      <c r="I447" s="20">
        <f>I448</f>
        <v>0</v>
      </c>
      <c r="J447" s="20">
        <f t="shared" si="198"/>
        <v>0</v>
      </c>
      <c r="K447" s="20">
        <f t="shared" si="198"/>
        <v>4122.3999999999996</v>
      </c>
      <c r="L447" s="20">
        <f t="shared" si="198"/>
        <v>0</v>
      </c>
    </row>
    <row r="448" spans="1:12" s="40" customFormat="1" ht="51">
      <c r="A448" s="110"/>
      <c r="B448" s="16" t="s">
        <v>91</v>
      </c>
      <c r="C448" s="142"/>
      <c r="D448" s="18" t="s">
        <v>19</v>
      </c>
      <c r="E448" s="18" t="s">
        <v>16</v>
      </c>
      <c r="F448" s="18" t="s">
        <v>405</v>
      </c>
      <c r="G448" s="18" t="s">
        <v>92</v>
      </c>
      <c r="H448" s="19">
        <f t="shared" si="178"/>
        <v>4122.3999999999996</v>
      </c>
      <c r="I448" s="20">
        <v>0</v>
      </c>
      <c r="J448" s="20">
        <v>0</v>
      </c>
      <c r="K448" s="20">
        <v>4122.3999999999996</v>
      </c>
      <c r="L448" s="20">
        <v>0</v>
      </c>
    </row>
    <row r="449" spans="1:12" s="37" customFormat="1" ht="318.75">
      <c r="A449" s="110"/>
      <c r="B449" s="16" t="s">
        <v>515</v>
      </c>
      <c r="C449" s="22"/>
      <c r="D449" s="18" t="s">
        <v>19</v>
      </c>
      <c r="E449" s="18" t="s">
        <v>16</v>
      </c>
      <c r="F449" s="18" t="s">
        <v>407</v>
      </c>
      <c r="G449" s="18"/>
      <c r="H449" s="19">
        <f t="shared" si="178"/>
        <v>41.6</v>
      </c>
      <c r="I449" s="20">
        <f>I450</f>
        <v>41.6</v>
      </c>
      <c r="J449" s="20">
        <f t="shared" ref="J449:L451" si="199">J450</f>
        <v>0</v>
      </c>
      <c r="K449" s="20">
        <f t="shared" si="199"/>
        <v>0</v>
      </c>
      <c r="L449" s="20">
        <f t="shared" si="199"/>
        <v>0</v>
      </c>
    </row>
    <row r="450" spans="1:12" s="40" customFormat="1" ht="38.25">
      <c r="A450" s="110"/>
      <c r="B450" s="16" t="s">
        <v>360</v>
      </c>
      <c r="C450" s="142"/>
      <c r="D450" s="18" t="s">
        <v>19</v>
      </c>
      <c r="E450" s="18" t="s">
        <v>16</v>
      </c>
      <c r="F450" s="18" t="s">
        <v>407</v>
      </c>
      <c r="G450" s="18" t="s">
        <v>78</v>
      </c>
      <c r="H450" s="19">
        <f t="shared" si="178"/>
        <v>41.6</v>
      </c>
      <c r="I450" s="20">
        <f>I451</f>
        <v>41.6</v>
      </c>
      <c r="J450" s="20">
        <f t="shared" si="199"/>
        <v>0</v>
      </c>
      <c r="K450" s="20">
        <f t="shared" si="199"/>
        <v>0</v>
      </c>
      <c r="L450" s="20">
        <f t="shared" si="199"/>
        <v>0</v>
      </c>
    </row>
    <row r="451" spans="1:12" s="40" customFormat="1">
      <c r="A451" s="110"/>
      <c r="B451" s="16" t="s">
        <v>35</v>
      </c>
      <c r="C451" s="142"/>
      <c r="D451" s="18" t="s">
        <v>19</v>
      </c>
      <c r="E451" s="18" t="s">
        <v>16</v>
      </c>
      <c r="F451" s="18" t="s">
        <v>407</v>
      </c>
      <c r="G451" s="18" t="s">
        <v>79</v>
      </c>
      <c r="H451" s="19">
        <f t="shared" si="178"/>
        <v>41.6</v>
      </c>
      <c r="I451" s="20">
        <f>I452</f>
        <v>41.6</v>
      </c>
      <c r="J451" s="20">
        <f t="shared" si="199"/>
        <v>0</v>
      </c>
      <c r="K451" s="20">
        <f t="shared" si="199"/>
        <v>0</v>
      </c>
      <c r="L451" s="20">
        <f t="shared" si="199"/>
        <v>0</v>
      </c>
    </row>
    <row r="452" spans="1:12" s="40" customFormat="1" ht="51">
      <c r="A452" s="110"/>
      <c r="B452" s="16" t="s">
        <v>91</v>
      </c>
      <c r="C452" s="142"/>
      <c r="D452" s="18" t="s">
        <v>19</v>
      </c>
      <c r="E452" s="18" t="s">
        <v>16</v>
      </c>
      <c r="F452" s="18" t="s">
        <v>407</v>
      </c>
      <c r="G452" s="18" t="s">
        <v>92</v>
      </c>
      <c r="H452" s="19">
        <f t="shared" si="178"/>
        <v>41.6</v>
      </c>
      <c r="I452" s="20">
        <v>41.6</v>
      </c>
      <c r="J452" s="20">
        <v>0</v>
      </c>
      <c r="K452" s="20">
        <v>0</v>
      </c>
      <c r="L452" s="20">
        <v>0</v>
      </c>
    </row>
    <row r="453" spans="1:12" s="40" customFormat="1">
      <c r="A453" s="110"/>
      <c r="B453" s="22" t="s">
        <v>37</v>
      </c>
      <c r="C453" s="24"/>
      <c r="D453" s="23" t="s">
        <v>19</v>
      </c>
      <c r="E453" s="23" t="s">
        <v>17</v>
      </c>
      <c r="F453" s="23"/>
      <c r="G453" s="23"/>
      <c r="H453" s="19">
        <f>SUM(I453:L453)</f>
        <v>65850.7</v>
      </c>
      <c r="I453" s="19">
        <f>I454+I471</f>
        <v>63325.4</v>
      </c>
      <c r="J453" s="19">
        <f t="shared" ref="J453:L453" si="200">J454+J471</f>
        <v>286</v>
      </c>
      <c r="K453" s="19">
        <f t="shared" si="200"/>
        <v>2239.3000000000002</v>
      </c>
      <c r="L453" s="19">
        <f t="shared" si="200"/>
        <v>0</v>
      </c>
    </row>
    <row r="454" spans="1:12" s="40" customFormat="1" ht="51">
      <c r="A454" s="110"/>
      <c r="B454" s="16" t="s">
        <v>382</v>
      </c>
      <c r="C454" s="142"/>
      <c r="D454" s="18" t="s">
        <v>19</v>
      </c>
      <c r="E454" s="18" t="s">
        <v>17</v>
      </c>
      <c r="F454" s="18" t="s">
        <v>383</v>
      </c>
      <c r="G454" s="18"/>
      <c r="H454" s="19">
        <f t="shared" ref="H454:H484" si="201">I454+J454+K454+L454</f>
        <v>6096.5</v>
      </c>
      <c r="I454" s="20">
        <f>I455</f>
        <v>3857.2000000000003</v>
      </c>
      <c r="J454" s="20">
        <f t="shared" ref="J454:L454" si="202">J455</f>
        <v>0</v>
      </c>
      <c r="K454" s="20">
        <f t="shared" si="202"/>
        <v>2239.3000000000002</v>
      </c>
      <c r="L454" s="20">
        <f t="shared" si="202"/>
        <v>0</v>
      </c>
    </row>
    <row r="455" spans="1:12" s="40" customFormat="1" ht="25.5">
      <c r="A455" s="110"/>
      <c r="B455" s="16" t="s">
        <v>408</v>
      </c>
      <c r="C455" s="142"/>
      <c r="D455" s="18" t="s">
        <v>19</v>
      </c>
      <c r="E455" s="18" t="s">
        <v>17</v>
      </c>
      <c r="F455" s="18" t="s">
        <v>483</v>
      </c>
      <c r="G455" s="18"/>
      <c r="H455" s="19">
        <f t="shared" si="201"/>
        <v>6096.5</v>
      </c>
      <c r="I455" s="20">
        <f>I456+I463+I467</f>
        <v>3857.2000000000003</v>
      </c>
      <c r="J455" s="20">
        <f t="shared" ref="J455:L455" si="203">J456+J463+J467</f>
        <v>0</v>
      </c>
      <c r="K455" s="20">
        <f t="shared" si="203"/>
        <v>2239.3000000000002</v>
      </c>
      <c r="L455" s="20">
        <f t="shared" si="203"/>
        <v>0</v>
      </c>
    </row>
    <row r="456" spans="1:12" s="40" customFormat="1" ht="25.5">
      <c r="A456" s="110"/>
      <c r="B456" s="1" t="s">
        <v>569</v>
      </c>
      <c r="C456" s="142"/>
      <c r="D456" s="18" t="s">
        <v>19</v>
      </c>
      <c r="E456" s="18" t="s">
        <v>17</v>
      </c>
      <c r="F456" s="18" t="s">
        <v>599</v>
      </c>
      <c r="G456" s="18"/>
      <c r="H456" s="19">
        <f t="shared" si="201"/>
        <v>3834.6000000000004</v>
      </c>
      <c r="I456" s="20">
        <f>I457+I460</f>
        <v>3834.6000000000004</v>
      </c>
      <c r="J456" s="20">
        <f t="shared" ref="J456:L456" si="204">J457+J460</f>
        <v>0</v>
      </c>
      <c r="K456" s="20">
        <f t="shared" si="204"/>
        <v>0</v>
      </c>
      <c r="L456" s="20">
        <f t="shared" si="204"/>
        <v>0</v>
      </c>
    </row>
    <row r="457" spans="1:12" s="40" customFormat="1" ht="38.25">
      <c r="A457" s="104"/>
      <c r="B457" s="16" t="s">
        <v>275</v>
      </c>
      <c r="C457" s="134"/>
      <c r="D457" s="18" t="s">
        <v>19</v>
      </c>
      <c r="E457" s="18" t="s">
        <v>17</v>
      </c>
      <c r="F457" s="18" t="s">
        <v>599</v>
      </c>
      <c r="G457" s="18" t="s">
        <v>58</v>
      </c>
      <c r="H457" s="19">
        <f t="shared" si="201"/>
        <v>225.8</v>
      </c>
      <c r="I457" s="20">
        <f>I458</f>
        <v>225.8</v>
      </c>
      <c r="J457" s="20">
        <f t="shared" ref="J457:L458" si="205">J458</f>
        <v>0</v>
      </c>
      <c r="K457" s="20">
        <f t="shared" si="205"/>
        <v>0</v>
      </c>
      <c r="L457" s="20">
        <f t="shared" si="205"/>
        <v>0</v>
      </c>
    </row>
    <row r="458" spans="1:12" s="40" customFormat="1" ht="39.950000000000003" customHeight="1">
      <c r="A458" s="104"/>
      <c r="B458" s="16" t="s">
        <v>113</v>
      </c>
      <c r="C458" s="134"/>
      <c r="D458" s="18" t="s">
        <v>19</v>
      </c>
      <c r="E458" s="18" t="s">
        <v>17</v>
      </c>
      <c r="F458" s="18" t="s">
        <v>599</v>
      </c>
      <c r="G458" s="18" t="s">
        <v>60</v>
      </c>
      <c r="H458" s="19">
        <f t="shared" si="201"/>
        <v>225.8</v>
      </c>
      <c r="I458" s="20">
        <f>I459</f>
        <v>225.8</v>
      </c>
      <c r="J458" s="20">
        <f t="shared" si="205"/>
        <v>0</v>
      </c>
      <c r="K458" s="20">
        <f t="shared" si="205"/>
        <v>0</v>
      </c>
      <c r="L458" s="20">
        <f t="shared" si="205"/>
        <v>0</v>
      </c>
    </row>
    <row r="459" spans="1:12" s="40" customFormat="1" ht="59.25" customHeight="1">
      <c r="A459" s="104"/>
      <c r="B459" s="16" t="s">
        <v>276</v>
      </c>
      <c r="C459" s="134"/>
      <c r="D459" s="18" t="s">
        <v>19</v>
      </c>
      <c r="E459" s="18" t="s">
        <v>17</v>
      </c>
      <c r="F459" s="18" t="s">
        <v>599</v>
      </c>
      <c r="G459" s="18" t="s">
        <v>62</v>
      </c>
      <c r="H459" s="19">
        <f t="shared" si="201"/>
        <v>225.8</v>
      </c>
      <c r="I459" s="20">
        <v>225.8</v>
      </c>
      <c r="J459" s="20">
        <v>0</v>
      </c>
      <c r="K459" s="20">
        <v>0</v>
      </c>
      <c r="L459" s="20">
        <v>0</v>
      </c>
    </row>
    <row r="460" spans="1:12" s="40" customFormat="1" ht="38.25">
      <c r="A460" s="110"/>
      <c r="B460" s="16" t="s">
        <v>360</v>
      </c>
      <c r="C460" s="142"/>
      <c r="D460" s="18" t="s">
        <v>19</v>
      </c>
      <c r="E460" s="18" t="s">
        <v>17</v>
      </c>
      <c r="F460" s="18" t="s">
        <v>599</v>
      </c>
      <c r="G460" s="18" t="s">
        <v>78</v>
      </c>
      <c r="H460" s="19">
        <f t="shared" si="201"/>
        <v>3608.8</v>
      </c>
      <c r="I460" s="20">
        <f>I461</f>
        <v>3608.8</v>
      </c>
      <c r="J460" s="20">
        <f t="shared" ref="J460:L461" si="206">J461</f>
        <v>0</v>
      </c>
      <c r="K460" s="20">
        <f t="shared" si="206"/>
        <v>0</v>
      </c>
      <c r="L460" s="20">
        <f t="shared" si="206"/>
        <v>0</v>
      </c>
    </row>
    <row r="461" spans="1:12" s="40" customFormat="1">
      <c r="A461" s="110"/>
      <c r="B461" s="16" t="s">
        <v>35</v>
      </c>
      <c r="C461" s="142"/>
      <c r="D461" s="18" t="s">
        <v>19</v>
      </c>
      <c r="E461" s="18" t="s">
        <v>17</v>
      </c>
      <c r="F461" s="18" t="s">
        <v>599</v>
      </c>
      <c r="G461" s="18" t="s">
        <v>79</v>
      </c>
      <c r="H461" s="19">
        <f t="shared" si="201"/>
        <v>3608.8</v>
      </c>
      <c r="I461" s="20">
        <f>I462</f>
        <v>3608.8</v>
      </c>
      <c r="J461" s="20">
        <f t="shared" si="206"/>
        <v>0</v>
      </c>
      <c r="K461" s="20">
        <f t="shared" si="206"/>
        <v>0</v>
      </c>
      <c r="L461" s="20">
        <f t="shared" si="206"/>
        <v>0</v>
      </c>
    </row>
    <row r="462" spans="1:12" s="40" customFormat="1" ht="51">
      <c r="A462" s="110"/>
      <c r="B462" s="16" t="s">
        <v>91</v>
      </c>
      <c r="C462" s="142"/>
      <c r="D462" s="18" t="s">
        <v>19</v>
      </c>
      <c r="E462" s="18" t="s">
        <v>17</v>
      </c>
      <c r="F462" s="18" t="s">
        <v>599</v>
      </c>
      <c r="G462" s="18" t="s">
        <v>92</v>
      </c>
      <c r="H462" s="19">
        <f t="shared" si="201"/>
        <v>3608.8</v>
      </c>
      <c r="I462" s="20">
        <v>3608.8</v>
      </c>
      <c r="J462" s="20">
        <v>0</v>
      </c>
      <c r="K462" s="20">
        <v>0</v>
      </c>
      <c r="L462" s="20">
        <v>0</v>
      </c>
    </row>
    <row r="463" spans="1:12" s="40" customFormat="1" ht="293.25">
      <c r="A463" s="110"/>
      <c r="B463" s="16" t="s">
        <v>517</v>
      </c>
      <c r="C463" s="142"/>
      <c r="D463" s="18" t="s">
        <v>19</v>
      </c>
      <c r="E463" s="18" t="s">
        <v>17</v>
      </c>
      <c r="F463" s="18" t="s">
        <v>410</v>
      </c>
      <c r="G463" s="18"/>
      <c r="H463" s="19">
        <f t="shared" si="201"/>
        <v>2239.3000000000002</v>
      </c>
      <c r="I463" s="20">
        <f>I464</f>
        <v>0</v>
      </c>
      <c r="J463" s="20">
        <f t="shared" ref="J463:L465" si="207">J464</f>
        <v>0</v>
      </c>
      <c r="K463" s="20">
        <f t="shared" si="207"/>
        <v>2239.3000000000002</v>
      </c>
      <c r="L463" s="20">
        <f t="shared" si="207"/>
        <v>0</v>
      </c>
    </row>
    <row r="464" spans="1:12" s="40" customFormat="1" ht="38.25">
      <c r="A464" s="110"/>
      <c r="B464" s="16" t="s">
        <v>360</v>
      </c>
      <c r="C464" s="142"/>
      <c r="D464" s="18" t="s">
        <v>19</v>
      </c>
      <c r="E464" s="18" t="s">
        <v>17</v>
      </c>
      <c r="F464" s="18" t="s">
        <v>410</v>
      </c>
      <c r="G464" s="18" t="s">
        <v>78</v>
      </c>
      <c r="H464" s="19">
        <f t="shared" si="201"/>
        <v>2239.3000000000002</v>
      </c>
      <c r="I464" s="20">
        <f>I465</f>
        <v>0</v>
      </c>
      <c r="J464" s="20">
        <f t="shared" si="207"/>
        <v>0</v>
      </c>
      <c r="K464" s="20">
        <f t="shared" si="207"/>
        <v>2239.3000000000002</v>
      </c>
      <c r="L464" s="20">
        <f t="shared" si="207"/>
        <v>0</v>
      </c>
    </row>
    <row r="465" spans="1:12" s="40" customFormat="1">
      <c r="A465" s="110"/>
      <c r="B465" s="16" t="s">
        <v>35</v>
      </c>
      <c r="C465" s="142"/>
      <c r="D465" s="18" t="s">
        <v>19</v>
      </c>
      <c r="E465" s="18" t="s">
        <v>17</v>
      </c>
      <c r="F465" s="18" t="s">
        <v>410</v>
      </c>
      <c r="G465" s="18" t="s">
        <v>79</v>
      </c>
      <c r="H465" s="19">
        <f t="shared" si="201"/>
        <v>2239.3000000000002</v>
      </c>
      <c r="I465" s="20">
        <f>I466</f>
        <v>0</v>
      </c>
      <c r="J465" s="20">
        <f t="shared" si="207"/>
        <v>0</v>
      </c>
      <c r="K465" s="20">
        <f t="shared" si="207"/>
        <v>2239.3000000000002</v>
      </c>
      <c r="L465" s="20">
        <f t="shared" si="207"/>
        <v>0</v>
      </c>
    </row>
    <row r="466" spans="1:12" s="40" customFormat="1" ht="51">
      <c r="A466" s="110"/>
      <c r="B466" s="16" t="s">
        <v>91</v>
      </c>
      <c r="C466" s="142"/>
      <c r="D466" s="18" t="s">
        <v>19</v>
      </c>
      <c r="E466" s="18" t="s">
        <v>17</v>
      </c>
      <c r="F466" s="18" t="s">
        <v>410</v>
      </c>
      <c r="G466" s="18" t="s">
        <v>92</v>
      </c>
      <c r="H466" s="19">
        <f t="shared" si="201"/>
        <v>2239.3000000000002</v>
      </c>
      <c r="I466" s="20">
        <v>0</v>
      </c>
      <c r="J466" s="20">
        <v>0</v>
      </c>
      <c r="K466" s="20">
        <v>2239.3000000000002</v>
      </c>
      <c r="L466" s="20">
        <v>0</v>
      </c>
    </row>
    <row r="467" spans="1:12" s="40" customFormat="1" ht="318.75">
      <c r="A467" s="110"/>
      <c r="B467" s="16" t="s">
        <v>518</v>
      </c>
      <c r="C467" s="142"/>
      <c r="D467" s="18" t="s">
        <v>19</v>
      </c>
      <c r="E467" s="18" t="s">
        <v>17</v>
      </c>
      <c r="F467" s="18" t="s">
        <v>411</v>
      </c>
      <c r="G467" s="18"/>
      <c r="H467" s="19">
        <f t="shared" si="201"/>
        <v>22.6</v>
      </c>
      <c r="I467" s="20">
        <f>I468</f>
        <v>22.6</v>
      </c>
      <c r="J467" s="20">
        <f t="shared" ref="J467:L469" si="208">J468</f>
        <v>0</v>
      </c>
      <c r="K467" s="20">
        <f t="shared" si="208"/>
        <v>0</v>
      </c>
      <c r="L467" s="20">
        <f t="shared" si="208"/>
        <v>0</v>
      </c>
    </row>
    <row r="468" spans="1:12" s="40" customFormat="1" ht="38.25">
      <c r="A468" s="110"/>
      <c r="B468" s="16" t="s">
        <v>360</v>
      </c>
      <c r="C468" s="142"/>
      <c r="D468" s="18" t="s">
        <v>19</v>
      </c>
      <c r="E468" s="18" t="s">
        <v>17</v>
      </c>
      <c r="F468" s="18" t="s">
        <v>411</v>
      </c>
      <c r="G468" s="18" t="s">
        <v>78</v>
      </c>
      <c r="H468" s="19">
        <f t="shared" si="201"/>
        <v>22.6</v>
      </c>
      <c r="I468" s="20">
        <f>I469</f>
        <v>22.6</v>
      </c>
      <c r="J468" s="20">
        <f t="shared" si="208"/>
        <v>0</v>
      </c>
      <c r="K468" s="20">
        <f t="shared" si="208"/>
        <v>0</v>
      </c>
      <c r="L468" s="20">
        <f t="shared" si="208"/>
        <v>0</v>
      </c>
    </row>
    <row r="469" spans="1:12" s="40" customFormat="1">
      <c r="A469" s="110"/>
      <c r="B469" s="16" t="s">
        <v>35</v>
      </c>
      <c r="C469" s="142"/>
      <c r="D469" s="18" t="s">
        <v>19</v>
      </c>
      <c r="E469" s="18" t="s">
        <v>17</v>
      </c>
      <c r="F469" s="18" t="s">
        <v>411</v>
      </c>
      <c r="G469" s="18" t="s">
        <v>79</v>
      </c>
      <c r="H469" s="19">
        <f t="shared" si="201"/>
        <v>22.6</v>
      </c>
      <c r="I469" s="20">
        <f>I470</f>
        <v>22.6</v>
      </c>
      <c r="J469" s="20">
        <f t="shared" si="208"/>
        <v>0</v>
      </c>
      <c r="K469" s="20">
        <f t="shared" si="208"/>
        <v>0</v>
      </c>
      <c r="L469" s="20">
        <f t="shared" si="208"/>
        <v>0</v>
      </c>
    </row>
    <row r="470" spans="1:12" s="40" customFormat="1" ht="51">
      <c r="A470" s="110"/>
      <c r="B470" s="16" t="s">
        <v>91</v>
      </c>
      <c r="C470" s="142"/>
      <c r="D470" s="18" t="s">
        <v>19</v>
      </c>
      <c r="E470" s="18" t="s">
        <v>17</v>
      </c>
      <c r="F470" s="18" t="s">
        <v>411</v>
      </c>
      <c r="G470" s="18" t="s">
        <v>92</v>
      </c>
      <c r="H470" s="19">
        <f t="shared" si="201"/>
        <v>22.6</v>
      </c>
      <c r="I470" s="20">
        <v>22.6</v>
      </c>
      <c r="J470" s="20">
        <v>0</v>
      </c>
      <c r="K470" s="20">
        <v>0</v>
      </c>
      <c r="L470" s="20">
        <v>0</v>
      </c>
    </row>
    <row r="471" spans="1:12" s="40" customFormat="1" ht="63.75">
      <c r="A471" s="110"/>
      <c r="B471" s="16" t="s">
        <v>368</v>
      </c>
      <c r="C471" s="142"/>
      <c r="D471" s="18" t="s">
        <v>19</v>
      </c>
      <c r="E471" s="18" t="s">
        <v>17</v>
      </c>
      <c r="F471" s="18" t="s">
        <v>369</v>
      </c>
      <c r="G471" s="18"/>
      <c r="H471" s="19">
        <f t="shared" si="201"/>
        <v>59754.200000000004</v>
      </c>
      <c r="I471" s="20">
        <f>I472</f>
        <v>59468.200000000004</v>
      </c>
      <c r="J471" s="20">
        <f t="shared" ref="J471:L475" si="209">J472</f>
        <v>286</v>
      </c>
      <c r="K471" s="20">
        <f t="shared" si="209"/>
        <v>0</v>
      </c>
      <c r="L471" s="20">
        <f t="shared" si="209"/>
        <v>0</v>
      </c>
    </row>
    <row r="472" spans="1:12" s="40" customFormat="1" ht="63.75">
      <c r="A472" s="110"/>
      <c r="B472" s="16" t="s">
        <v>370</v>
      </c>
      <c r="C472" s="142"/>
      <c r="D472" s="18" t="s">
        <v>19</v>
      </c>
      <c r="E472" s="18" t="s">
        <v>17</v>
      </c>
      <c r="F472" s="18" t="s">
        <v>371</v>
      </c>
      <c r="G472" s="18"/>
      <c r="H472" s="19">
        <f t="shared" si="201"/>
        <v>59754.200000000004</v>
      </c>
      <c r="I472" s="20">
        <f>I473+I477+I481</f>
        <v>59468.200000000004</v>
      </c>
      <c r="J472" s="20">
        <f t="shared" ref="J472:L472" si="210">J473+J477+J481</f>
        <v>286</v>
      </c>
      <c r="K472" s="20">
        <f t="shared" si="210"/>
        <v>0</v>
      </c>
      <c r="L472" s="20">
        <f t="shared" si="210"/>
        <v>0</v>
      </c>
    </row>
    <row r="473" spans="1:12" s="40" customFormat="1" ht="25.5">
      <c r="A473" s="110"/>
      <c r="B473" s="1" t="s">
        <v>569</v>
      </c>
      <c r="C473" s="142"/>
      <c r="D473" s="18" t="s">
        <v>19</v>
      </c>
      <c r="E473" s="18" t="s">
        <v>17</v>
      </c>
      <c r="F473" s="18" t="s">
        <v>592</v>
      </c>
      <c r="G473" s="18"/>
      <c r="H473" s="19">
        <f t="shared" si="201"/>
        <v>58593.100000000006</v>
      </c>
      <c r="I473" s="20">
        <f>I474</f>
        <v>58593.100000000006</v>
      </c>
      <c r="J473" s="20">
        <f t="shared" si="209"/>
        <v>0</v>
      </c>
      <c r="K473" s="20">
        <f t="shared" si="209"/>
        <v>0</v>
      </c>
      <c r="L473" s="20">
        <f t="shared" si="209"/>
        <v>0</v>
      </c>
    </row>
    <row r="474" spans="1:12" s="40" customFormat="1" ht="38.25">
      <c r="A474" s="104"/>
      <c r="B474" s="16" t="s">
        <v>275</v>
      </c>
      <c r="C474" s="139"/>
      <c r="D474" s="18" t="s">
        <v>19</v>
      </c>
      <c r="E474" s="18" t="s">
        <v>17</v>
      </c>
      <c r="F474" s="18" t="s">
        <v>592</v>
      </c>
      <c r="G474" s="18" t="s">
        <v>58</v>
      </c>
      <c r="H474" s="19">
        <f t="shared" si="201"/>
        <v>58593.100000000006</v>
      </c>
      <c r="I474" s="20">
        <f>I475</f>
        <v>58593.100000000006</v>
      </c>
      <c r="J474" s="20">
        <f t="shared" si="209"/>
        <v>0</v>
      </c>
      <c r="K474" s="20">
        <f t="shared" si="209"/>
        <v>0</v>
      </c>
      <c r="L474" s="20">
        <f t="shared" si="209"/>
        <v>0</v>
      </c>
    </row>
    <row r="475" spans="1:12" s="40" customFormat="1" ht="42.75" customHeight="1">
      <c r="A475" s="104"/>
      <c r="B475" s="16" t="s">
        <v>113</v>
      </c>
      <c r="C475" s="139"/>
      <c r="D475" s="18" t="s">
        <v>19</v>
      </c>
      <c r="E475" s="18" t="s">
        <v>17</v>
      </c>
      <c r="F475" s="18" t="s">
        <v>592</v>
      </c>
      <c r="G475" s="18" t="s">
        <v>60</v>
      </c>
      <c r="H475" s="19">
        <f t="shared" si="201"/>
        <v>58593.100000000006</v>
      </c>
      <c r="I475" s="20">
        <f>I476</f>
        <v>58593.100000000006</v>
      </c>
      <c r="J475" s="20">
        <f t="shared" si="209"/>
        <v>0</v>
      </c>
      <c r="K475" s="20">
        <f t="shared" si="209"/>
        <v>0</v>
      </c>
      <c r="L475" s="20">
        <f t="shared" si="209"/>
        <v>0</v>
      </c>
    </row>
    <row r="476" spans="1:12" s="40" customFormat="1" ht="53.25" customHeight="1">
      <c r="A476" s="104"/>
      <c r="B476" s="16" t="s">
        <v>276</v>
      </c>
      <c r="C476" s="139"/>
      <c r="D476" s="18" t="s">
        <v>19</v>
      </c>
      <c r="E476" s="18" t="s">
        <v>17</v>
      </c>
      <c r="F476" s="18" t="s">
        <v>592</v>
      </c>
      <c r="G476" s="18" t="s">
        <v>62</v>
      </c>
      <c r="H476" s="19">
        <f t="shared" si="201"/>
        <v>58593.100000000006</v>
      </c>
      <c r="I476" s="20">
        <f>372+3426.4+27935.7+25859+1000</f>
        <v>58593.100000000006</v>
      </c>
      <c r="J476" s="20">
        <v>0</v>
      </c>
      <c r="K476" s="20">
        <v>0</v>
      </c>
      <c r="L476" s="20">
        <v>0</v>
      </c>
    </row>
    <row r="477" spans="1:12" s="109" customFormat="1" ht="229.5">
      <c r="A477" s="137"/>
      <c r="B477" s="16" t="s">
        <v>542</v>
      </c>
      <c r="C477" s="138"/>
      <c r="D477" s="18" t="s">
        <v>19</v>
      </c>
      <c r="E477" s="18" t="s">
        <v>17</v>
      </c>
      <c r="F477" s="18" t="s">
        <v>554</v>
      </c>
      <c r="G477" s="18"/>
      <c r="H477" s="19">
        <f>I477+J477+K477+L477</f>
        <v>286</v>
      </c>
      <c r="I477" s="20">
        <f t="shared" ref="I477:L479" si="211">I478</f>
        <v>0</v>
      </c>
      <c r="J477" s="20">
        <f t="shared" si="211"/>
        <v>286</v>
      </c>
      <c r="K477" s="20">
        <f t="shared" si="211"/>
        <v>0</v>
      </c>
      <c r="L477" s="20">
        <f t="shared" si="211"/>
        <v>0</v>
      </c>
    </row>
    <row r="478" spans="1:12" s="40" customFormat="1" ht="38.25">
      <c r="A478" s="104"/>
      <c r="B478" s="16" t="s">
        <v>275</v>
      </c>
      <c r="C478" s="139"/>
      <c r="D478" s="18" t="s">
        <v>19</v>
      </c>
      <c r="E478" s="18" t="s">
        <v>17</v>
      </c>
      <c r="F478" s="18" t="s">
        <v>554</v>
      </c>
      <c r="G478" s="18" t="s">
        <v>58</v>
      </c>
      <c r="H478" s="19">
        <f>I478+J478+K478+L478</f>
        <v>286</v>
      </c>
      <c r="I478" s="20">
        <f t="shared" si="211"/>
        <v>0</v>
      </c>
      <c r="J478" s="20">
        <f t="shared" si="211"/>
        <v>286</v>
      </c>
      <c r="K478" s="20">
        <f t="shared" si="211"/>
        <v>0</v>
      </c>
      <c r="L478" s="20">
        <f t="shared" si="211"/>
        <v>0</v>
      </c>
    </row>
    <row r="479" spans="1:12" s="40" customFormat="1" ht="42.75" customHeight="1">
      <c r="A479" s="104"/>
      <c r="B479" s="16" t="s">
        <v>113</v>
      </c>
      <c r="C479" s="139"/>
      <c r="D479" s="18" t="s">
        <v>19</v>
      </c>
      <c r="E479" s="18" t="s">
        <v>17</v>
      </c>
      <c r="F479" s="18" t="s">
        <v>554</v>
      </c>
      <c r="G479" s="18" t="s">
        <v>60</v>
      </c>
      <c r="H479" s="19">
        <f>I479+J479+K479+L479</f>
        <v>286</v>
      </c>
      <c r="I479" s="20">
        <f t="shared" si="211"/>
        <v>0</v>
      </c>
      <c r="J479" s="20">
        <f t="shared" si="211"/>
        <v>286</v>
      </c>
      <c r="K479" s="20">
        <f t="shared" si="211"/>
        <v>0</v>
      </c>
      <c r="L479" s="20">
        <f t="shared" si="211"/>
        <v>0</v>
      </c>
    </row>
    <row r="480" spans="1:12" s="40" customFormat="1" ht="53.25" customHeight="1">
      <c r="A480" s="104"/>
      <c r="B480" s="16" t="s">
        <v>276</v>
      </c>
      <c r="C480" s="139"/>
      <c r="D480" s="18" t="s">
        <v>19</v>
      </c>
      <c r="E480" s="18" t="s">
        <v>17</v>
      </c>
      <c r="F480" s="18" t="s">
        <v>554</v>
      </c>
      <c r="G480" s="18" t="s">
        <v>62</v>
      </c>
      <c r="H480" s="19">
        <f>I480+J480+K480+L480</f>
        <v>286</v>
      </c>
      <c r="I480" s="20">
        <v>0</v>
      </c>
      <c r="J480" s="20">
        <v>286</v>
      </c>
      <c r="K480" s="20">
        <v>0</v>
      </c>
      <c r="L480" s="20">
        <v>0</v>
      </c>
    </row>
    <row r="481" spans="1:12" s="40" customFormat="1" ht="25.5">
      <c r="A481" s="110"/>
      <c r="B481" s="16" t="s">
        <v>412</v>
      </c>
      <c r="C481" s="142"/>
      <c r="D481" s="18" t="s">
        <v>19</v>
      </c>
      <c r="E481" s="18" t="s">
        <v>17</v>
      </c>
      <c r="F481" s="18" t="s">
        <v>556</v>
      </c>
      <c r="G481" s="18"/>
      <c r="H481" s="19">
        <f t="shared" si="201"/>
        <v>875.1</v>
      </c>
      <c r="I481" s="20">
        <f>I482</f>
        <v>875.1</v>
      </c>
      <c r="J481" s="20">
        <f t="shared" ref="J481:L483" si="212">J482</f>
        <v>0</v>
      </c>
      <c r="K481" s="20">
        <f t="shared" si="212"/>
        <v>0</v>
      </c>
      <c r="L481" s="20">
        <f t="shared" si="212"/>
        <v>0</v>
      </c>
    </row>
    <row r="482" spans="1:12" s="40" customFormat="1" ht="38.25">
      <c r="A482" s="104"/>
      <c r="B482" s="16" t="s">
        <v>275</v>
      </c>
      <c r="C482" s="139"/>
      <c r="D482" s="18" t="s">
        <v>19</v>
      </c>
      <c r="E482" s="18" t="s">
        <v>17</v>
      </c>
      <c r="F482" s="18" t="s">
        <v>556</v>
      </c>
      <c r="G482" s="18" t="s">
        <v>58</v>
      </c>
      <c r="H482" s="19">
        <f t="shared" si="201"/>
        <v>875.1</v>
      </c>
      <c r="I482" s="20">
        <f>I483</f>
        <v>875.1</v>
      </c>
      <c r="J482" s="20">
        <f t="shared" si="212"/>
        <v>0</v>
      </c>
      <c r="K482" s="20">
        <f t="shared" si="212"/>
        <v>0</v>
      </c>
      <c r="L482" s="20">
        <f t="shared" si="212"/>
        <v>0</v>
      </c>
    </row>
    <row r="483" spans="1:12" s="40" customFormat="1" ht="42.75" customHeight="1">
      <c r="A483" s="104"/>
      <c r="B483" s="16" t="s">
        <v>113</v>
      </c>
      <c r="C483" s="139"/>
      <c r="D483" s="18" t="s">
        <v>19</v>
      </c>
      <c r="E483" s="18" t="s">
        <v>17</v>
      </c>
      <c r="F483" s="18" t="s">
        <v>556</v>
      </c>
      <c r="G483" s="18" t="s">
        <v>60</v>
      </c>
      <c r="H483" s="19">
        <f t="shared" si="201"/>
        <v>875.1</v>
      </c>
      <c r="I483" s="20">
        <f>I484</f>
        <v>875.1</v>
      </c>
      <c r="J483" s="20">
        <f t="shared" si="212"/>
        <v>0</v>
      </c>
      <c r="K483" s="20">
        <f t="shared" si="212"/>
        <v>0</v>
      </c>
      <c r="L483" s="20">
        <f t="shared" si="212"/>
        <v>0</v>
      </c>
    </row>
    <row r="484" spans="1:12" s="40" customFormat="1" ht="53.25" customHeight="1">
      <c r="A484" s="104"/>
      <c r="B484" s="16" t="s">
        <v>276</v>
      </c>
      <c r="C484" s="139"/>
      <c r="D484" s="18" t="s">
        <v>19</v>
      </c>
      <c r="E484" s="18" t="s">
        <v>17</v>
      </c>
      <c r="F484" s="18" t="s">
        <v>556</v>
      </c>
      <c r="G484" s="18" t="s">
        <v>62</v>
      </c>
      <c r="H484" s="19">
        <f t="shared" si="201"/>
        <v>875.1</v>
      </c>
      <c r="I484" s="20">
        <v>875.1</v>
      </c>
      <c r="J484" s="20">
        <v>0</v>
      </c>
      <c r="K484" s="20">
        <v>0</v>
      </c>
      <c r="L484" s="20">
        <v>0</v>
      </c>
    </row>
    <row r="485" spans="1:12" s="40" customFormat="1" ht="36.75" customHeight="1">
      <c r="A485" s="110"/>
      <c r="B485" s="22" t="s">
        <v>28</v>
      </c>
      <c r="C485" s="24"/>
      <c r="D485" s="23" t="s">
        <v>19</v>
      </c>
      <c r="E485" s="23" t="s">
        <v>19</v>
      </c>
      <c r="F485" s="23"/>
      <c r="G485" s="23"/>
      <c r="H485" s="19">
        <f>I485+J485+K485+L485</f>
        <v>164021.50000000003</v>
      </c>
      <c r="I485" s="19">
        <f>I486+I490+I509</f>
        <v>164016.60000000003</v>
      </c>
      <c r="J485" s="19">
        <f t="shared" ref="J485:L485" si="213">J486+J490+J509</f>
        <v>4.9000000000000004</v>
      </c>
      <c r="K485" s="19">
        <f t="shared" si="213"/>
        <v>0</v>
      </c>
      <c r="L485" s="19">
        <f t="shared" si="213"/>
        <v>0</v>
      </c>
    </row>
    <row r="486" spans="1:12" s="40" customFormat="1" ht="60.75" customHeight="1">
      <c r="A486" s="110"/>
      <c r="B486" s="16" t="s">
        <v>543</v>
      </c>
      <c r="C486" s="17"/>
      <c r="D486" s="18" t="s">
        <v>19</v>
      </c>
      <c r="E486" s="18" t="s">
        <v>19</v>
      </c>
      <c r="F486" s="18" t="s">
        <v>399</v>
      </c>
      <c r="G486" s="18"/>
      <c r="H486" s="19">
        <f t="shared" ref="H486:H489" si="214">I486+J486+K486+L486</f>
        <v>60075</v>
      </c>
      <c r="I486" s="20">
        <f>I487</f>
        <v>60075</v>
      </c>
      <c r="J486" s="20">
        <f t="shared" ref="J486:L488" si="215">J487</f>
        <v>0</v>
      </c>
      <c r="K486" s="20">
        <f t="shared" si="215"/>
        <v>0</v>
      </c>
      <c r="L486" s="20">
        <f t="shared" si="215"/>
        <v>0</v>
      </c>
    </row>
    <row r="487" spans="1:12" s="40" customFormat="1" ht="25.5">
      <c r="A487" s="110"/>
      <c r="B487" s="1" t="s">
        <v>569</v>
      </c>
      <c r="C487" s="17"/>
      <c r="D487" s="18" t="s">
        <v>19</v>
      </c>
      <c r="E487" s="18" t="s">
        <v>19</v>
      </c>
      <c r="F487" s="18" t="s">
        <v>413</v>
      </c>
      <c r="G487" s="18"/>
      <c r="H487" s="19">
        <f t="shared" si="214"/>
        <v>60075</v>
      </c>
      <c r="I487" s="20">
        <f>I488</f>
        <v>60075</v>
      </c>
      <c r="J487" s="20">
        <f t="shared" si="215"/>
        <v>0</v>
      </c>
      <c r="K487" s="20">
        <f t="shared" si="215"/>
        <v>0</v>
      </c>
      <c r="L487" s="20">
        <f t="shared" si="215"/>
        <v>0</v>
      </c>
    </row>
    <row r="488" spans="1:12" s="40" customFormat="1">
      <c r="A488" s="104"/>
      <c r="B488" s="16" t="s">
        <v>72</v>
      </c>
      <c r="C488" s="134"/>
      <c r="D488" s="18" t="s">
        <v>19</v>
      </c>
      <c r="E488" s="18" t="s">
        <v>19</v>
      </c>
      <c r="F488" s="18" t="s">
        <v>413</v>
      </c>
      <c r="G488" s="18" t="s">
        <v>73</v>
      </c>
      <c r="H488" s="19">
        <f t="shared" si="214"/>
        <v>60075</v>
      </c>
      <c r="I488" s="20">
        <f>I489</f>
        <v>60075</v>
      </c>
      <c r="J488" s="20">
        <f t="shared" si="215"/>
        <v>0</v>
      </c>
      <c r="K488" s="20">
        <f t="shared" si="215"/>
        <v>0</v>
      </c>
      <c r="L488" s="20">
        <f t="shared" si="215"/>
        <v>0</v>
      </c>
    </row>
    <row r="489" spans="1:12" s="40" customFormat="1" ht="76.5">
      <c r="A489" s="104"/>
      <c r="B489" s="16" t="s">
        <v>350</v>
      </c>
      <c r="C489" s="134"/>
      <c r="D489" s="18" t="s">
        <v>19</v>
      </c>
      <c r="E489" s="18" t="s">
        <v>19</v>
      </c>
      <c r="F489" s="18" t="s">
        <v>413</v>
      </c>
      <c r="G489" s="18" t="s">
        <v>81</v>
      </c>
      <c r="H489" s="19">
        <f t="shared" si="214"/>
        <v>60075</v>
      </c>
      <c r="I489" s="20">
        <f>59775+300</f>
        <v>60075</v>
      </c>
      <c r="J489" s="20">
        <v>0</v>
      </c>
      <c r="K489" s="20">
        <v>0</v>
      </c>
      <c r="L489" s="20">
        <v>0</v>
      </c>
    </row>
    <row r="490" spans="1:12" s="32" customFormat="1" ht="51">
      <c r="A490" s="114"/>
      <c r="B490" s="1" t="s">
        <v>143</v>
      </c>
      <c r="C490" s="5"/>
      <c r="D490" s="3" t="s">
        <v>19</v>
      </c>
      <c r="E490" s="3" t="s">
        <v>19</v>
      </c>
      <c r="F490" s="7" t="s">
        <v>265</v>
      </c>
      <c r="G490" s="4"/>
      <c r="H490" s="6">
        <f>SUM(I490:L490)</f>
        <v>82124.3</v>
      </c>
      <c r="I490" s="10">
        <f>I491</f>
        <v>82119.400000000009</v>
      </c>
      <c r="J490" s="10">
        <f t="shared" ref="J490:L490" si="216">J491</f>
        <v>4.9000000000000004</v>
      </c>
      <c r="K490" s="10">
        <f t="shared" si="216"/>
        <v>0</v>
      </c>
      <c r="L490" s="10">
        <f t="shared" si="216"/>
        <v>0</v>
      </c>
    </row>
    <row r="491" spans="1:12" s="32" customFormat="1" ht="38.25">
      <c r="A491" s="114"/>
      <c r="B491" s="1" t="s">
        <v>266</v>
      </c>
      <c r="C491" s="1"/>
      <c r="D491" s="3" t="s">
        <v>19</v>
      </c>
      <c r="E491" s="3" t="s">
        <v>19</v>
      </c>
      <c r="F491" s="7" t="s">
        <v>267</v>
      </c>
      <c r="G491" s="4"/>
      <c r="H491" s="6">
        <f>SUM(I491:L491)</f>
        <v>82124.3</v>
      </c>
      <c r="I491" s="10">
        <f>I492+I505</f>
        <v>82119.400000000009</v>
      </c>
      <c r="J491" s="10">
        <f t="shared" ref="J491:L491" si="217">J492+J505</f>
        <v>4.9000000000000004</v>
      </c>
      <c r="K491" s="10">
        <f t="shared" si="217"/>
        <v>0</v>
      </c>
      <c r="L491" s="10">
        <f t="shared" si="217"/>
        <v>0</v>
      </c>
    </row>
    <row r="492" spans="1:12" s="38" customFormat="1" ht="36.75" customHeight="1">
      <c r="A492" s="99"/>
      <c r="B492" s="16" t="s">
        <v>205</v>
      </c>
      <c r="C492" s="17"/>
      <c r="D492" s="18" t="s">
        <v>19</v>
      </c>
      <c r="E492" s="18" t="s">
        <v>19</v>
      </c>
      <c r="F492" s="18" t="s">
        <v>380</v>
      </c>
      <c r="G492" s="18"/>
      <c r="H492" s="19">
        <f>SUM(I492:L492)</f>
        <v>82119.400000000009</v>
      </c>
      <c r="I492" s="20">
        <f>I493+I497+I501</f>
        <v>82119.400000000009</v>
      </c>
      <c r="J492" s="20">
        <f t="shared" ref="J492:L492" si="218">J493+J497+J501</f>
        <v>0</v>
      </c>
      <c r="K492" s="20">
        <f t="shared" si="218"/>
        <v>0</v>
      </c>
      <c r="L492" s="20">
        <f t="shared" si="218"/>
        <v>0</v>
      </c>
    </row>
    <row r="493" spans="1:12" s="33" customFormat="1" ht="89.25">
      <c r="A493" s="9"/>
      <c r="B493" s="16" t="s">
        <v>55</v>
      </c>
      <c r="C493" s="24"/>
      <c r="D493" s="18" t="s">
        <v>19</v>
      </c>
      <c r="E493" s="18" t="s">
        <v>19</v>
      </c>
      <c r="F493" s="18" t="s">
        <v>380</v>
      </c>
      <c r="G493" s="18" t="s">
        <v>56</v>
      </c>
      <c r="H493" s="19">
        <f>SUM(I493:L493)</f>
        <v>53448.3</v>
      </c>
      <c r="I493" s="20">
        <f>I494</f>
        <v>53448.3</v>
      </c>
      <c r="J493" s="20">
        <f t="shared" ref="J493:L493" si="219">J494</f>
        <v>0</v>
      </c>
      <c r="K493" s="20">
        <f t="shared" si="219"/>
        <v>0</v>
      </c>
      <c r="L493" s="20">
        <f t="shared" si="219"/>
        <v>0</v>
      </c>
    </row>
    <row r="494" spans="1:12" s="33" customFormat="1" ht="25.5">
      <c r="A494" s="9"/>
      <c r="B494" s="16" t="s">
        <v>68</v>
      </c>
      <c r="C494" s="24"/>
      <c r="D494" s="18" t="s">
        <v>19</v>
      </c>
      <c r="E494" s="18" t="s">
        <v>19</v>
      </c>
      <c r="F494" s="18" t="s">
        <v>380</v>
      </c>
      <c r="G494" s="18" t="s">
        <v>69</v>
      </c>
      <c r="H494" s="19">
        <f t="shared" ref="H494:H511" si="220">SUM(I494:L494)</f>
        <v>53448.3</v>
      </c>
      <c r="I494" s="20">
        <f>I495+I496</f>
        <v>53448.3</v>
      </c>
      <c r="J494" s="20">
        <f>J495+J496</f>
        <v>0</v>
      </c>
      <c r="K494" s="20">
        <f>K495+K496</f>
        <v>0</v>
      </c>
      <c r="L494" s="20">
        <f>L495+L496</f>
        <v>0</v>
      </c>
    </row>
    <row r="495" spans="1:12" s="33" customFormat="1" ht="25.5">
      <c r="A495" s="9"/>
      <c r="B495" s="16" t="s">
        <v>270</v>
      </c>
      <c r="C495" s="24"/>
      <c r="D495" s="18" t="s">
        <v>19</v>
      </c>
      <c r="E495" s="18" t="s">
        <v>19</v>
      </c>
      <c r="F495" s="18" t="s">
        <v>380</v>
      </c>
      <c r="G495" s="18" t="s">
        <v>70</v>
      </c>
      <c r="H495" s="19">
        <f t="shared" si="220"/>
        <v>51467</v>
      </c>
      <c r="I495" s="20">
        <v>51467</v>
      </c>
      <c r="J495" s="21">
        <v>0</v>
      </c>
      <c r="K495" s="21">
        <v>0</v>
      </c>
      <c r="L495" s="21">
        <v>0</v>
      </c>
    </row>
    <row r="496" spans="1:12" s="33" customFormat="1" ht="38.25">
      <c r="A496" s="9"/>
      <c r="B496" s="16" t="s">
        <v>90</v>
      </c>
      <c r="C496" s="24"/>
      <c r="D496" s="18" t="s">
        <v>19</v>
      </c>
      <c r="E496" s="18" t="s">
        <v>19</v>
      </c>
      <c r="F496" s="18" t="s">
        <v>380</v>
      </c>
      <c r="G496" s="18" t="s">
        <v>71</v>
      </c>
      <c r="H496" s="19">
        <f t="shared" si="220"/>
        <v>1981.3</v>
      </c>
      <c r="I496" s="20">
        <v>1981.3</v>
      </c>
      <c r="J496" s="21">
        <v>0</v>
      </c>
      <c r="K496" s="21">
        <v>0</v>
      </c>
      <c r="L496" s="21">
        <v>0</v>
      </c>
    </row>
    <row r="497" spans="1:12" s="33" customFormat="1" ht="38.25">
      <c r="A497" s="9"/>
      <c r="B497" s="16" t="s">
        <v>275</v>
      </c>
      <c r="C497" s="24"/>
      <c r="D497" s="18" t="s">
        <v>19</v>
      </c>
      <c r="E497" s="18" t="s">
        <v>19</v>
      </c>
      <c r="F497" s="18" t="s">
        <v>380</v>
      </c>
      <c r="G497" s="18" t="s">
        <v>58</v>
      </c>
      <c r="H497" s="19">
        <f t="shared" si="220"/>
        <v>26748.100000000002</v>
      </c>
      <c r="I497" s="20">
        <f>I498</f>
        <v>26748.100000000002</v>
      </c>
      <c r="J497" s="20">
        <f>J498</f>
        <v>0</v>
      </c>
      <c r="K497" s="20">
        <f>K498</f>
        <v>0</v>
      </c>
      <c r="L497" s="20">
        <f>L498</f>
        <v>0</v>
      </c>
    </row>
    <row r="498" spans="1:12" s="33" customFormat="1" ht="38.25">
      <c r="A498" s="9"/>
      <c r="B498" s="1" t="s">
        <v>113</v>
      </c>
      <c r="C498" s="24"/>
      <c r="D498" s="18" t="s">
        <v>19</v>
      </c>
      <c r="E498" s="18" t="s">
        <v>19</v>
      </c>
      <c r="F498" s="18" t="s">
        <v>380</v>
      </c>
      <c r="G498" s="18" t="s">
        <v>60</v>
      </c>
      <c r="H498" s="19">
        <f t="shared" si="220"/>
        <v>26748.100000000002</v>
      </c>
      <c r="I498" s="20">
        <f>I500+I499</f>
        <v>26748.100000000002</v>
      </c>
      <c r="J498" s="20">
        <f>J500</f>
        <v>0</v>
      </c>
      <c r="K498" s="20">
        <f>K500</f>
        <v>0</v>
      </c>
      <c r="L498" s="20">
        <f>L500</f>
        <v>0</v>
      </c>
    </row>
    <row r="499" spans="1:12" s="33" customFormat="1" ht="38.25">
      <c r="A499" s="9"/>
      <c r="B499" s="16" t="s">
        <v>64</v>
      </c>
      <c r="C499" s="24"/>
      <c r="D499" s="18" t="s">
        <v>19</v>
      </c>
      <c r="E499" s="18" t="s">
        <v>19</v>
      </c>
      <c r="F499" s="18" t="s">
        <v>380</v>
      </c>
      <c r="G499" s="18" t="s">
        <v>63</v>
      </c>
      <c r="H499" s="19">
        <f t="shared" si="220"/>
        <v>124.8</v>
      </c>
      <c r="I499" s="20">
        <v>124.8</v>
      </c>
      <c r="J499" s="21">
        <v>0</v>
      </c>
      <c r="K499" s="21">
        <v>0</v>
      </c>
      <c r="L499" s="21">
        <v>0</v>
      </c>
    </row>
    <row r="500" spans="1:12" s="33" customFormat="1" ht="51">
      <c r="A500" s="9"/>
      <c r="B500" s="1" t="s">
        <v>276</v>
      </c>
      <c r="C500" s="24"/>
      <c r="D500" s="18" t="s">
        <v>19</v>
      </c>
      <c r="E500" s="18" t="s">
        <v>19</v>
      </c>
      <c r="F500" s="18" t="s">
        <v>380</v>
      </c>
      <c r="G500" s="18" t="s">
        <v>62</v>
      </c>
      <c r="H500" s="19">
        <f t="shared" si="220"/>
        <v>26623.300000000003</v>
      </c>
      <c r="I500" s="20">
        <f>24966.4+1093.9+563</f>
        <v>26623.300000000003</v>
      </c>
      <c r="J500" s="21">
        <v>0</v>
      </c>
      <c r="K500" s="21">
        <v>0</v>
      </c>
      <c r="L500" s="21">
        <v>0</v>
      </c>
    </row>
    <row r="501" spans="1:12" s="33" customFormat="1">
      <c r="A501" s="9"/>
      <c r="B501" s="136" t="s">
        <v>72</v>
      </c>
      <c r="C501" s="24"/>
      <c r="D501" s="18" t="s">
        <v>19</v>
      </c>
      <c r="E501" s="18" t="s">
        <v>19</v>
      </c>
      <c r="F501" s="18" t="s">
        <v>380</v>
      </c>
      <c r="G501" s="18" t="s">
        <v>73</v>
      </c>
      <c r="H501" s="19">
        <f t="shared" si="220"/>
        <v>1923</v>
      </c>
      <c r="I501" s="20">
        <f>I502</f>
        <v>1923</v>
      </c>
      <c r="J501" s="20">
        <f t="shared" ref="J501:L501" si="221">J502</f>
        <v>0</v>
      </c>
      <c r="K501" s="20">
        <f t="shared" si="221"/>
        <v>0</v>
      </c>
      <c r="L501" s="20">
        <f t="shared" si="221"/>
        <v>0</v>
      </c>
    </row>
    <row r="502" spans="1:12" s="33" customFormat="1" ht="25.5">
      <c r="A502" s="9"/>
      <c r="B502" s="136" t="s">
        <v>74</v>
      </c>
      <c r="C502" s="24"/>
      <c r="D502" s="18" t="s">
        <v>19</v>
      </c>
      <c r="E502" s="18" t="s">
        <v>19</v>
      </c>
      <c r="F502" s="18" t="s">
        <v>380</v>
      </c>
      <c r="G502" s="18" t="s">
        <v>75</v>
      </c>
      <c r="H502" s="19">
        <f t="shared" si="220"/>
        <v>1923</v>
      </c>
      <c r="I502" s="20">
        <f>I503+I504</f>
        <v>1923</v>
      </c>
      <c r="J502" s="20">
        <f t="shared" ref="J502:L502" si="222">J503+J504</f>
        <v>0</v>
      </c>
      <c r="K502" s="20">
        <f t="shared" si="222"/>
        <v>0</v>
      </c>
      <c r="L502" s="20">
        <f t="shared" si="222"/>
        <v>0</v>
      </c>
    </row>
    <row r="503" spans="1:12" s="33" customFormat="1" ht="25.5">
      <c r="A503" s="9"/>
      <c r="B503" s="136" t="s">
        <v>310</v>
      </c>
      <c r="C503" s="24"/>
      <c r="D503" s="18" t="s">
        <v>19</v>
      </c>
      <c r="E503" s="18" t="s">
        <v>19</v>
      </c>
      <c r="F503" s="18" t="s">
        <v>380</v>
      </c>
      <c r="G503" s="18" t="s">
        <v>311</v>
      </c>
      <c r="H503" s="19">
        <f t="shared" si="220"/>
        <v>1814.4</v>
      </c>
      <c r="I503" s="20">
        <v>1814.4</v>
      </c>
      <c r="J503" s="20"/>
      <c r="K503" s="20"/>
      <c r="L503" s="20"/>
    </row>
    <row r="504" spans="1:12" s="33" customFormat="1">
      <c r="A504" s="9"/>
      <c r="B504" s="136" t="s">
        <v>277</v>
      </c>
      <c r="C504" s="24"/>
      <c r="D504" s="18" t="s">
        <v>19</v>
      </c>
      <c r="E504" s="18" t="s">
        <v>19</v>
      </c>
      <c r="F504" s="18" t="s">
        <v>380</v>
      </c>
      <c r="G504" s="18" t="s">
        <v>77</v>
      </c>
      <c r="H504" s="19">
        <f t="shared" si="220"/>
        <v>108.6</v>
      </c>
      <c r="I504" s="20">
        <v>108.6</v>
      </c>
      <c r="J504" s="21">
        <v>0</v>
      </c>
      <c r="K504" s="21">
        <v>0</v>
      </c>
      <c r="L504" s="21">
        <v>0</v>
      </c>
    </row>
    <row r="505" spans="1:12" s="33" customFormat="1" ht="286.5" customHeight="1">
      <c r="A505" s="9"/>
      <c r="B505" s="16" t="s">
        <v>519</v>
      </c>
      <c r="C505" s="24"/>
      <c r="D505" s="18" t="s">
        <v>19</v>
      </c>
      <c r="E505" s="18" t="s">
        <v>19</v>
      </c>
      <c r="F505" s="18" t="s">
        <v>555</v>
      </c>
      <c r="G505" s="18"/>
      <c r="H505" s="6">
        <f>I505+J505+K505+L505</f>
        <v>4.9000000000000004</v>
      </c>
      <c r="I505" s="20">
        <f>I506</f>
        <v>0</v>
      </c>
      <c r="J505" s="20">
        <f t="shared" ref="J505:L505" si="223">J506</f>
        <v>4.9000000000000004</v>
      </c>
      <c r="K505" s="20">
        <f t="shared" si="223"/>
        <v>0</v>
      </c>
      <c r="L505" s="20">
        <f t="shared" si="223"/>
        <v>0</v>
      </c>
    </row>
    <row r="506" spans="1:12" s="33" customFormat="1" ht="89.25">
      <c r="A506" s="9"/>
      <c r="B506" s="1" t="s">
        <v>55</v>
      </c>
      <c r="C506" s="118"/>
      <c r="D506" s="18" t="s">
        <v>19</v>
      </c>
      <c r="E506" s="18" t="s">
        <v>19</v>
      </c>
      <c r="F506" s="18" t="s">
        <v>555</v>
      </c>
      <c r="G506" s="3" t="s">
        <v>56</v>
      </c>
      <c r="H506" s="6">
        <f>I506+J506+K506+L506</f>
        <v>4.9000000000000004</v>
      </c>
      <c r="I506" s="10">
        <f>I507</f>
        <v>0</v>
      </c>
      <c r="J506" s="10">
        <f>J507</f>
        <v>4.9000000000000004</v>
      </c>
      <c r="K506" s="10">
        <f>K507</f>
        <v>0</v>
      </c>
      <c r="L506" s="10">
        <f>L507</f>
        <v>0</v>
      </c>
    </row>
    <row r="507" spans="1:12" s="33" customFormat="1" ht="38.25">
      <c r="A507" s="9"/>
      <c r="B507" s="1" t="s">
        <v>106</v>
      </c>
      <c r="C507" s="118"/>
      <c r="D507" s="18" t="s">
        <v>19</v>
      </c>
      <c r="E507" s="18" t="s">
        <v>19</v>
      </c>
      <c r="F507" s="18" t="s">
        <v>555</v>
      </c>
      <c r="G507" s="3" t="s">
        <v>107</v>
      </c>
      <c r="H507" s="6">
        <f>I507+J507+K507+L507</f>
        <v>4.9000000000000004</v>
      </c>
      <c r="I507" s="10">
        <f>I508</f>
        <v>0</v>
      </c>
      <c r="J507" s="10">
        <f t="shared" ref="J507:L507" si="224">J508</f>
        <v>4.9000000000000004</v>
      </c>
      <c r="K507" s="10">
        <f t="shared" si="224"/>
        <v>0</v>
      </c>
      <c r="L507" s="10">
        <f t="shared" si="224"/>
        <v>0</v>
      </c>
    </row>
    <row r="508" spans="1:12" s="33" customFormat="1" ht="25.5">
      <c r="A508" s="9"/>
      <c r="B508" s="1" t="s">
        <v>228</v>
      </c>
      <c r="C508" s="118"/>
      <c r="D508" s="18" t="s">
        <v>19</v>
      </c>
      <c r="E508" s="18" t="s">
        <v>19</v>
      </c>
      <c r="F508" s="18" t="s">
        <v>555</v>
      </c>
      <c r="G508" s="3" t="s">
        <v>109</v>
      </c>
      <c r="H508" s="6">
        <f>I508+J508+K508+L508</f>
        <v>4.9000000000000004</v>
      </c>
      <c r="I508" s="10">
        <v>0</v>
      </c>
      <c r="J508" s="10">
        <v>4.9000000000000004</v>
      </c>
      <c r="K508" s="10">
        <v>0</v>
      </c>
      <c r="L508" s="10">
        <v>0</v>
      </c>
    </row>
    <row r="509" spans="1:12" s="33" customFormat="1" ht="63.75">
      <c r="A509" s="9"/>
      <c r="B509" s="136" t="s">
        <v>368</v>
      </c>
      <c r="C509" s="24"/>
      <c r="D509" s="18" t="s">
        <v>19</v>
      </c>
      <c r="E509" s="18" t="s">
        <v>19</v>
      </c>
      <c r="F509" s="18" t="s">
        <v>369</v>
      </c>
      <c r="G509" s="18"/>
      <c r="H509" s="19">
        <f t="shared" si="220"/>
        <v>21822.2</v>
      </c>
      <c r="I509" s="20">
        <f>I510+I524</f>
        <v>21822.2</v>
      </c>
      <c r="J509" s="20">
        <f t="shared" ref="J509:L509" si="225">J510+J524</f>
        <v>0</v>
      </c>
      <c r="K509" s="20">
        <f t="shared" si="225"/>
        <v>0</v>
      </c>
      <c r="L509" s="20">
        <f t="shared" si="225"/>
        <v>0</v>
      </c>
    </row>
    <row r="510" spans="1:12" s="33" customFormat="1" ht="63.75">
      <c r="A510" s="9"/>
      <c r="B510" s="136" t="s">
        <v>370</v>
      </c>
      <c r="C510" s="24"/>
      <c r="D510" s="18" t="s">
        <v>19</v>
      </c>
      <c r="E510" s="18" t="s">
        <v>19</v>
      </c>
      <c r="F510" s="18" t="s">
        <v>371</v>
      </c>
      <c r="G510" s="18"/>
      <c r="H510" s="19">
        <f t="shared" si="220"/>
        <v>21622.2</v>
      </c>
      <c r="I510" s="20">
        <f>I511</f>
        <v>21622.2</v>
      </c>
      <c r="J510" s="20">
        <f t="shared" ref="J510:L510" si="226">J511</f>
        <v>0</v>
      </c>
      <c r="K510" s="20">
        <f t="shared" si="226"/>
        <v>0</v>
      </c>
      <c r="L510" s="20">
        <f t="shared" si="226"/>
        <v>0</v>
      </c>
    </row>
    <row r="511" spans="1:12" s="33" customFormat="1" ht="38.25">
      <c r="A511" s="9"/>
      <c r="B511" s="136" t="s">
        <v>205</v>
      </c>
      <c r="C511" s="24"/>
      <c r="D511" s="18" t="s">
        <v>19</v>
      </c>
      <c r="E511" s="18" t="s">
        <v>19</v>
      </c>
      <c r="F511" s="18" t="s">
        <v>414</v>
      </c>
      <c r="G511" s="18"/>
      <c r="H511" s="19">
        <f t="shared" si="220"/>
        <v>21622.2</v>
      </c>
      <c r="I511" s="20">
        <f>I512+I516+I520</f>
        <v>21622.2</v>
      </c>
      <c r="J511" s="20">
        <f t="shared" ref="J511:L511" si="227">J512+J516+J520</f>
        <v>0</v>
      </c>
      <c r="K511" s="20">
        <f t="shared" si="227"/>
        <v>0</v>
      </c>
      <c r="L511" s="20">
        <f t="shared" si="227"/>
        <v>0</v>
      </c>
    </row>
    <row r="512" spans="1:12" s="33" customFormat="1" ht="89.25">
      <c r="A512" s="9"/>
      <c r="B512" s="16" t="s">
        <v>55</v>
      </c>
      <c r="C512" s="24"/>
      <c r="D512" s="18" t="s">
        <v>19</v>
      </c>
      <c r="E512" s="18" t="s">
        <v>19</v>
      </c>
      <c r="F512" s="18" t="s">
        <v>414</v>
      </c>
      <c r="G512" s="18" t="s">
        <v>56</v>
      </c>
      <c r="H512" s="19">
        <f>SUM(I512:L512)</f>
        <v>20241.5</v>
      </c>
      <c r="I512" s="20">
        <f>I513</f>
        <v>20241.5</v>
      </c>
      <c r="J512" s="20">
        <f t="shared" ref="J512:L512" si="228">J513</f>
        <v>0</v>
      </c>
      <c r="K512" s="20">
        <f t="shared" si="228"/>
        <v>0</v>
      </c>
      <c r="L512" s="20">
        <f t="shared" si="228"/>
        <v>0</v>
      </c>
    </row>
    <row r="513" spans="1:12" s="33" customFormat="1" ht="25.5">
      <c r="A513" s="9"/>
      <c r="B513" s="16" t="s">
        <v>68</v>
      </c>
      <c r="C513" s="24"/>
      <c r="D513" s="18" t="s">
        <v>19</v>
      </c>
      <c r="E513" s="18" t="s">
        <v>19</v>
      </c>
      <c r="F513" s="18" t="s">
        <v>414</v>
      </c>
      <c r="G513" s="18" t="s">
        <v>69</v>
      </c>
      <c r="H513" s="19">
        <f t="shared" ref="H513:H528" si="229">SUM(I513:L513)</f>
        <v>20241.5</v>
      </c>
      <c r="I513" s="20">
        <f>I514+I515</f>
        <v>20241.5</v>
      </c>
      <c r="J513" s="20">
        <f>J514+J515</f>
        <v>0</v>
      </c>
      <c r="K513" s="20">
        <f>K514+K515</f>
        <v>0</v>
      </c>
      <c r="L513" s="20">
        <f>L514+L515</f>
        <v>0</v>
      </c>
    </row>
    <row r="514" spans="1:12" s="33" customFormat="1" ht="25.5">
      <c r="A514" s="9"/>
      <c r="B514" s="16" t="s">
        <v>270</v>
      </c>
      <c r="C514" s="24"/>
      <c r="D514" s="18" t="s">
        <v>19</v>
      </c>
      <c r="E514" s="18" t="s">
        <v>19</v>
      </c>
      <c r="F514" s="18" t="s">
        <v>414</v>
      </c>
      <c r="G514" s="18" t="s">
        <v>70</v>
      </c>
      <c r="H514" s="19">
        <f t="shared" si="229"/>
        <v>19291.5</v>
      </c>
      <c r="I514" s="20">
        <v>19291.5</v>
      </c>
      <c r="J514" s="21">
        <v>0</v>
      </c>
      <c r="K514" s="21">
        <v>0</v>
      </c>
      <c r="L514" s="21">
        <v>0</v>
      </c>
    </row>
    <row r="515" spans="1:12" s="33" customFormat="1" ht="38.25">
      <c r="A515" s="9"/>
      <c r="B515" s="16" t="s">
        <v>90</v>
      </c>
      <c r="C515" s="24"/>
      <c r="D515" s="18" t="s">
        <v>19</v>
      </c>
      <c r="E515" s="18" t="s">
        <v>19</v>
      </c>
      <c r="F515" s="18" t="s">
        <v>414</v>
      </c>
      <c r="G515" s="18" t="s">
        <v>71</v>
      </c>
      <c r="H515" s="19">
        <f t="shared" si="229"/>
        <v>950</v>
      </c>
      <c r="I515" s="20">
        <v>950</v>
      </c>
      <c r="J515" s="21">
        <v>0</v>
      </c>
      <c r="K515" s="21">
        <v>0</v>
      </c>
      <c r="L515" s="21">
        <v>0</v>
      </c>
    </row>
    <row r="516" spans="1:12" s="33" customFormat="1" ht="38.25">
      <c r="A516" s="9"/>
      <c r="B516" s="16" t="s">
        <v>275</v>
      </c>
      <c r="C516" s="24"/>
      <c r="D516" s="18" t="s">
        <v>19</v>
      </c>
      <c r="E516" s="18" t="s">
        <v>19</v>
      </c>
      <c r="F516" s="18" t="s">
        <v>414</v>
      </c>
      <c r="G516" s="18" t="s">
        <v>58</v>
      </c>
      <c r="H516" s="19">
        <f t="shared" si="229"/>
        <v>1352.4</v>
      </c>
      <c r="I516" s="20">
        <f>I517</f>
        <v>1352.4</v>
      </c>
      <c r="J516" s="20">
        <f>J517</f>
        <v>0</v>
      </c>
      <c r="K516" s="20">
        <f>K517</f>
        <v>0</v>
      </c>
      <c r="L516" s="20">
        <f>L517</f>
        <v>0</v>
      </c>
    </row>
    <row r="517" spans="1:12" s="33" customFormat="1" ht="38.25">
      <c r="A517" s="9"/>
      <c r="B517" s="1" t="s">
        <v>113</v>
      </c>
      <c r="C517" s="24"/>
      <c r="D517" s="18" t="s">
        <v>19</v>
      </c>
      <c r="E517" s="18" t="s">
        <v>19</v>
      </c>
      <c r="F517" s="18" t="s">
        <v>414</v>
      </c>
      <c r="G517" s="18" t="s">
        <v>60</v>
      </c>
      <c r="H517" s="19">
        <f t="shared" si="229"/>
        <v>1352.4</v>
      </c>
      <c r="I517" s="20">
        <f>I519+I518</f>
        <v>1352.4</v>
      </c>
      <c r="J517" s="20">
        <f>J519</f>
        <v>0</v>
      </c>
      <c r="K517" s="20">
        <f>K519</f>
        <v>0</v>
      </c>
      <c r="L517" s="20">
        <f>L519</f>
        <v>0</v>
      </c>
    </row>
    <row r="518" spans="1:12" s="33" customFormat="1" ht="38.25">
      <c r="A518" s="9"/>
      <c r="B518" s="16" t="s">
        <v>64</v>
      </c>
      <c r="C518" s="24"/>
      <c r="D518" s="18" t="s">
        <v>19</v>
      </c>
      <c r="E518" s="18" t="s">
        <v>19</v>
      </c>
      <c r="F518" s="18" t="s">
        <v>414</v>
      </c>
      <c r="G518" s="18" t="s">
        <v>63</v>
      </c>
      <c r="H518" s="19">
        <f t="shared" si="229"/>
        <v>183.9</v>
      </c>
      <c r="I518" s="20">
        <v>183.9</v>
      </c>
      <c r="J518" s="21">
        <v>0</v>
      </c>
      <c r="K518" s="21">
        <v>0</v>
      </c>
      <c r="L518" s="21">
        <v>0</v>
      </c>
    </row>
    <row r="519" spans="1:12" s="33" customFormat="1" ht="51">
      <c r="A519" s="9"/>
      <c r="B519" s="1" t="s">
        <v>276</v>
      </c>
      <c r="C519" s="24"/>
      <c r="D519" s="18" t="s">
        <v>19</v>
      </c>
      <c r="E519" s="18" t="s">
        <v>19</v>
      </c>
      <c r="F519" s="18" t="s">
        <v>414</v>
      </c>
      <c r="G519" s="18" t="s">
        <v>62</v>
      </c>
      <c r="H519" s="19">
        <f t="shared" si="229"/>
        <v>1168.5</v>
      </c>
      <c r="I519" s="20">
        <v>1168.5</v>
      </c>
      <c r="J519" s="21">
        <v>0</v>
      </c>
      <c r="K519" s="21">
        <v>0</v>
      </c>
      <c r="L519" s="21">
        <v>0</v>
      </c>
    </row>
    <row r="520" spans="1:12" s="33" customFormat="1">
      <c r="A520" s="9"/>
      <c r="B520" s="136" t="s">
        <v>72</v>
      </c>
      <c r="C520" s="24"/>
      <c r="D520" s="18" t="s">
        <v>19</v>
      </c>
      <c r="E520" s="18" t="s">
        <v>19</v>
      </c>
      <c r="F520" s="18" t="s">
        <v>414</v>
      </c>
      <c r="G520" s="18" t="s">
        <v>73</v>
      </c>
      <c r="H520" s="19">
        <f t="shared" si="229"/>
        <v>28.3</v>
      </c>
      <c r="I520" s="20">
        <f>I521</f>
        <v>28.3</v>
      </c>
      <c r="J520" s="20">
        <f t="shared" ref="J520:L520" si="230">J521</f>
        <v>0</v>
      </c>
      <c r="K520" s="20">
        <f t="shared" si="230"/>
        <v>0</v>
      </c>
      <c r="L520" s="20">
        <f t="shared" si="230"/>
        <v>0</v>
      </c>
    </row>
    <row r="521" spans="1:12" s="33" customFormat="1" ht="25.5">
      <c r="A521" s="9"/>
      <c r="B521" s="136" t="s">
        <v>74</v>
      </c>
      <c r="C521" s="24"/>
      <c r="D521" s="18" t="s">
        <v>19</v>
      </c>
      <c r="E521" s="18" t="s">
        <v>19</v>
      </c>
      <c r="F521" s="18" t="s">
        <v>414</v>
      </c>
      <c r="G521" s="18" t="s">
        <v>75</v>
      </c>
      <c r="H521" s="19">
        <f t="shared" si="229"/>
        <v>28.3</v>
      </c>
      <c r="I521" s="20">
        <f>I522+I523</f>
        <v>28.3</v>
      </c>
      <c r="J521" s="20">
        <f t="shared" ref="J521:L521" si="231">J522+J523</f>
        <v>0</v>
      </c>
      <c r="K521" s="20">
        <f t="shared" si="231"/>
        <v>0</v>
      </c>
      <c r="L521" s="20">
        <f t="shared" si="231"/>
        <v>0</v>
      </c>
    </row>
    <row r="522" spans="1:12" s="33" customFormat="1" ht="25.5">
      <c r="A522" s="9"/>
      <c r="B522" s="136" t="s">
        <v>310</v>
      </c>
      <c r="C522" s="24"/>
      <c r="D522" s="18" t="s">
        <v>19</v>
      </c>
      <c r="E522" s="18" t="s">
        <v>19</v>
      </c>
      <c r="F522" s="18" t="s">
        <v>414</v>
      </c>
      <c r="G522" s="18" t="s">
        <v>311</v>
      </c>
      <c r="H522" s="19">
        <f t="shared" si="229"/>
        <v>12</v>
      </c>
      <c r="I522" s="20">
        <v>12</v>
      </c>
      <c r="J522" s="20"/>
      <c r="K522" s="20"/>
      <c r="L522" s="20"/>
    </row>
    <row r="523" spans="1:12" s="33" customFormat="1">
      <c r="A523" s="9"/>
      <c r="B523" s="136" t="s">
        <v>277</v>
      </c>
      <c r="C523" s="24"/>
      <c r="D523" s="18" t="s">
        <v>19</v>
      </c>
      <c r="E523" s="18" t="s">
        <v>19</v>
      </c>
      <c r="F523" s="18" t="s">
        <v>414</v>
      </c>
      <c r="G523" s="18" t="s">
        <v>77</v>
      </c>
      <c r="H523" s="19">
        <f t="shared" si="229"/>
        <v>16.3</v>
      </c>
      <c r="I523" s="20">
        <v>16.3</v>
      </c>
      <c r="J523" s="21">
        <v>0</v>
      </c>
      <c r="K523" s="21">
        <v>0</v>
      </c>
      <c r="L523" s="21">
        <v>0</v>
      </c>
    </row>
    <row r="524" spans="1:12" s="33" customFormat="1" ht="51">
      <c r="A524" s="9"/>
      <c r="B524" s="136" t="s">
        <v>415</v>
      </c>
      <c r="C524" s="24"/>
      <c r="D524" s="18" t="s">
        <v>19</v>
      </c>
      <c r="E524" s="18" t="s">
        <v>19</v>
      </c>
      <c r="F524" s="18" t="s">
        <v>416</v>
      </c>
      <c r="G524" s="18"/>
      <c r="H524" s="19">
        <f t="shared" si="229"/>
        <v>200</v>
      </c>
      <c r="I524" s="20">
        <f>I525</f>
        <v>200</v>
      </c>
      <c r="J524" s="20">
        <f t="shared" ref="J524:L525" si="232">J525</f>
        <v>0</v>
      </c>
      <c r="K524" s="20">
        <f t="shared" si="232"/>
        <v>0</v>
      </c>
      <c r="L524" s="20">
        <f t="shared" si="232"/>
        <v>0</v>
      </c>
    </row>
    <row r="525" spans="1:12" s="33" customFormat="1" ht="25.5">
      <c r="A525" s="9"/>
      <c r="B525" s="1" t="s">
        <v>569</v>
      </c>
      <c r="C525" s="24"/>
      <c r="D525" s="18" t="s">
        <v>19</v>
      </c>
      <c r="E525" s="18" t="s">
        <v>19</v>
      </c>
      <c r="F525" s="18" t="s">
        <v>598</v>
      </c>
      <c r="G525" s="18"/>
      <c r="H525" s="19">
        <f t="shared" si="229"/>
        <v>200</v>
      </c>
      <c r="I525" s="20">
        <f>I526</f>
        <v>200</v>
      </c>
      <c r="J525" s="20">
        <f t="shared" si="232"/>
        <v>0</v>
      </c>
      <c r="K525" s="20">
        <f t="shared" si="232"/>
        <v>0</v>
      </c>
      <c r="L525" s="20">
        <f t="shared" si="232"/>
        <v>0</v>
      </c>
    </row>
    <row r="526" spans="1:12" s="33" customFormat="1" ht="38.25">
      <c r="A526" s="9"/>
      <c r="B526" s="16" t="s">
        <v>275</v>
      </c>
      <c r="C526" s="24"/>
      <c r="D526" s="18" t="s">
        <v>19</v>
      </c>
      <c r="E526" s="18" t="s">
        <v>19</v>
      </c>
      <c r="F526" s="18" t="s">
        <v>598</v>
      </c>
      <c r="G526" s="18" t="s">
        <v>58</v>
      </c>
      <c r="H526" s="19">
        <f t="shared" si="229"/>
        <v>200</v>
      </c>
      <c r="I526" s="20">
        <f>I527</f>
        <v>200</v>
      </c>
      <c r="J526" s="20">
        <f>J527</f>
        <v>0</v>
      </c>
      <c r="K526" s="20">
        <f>K527</f>
        <v>0</v>
      </c>
      <c r="L526" s="20">
        <f>L527</f>
        <v>0</v>
      </c>
    </row>
    <row r="527" spans="1:12" s="33" customFormat="1" ht="38.25">
      <c r="A527" s="9"/>
      <c r="B527" s="1" t="s">
        <v>113</v>
      </c>
      <c r="C527" s="24"/>
      <c r="D527" s="18" t="s">
        <v>19</v>
      </c>
      <c r="E527" s="18" t="s">
        <v>19</v>
      </c>
      <c r="F527" s="18" t="s">
        <v>598</v>
      </c>
      <c r="G527" s="18" t="s">
        <v>60</v>
      </c>
      <c r="H527" s="19">
        <f t="shared" si="229"/>
        <v>200</v>
      </c>
      <c r="I527" s="20">
        <f>I528</f>
        <v>200</v>
      </c>
      <c r="J527" s="20">
        <f t="shared" ref="J527:L527" si="233">J528</f>
        <v>0</v>
      </c>
      <c r="K527" s="20">
        <f t="shared" si="233"/>
        <v>0</v>
      </c>
      <c r="L527" s="20">
        <f t="shared" si="233"/>
        <v>0</v>
      </c>
    </row>
    <row r="528" spans="1:12" s="33" customFormat="1" ht="51">
      <c r="A528" s="9"/>
      <c r="B528" s="1" t="s">
        <v>276</v>
      </c>
      <c r="C528" s="24"/>
      <c r="D528" s="18" t="s">
        <v>19</v>
      </c>
      <c r="E528" s="18" t="s">
        <v>19</v>
      </c>
      <c r="F528" s="18" t="s">
        <v>598</v>
      </c>
      <c r="G528" s="18" t="s">
        <v>62</v>
      </c>
      <c r="H528" s="19">
        <f t="shared" si="229"/>
        <v>200</v>
      </c>
      <c r="I528" s="20">
        <v>200</v>
      </c>
      <c r="J528" s="21">
        <v>0</v>
      </c>
      <c r="K528" s="21">
        <v>0</v>
      </c>
      <c r="L528" s="21">
        <v>0</v>
      </c>
    </row>
    <row r="529" spans="1:13" s="32" customFormat="1">
      <c r="A529" s="117"/>
      <c r="B529" s="5" t="s">
        <v>417</v>
      </c>
      <c r="C529" s="5"/>
      <c r="D529" s="87" t="s">
        <v>116</v>
      </c>
      <c r="E529" s="87" t="s">
        <v>15</v>
      </c>
      <c r="F529" s="87"/>
      <c r="G529" s="87"/>
      <c r="H529" s="6">
        <f t="shared" ref="H529:H530" si="234">I529+J529+K529+L529</f>
        <v>1200</v>
      </c>
      <c r="I529" s="86">
        <f t="shared" ref="I529:L534" si="235">I530</f>
        <v>1200</v>
      </c>
      <c r="J529" s="86">
        <f t="shared" si="235"/>
        <v>0</v>
      </c>
      <c r="K529" s="86">
        <f t="shared" si="235"/>
        <v>0</v>
      </c>
      <c r="L529" s="86">
        <f t="shared" si="235"/>
        <v>0</v>
      </c>
      <c r="M529" s="85"/>
    </row>
    <row r="530" spans="1:13" s="32" customFormat="1" ht="25.5">
      <c r="A530" s="117"/>
      <c r="B530" s="5" t="s">
        <v>418</v>
      </c>
      <c r="C530" s="5"/>
      <c r="D530" s="87" t="s">
        <v>116</v>
      </c>
      <c r="E530" s="87" t="s">
        <v>19</v>
      </c>
      <c r="F530" s="87"/>
      <c r="G530" s="87"/>
      <c r="H530" s="6">
        <f t="shared" si="234"/>
        <v>1200</v>
      </c>
      <c r="I530" s="86">
        <f t="shared" si="235"/>
        <v>1200</v>
      </c>
      <c r="J530" s="86">
        <f t="shared" si="235"/>
        <v>0</v>
      </c>
      <c r="K530" s="86">
        <f t="shared" si="235"/>
        <v>0</v>
      </c>
      <c r="L530" s="86">
        <f t="shared" si="235"/>
        <v>0</v>
      </c>
    </row>
    <row r="531" spans="1:13" s="33" customFormat="1" ht="38.25">
      <c r="A531" s="9"/>
      <c r="B531" s="16" t="s">
        <v>419</v>
      </c>
      <c r="C531" s="24"/>
      <c r="D531" s="18" t="s">
        <v>116</v>
      </c>
      <c r="E531" s="18" t="s">
        <v>19</v>
      </c>
      <c r="F531" s="18" t="s">
        <v>420</v>
      </c>
      <c r="G531" s="18"/>
      <c r="H531" s="19">
        <f t="shared" ref="H531:H535" si="236">SUM(I531:L531)</f>
        <v>1200</v>
      </c>
      <c r="I531" s="20">
        <f t="shared" si="235"/>
        <v>1200</v>
      </c>
      <c r="J531" s="20">
        <f t="shared" si="235"/>
        <v>0</v>
      </c>
      <c r="K531" s="20">
        <f t="shared" si="235"/>
        <v>0</v>
      </c>
      <c r="L531" s="20">
        <f t="shared" si="235"/>
        <v>0</v>
      </c>
    </row>
    <row r="532" spans="1:13" s="33" customFormat="1" ht="25.5">
      <c r="A532" s="9"/>
      <c r="B532" s="1" t="s">
        <v>569</v>
      </c>
      <c r="C532" s="24"/>
      <c r="D532" s="18" t="s">
        <v>116</v>
      </c>
      <c r="E532" s="18" t="s">
        <v>19</v>
      </c>
      <c r="F532" s="18" t="s">
        <v>421</v>
      </c>
      <c r="G532" s="18"/>
      <c r="H532" s="19">
        <f t="shared" si="236"/>
        <v>1200</v>
      </c>
      <c r="I532" s="20">
        <f t="shared" si="235"/>
        <v>1200</v>
      </c>
      <c r="J532" s="20">
        <f t="shared" si="235"/>
        <v>0</v>
      </c>
      <c r="K532" s="20">
        <f t="shared" si="235"/>
        <v>0</v>
      </c>
      <c r="L532" s="20">
        <f t="shared" si="235"/>
        <v>0</v>
      </c>
    </row>
    <row r="533" spans="1:13" s="33" customFormat="1" ht="38.25">
      <c r="A533" s="9"/>
      <c r="B533" s="16" t="s">
        <v>275</v>
      </c>
      <c r="C533" s="24"/>
      <c r="D533" s="18" t="s">
        <v>116</v>
      </c>
      <c r="E533" s="18" t="s">
        <v>19</v>
      </c>
      <c r="F533" s="18" t="s">
        <v>421</v>
      </c>
      <c r="G533" s="18" t="s">
        <v>58</v>
      </c>
      <c r="H533" s="19">
        <f t="shared" si="236"/>
        <v>1200</v>
      </c>
      <c r="I533" s="20">
        <f t="shared" si="235"/>
        <v>1200</v>
      </c>
      <c r="J533" s="20">
        <f>J534</f>
        <v>0</v>
      </c>
      <c r="K533" s="20">
        <f>K534</f>
        <v>0</v>
      </c>
      <c r="L533" s="20">
        <f>L534</f>
        <v>0</v>
      </c>
    </row>
    <row r="534" spans="1:13" s="33" customFormat="1" ht="38.25">
      <c r="A534" s="9"/>
      <c r="B534" s="16" t="s">
        <v>113</v>
      </c>
      <c r="C534" s="24"/>
      <c r="D534" s="18" t="s">
        <v>116</v>
      </c>
      <c r="E534" s="18" t="s">
        <v>19</v>
      </c>
      <c r="F534" s="18" t="s">
        <v>421</v>
      </c>
      <c r="G534" s="18" t="s">
        <v>60</v>
      </c>
      <c r="H534" s="19">
        <f t="shared" si="236"/>
        <v>1200</v>
      </c>
      <c r="I534" s="20">
        <f t="shared" si="235"/>
        <v>1200</v>
      </c>
      <c r="J534" s="20">
        <f t="shared" si="235"/>
        <v>0</v>
      </c>
      <c r="K534" s="20">
        <f t="shared" si="235"/>
        <v>0</v>
      </c>
      <c r="L534" s="20">
        <f t="shared" si="235"/>
        <v>0</v>
      </c>
    </row>
    <row r="535" spans="1:13" s="33" customFormat="1" ht="51">
      <c r="A535" s="9"/>
      <c r="B535" s="16" t="s">
        <v>276</v>
      </c>
      <c r="C535" s="24"/>
      <c r="D535" s="18" t="s">
        <v>116</v>
      </c>
      <c r="E535" s="18" t="s">
        <v>19</v>
      </c>
      <c r="F535" s="18" t="s">
        <v>421</v>
      </c>
      <c r="G535" s="18" t="s">
        <v>62</v>
      </c>
      <c r="H535" s="19">
        <f t="shared" si="236"/>
        <v>1200</v>
      </c>
      <c r="I535" s="20">
        <f>100+1100</f>
        <v>1200</v>
      </c>
      <c r="J535" s="21">
        <v>0</v>
      </c>
      <c r="K535" s="21">
        <v>0</v>
      </c>
      <c r="L535" s="21">
        <v>0</v>
      </c>
    </row>
    <row r="536" spans="1:13" s="32" customFormat="1">
      <c r="A536" s="117"/>
      <c r="B536" s="5" t="s">
        <v>29</v>
      </c>
      <c r="C536" s="5"/>
      <c r="D536" s="87" t="s">
        <v>20</v>
      </c>
      <c r="E536" s="87" t="s">
        <v>15</v>
      </c>
      <c r="F536" s="87"/>
      <c r="G536" s="87"/>
      <c r="H536" s="6">
        <f t="shared" ref="H536:H537" si="237">I536+J536+K536+L536</f>
        <v>195930.00000000003</v>
      </c>
      <c r="I536" s="86">
        <f>I537+I582</f>
        <v>191809.40000000002</v>
      </c>
      <c r="J536" s="86">
        <f>J537+J582</f>
        <v>1281.4000000000001</v>
      </c>
      <c r="K536" s="86">
        <f>K537+K582</f>
        <v>2839.2</v>
      </c>
      <c r="L536" s="86">
        <f>L537+L582</f>
        <v>0</v>
      </c>
      <c r="M536" s="85"/>
    </row>
    <row r="537" spans="1:13" s="32" customFormat="1">
      <c r="A537" s="117"/>
      <c r="B537" s="2" t="s">
        <v>30</v>
      </c>
      <c r="C537" s="5"/>
      <c r="D537" s="87" t="s">
        <v>20</v>
      </c>
      <c r="E537" s="87" t="s">
        <v>16</v>
      </c>
      <c r="F537" s="87"/>
      <c r="G537" s="87"/>
      <c r="H537" s="6">
        <f t="shared" si="237"/>
        <v>176342.90000000002</v>
      </c>
      <c r="I537" s="86">
        <f>I538+I568+I581</f>
        <v>173503.7</v>
      </c>
      <c r="J537" s="86">
        <f>J538+J568+J581</f>
        <v>0</v>
      </c>
      <c r="K537" s="86">
        <f>K538+K568+K581</f>
        <v>2839.2</v>
      </c>
      <c r="L537" s="86">
        <f>L538+L568+L581</f>
        <v>0</v>
      </c>
    </row>
    <row r="538" spans="1:13" s="34" customFormat="1" ht="38.25">
      <c r="A538" s="12"/>
      <c r="B538" s="1" t="s">
        <v>96</v>
      </c>
      <c r="C538" s="112"/>
      <c r="D538" s="3" t="s">
        <v>20</v>
      </c>
      <c r="E538" s="3" t="s">
        <v>16</v>
      </c>
      <c r="F538" s="3" t="s">
        <v>244</v>
      </c>
      <c r="G538" s="3"/>
      <c r="H538" s="6">
        <f>I538+J538+K538+L538</f>
        <v>63117</v>
      </c>
      <c r="I538" s="10">
        <f>I539</f>
        <v>61439.7</v>
      </c>
      <c r="J538" s="10">
        <f t="shared" ref="J538:L538" si="238">J539</f>
        <v>0</v>
      </c>
      <c r="K538" s="10">
        <f t="shared" si="238"/>
        <v>1677.3</v>
      </c>
      <c r="L538" s="10">
        <f t="shared" si="238"/>
        <v>0</v>
      </c>
      <c r="M538" s="35"/>
    </row>
    <row r="539" spans="1:13" s="34" customFormat="1" ht="25.5">
      <c r="A539" s="12"/>
      <c r="B539" s="1" t="s">
        <v>245</v>
      </c>
      <c r="C539" s="112"/>
      <c r="D539" s="3" t="s">
        <v>20</v>
      </c>
      <c r="E539" s="3" t="s">
        <v>16</v>
      </c>
      <c r="F539" s="3" t="s">
        <v>246</v>
      </c>
      <c r="G539" s="3"/>
      <c r="H539" s="6">
        <f>SUM(I539:L539)</f>
        <v>63117</v>
      </c>
      <c r="I539" s="10">
        <f>I540+I549+I558+I563</f>
        <v>61439.7</v>
      </c>
      <c r="J539" s="10">
        <f t="shared" ref="J539:L539" si="239">J540+J549+J558+J563</f>
        <v>0</v>
      </c>
      <c r="K539" s="10">
        <f t="shared" si="239"/>
        <v>1677.3</v>
      </c>
      <c r="L539" s="10">
        <f t="shared" si="239"/>
        <v>0</v>
      </c>
      <c r="M539" s="35"/>
    </row>
    <row r="540" spans="1:13" s="34" customFormat="1" ht="38.25">
      <c r="A540" s="12"/>
      <c r="B540" s="1" t="s">
        <v>247</v>
      </c>
      <c r="C540" s="112"/>
      <c r="D540" s="3" t="s">
        <v>20</v>
      </c>
      <c r="E540" s="3" t="s">
        <v>16</v>
      </c>
      <c r="F540" s="3" t="s">
        <v>248</v>
      </c>
      <c r="G540" s="3"/>
      <c r="H540" s="6">
        <f>SUM(I540:L540)</f>
        <v>431.2</v>
      </c>
      <c r="I540" s="10">
        <f>I541+I545</f>
        <v>64.7</v>
      </c>
      <c r="J540" s="10">
        <f t="shared" ref="J540:L540" si="240">J541+J545</f>
        <v>0</v>
      </c>
      <c r="K540" s="10">
        <f t="shared" si="240"/>
        <v>366.5</v>
      </c>
      <c r="L540" s="10">
        <f t="shared" si="240"/>
        <v>0</v>
      </c>
      <c r="M540" s="35"/>
    </row>
    <row r="541" spans="1:13" s="34" customFormat="1" ht="153">
      <c r="A541" s="12"/>
      <c r="B541" s="111" t="s">
        <v>520</v>
      </c>
      <c r="C541" s="112"/>
      <c r="D541" s="3" t="s">
        <v>20</v>
      </c>
      <c r="E541" s="3" t="s">
        <v>16</v>
      </c>
      <c r="F541" s="3" t="s">
        <v>249</v>
      </c>
      <c r="G541" s="3"/>
      <c r="H541" s="6">
        <f>SUM(I541:L541)</f>
        <v>366.5</v>
      </c>
      <c r="I541" s="10">
        <f>I542</f>
        <v>0</v>
      </c>
      <c r="J541" s="10">
        <f>J542</f>
        <v>0</v>
      </c>
      <c r="K541" s="10">
        <f>K542</f>
        <v>366.5</v>
      </c>
      <c r="L541" s="10">
        <f>L542</f>
        <v>0</v>
      </c>
      <c r="M541" s="35"/>
    </row>
    <row r="542" spans="1:13" s="33" customFormat="1" ht="54.75" customHeight="1">
      <c r="A542" s="9"/>
      <c r="B542" s="1" t="s">
        <v>89</v>
      </c>
      <c r="C542" s="28"/>
      <c r="D542" s="3" t="s">
        <v>20</v>
      </c>
      <c r="E542" s="3" t="s">
        <v>16</v>
      </c>
      <c r="F542" s="3" t="s">
        <v>249</v>
      </c>
      <c r="G542" s="3" t="s">
        <v>49</v>
      </c>
      <c r="H542" s="6">
        <f t="shared" ref="H542:H543" si="241">I542+J542+K542+L542</f>
        <v>366.5</v>
      </c>
      <c r="I542" s="10">
        <f>I543</f>
        <v>0</v>
      </c>
      <c r="J542" s="10">
        <f t="shared" ref="J542:L542" si="242">J543</f>
        <v>0</v>
      </c>
      <c r="K542" s="10">
        <f t="shared" si="242"/>
        <v>366.5</v>
      </c>
      <c r="L542" s="10">
        <f t="shared" si="242"/>
        <v>0</v>
      </c>
    </row>
    <row r="543" spans="1:13" s="33" customFormat="1" ht="22.5" customHeight="1">
      <c r="A543" s="9"/>
      <c r="B543" s="1" t="s">
        <v>51</v>
      </c>
      <c r="C543" s="28"/>
      <c r="D543" s="3" t="s">
        <v>20</v>
      </c>
      <c r="E543" s="3" t="s">
        <v>16</v>
      </c>
      <c r="F543" s="3" t="s">
        <v>249</v>
      </c>
      <c r="G543" s="3" t="s">
        <v>50</v>
      </c>
      <c r="H543" s="6">
        <f t="shared" si="241"/>
        <v>366.5</v>
      </c>
      <c r="I543" s="10">
        <f>I544</f>
        <v>0</v>
      </c>
      <c r="J543" s="10">
        <f>J544</f>
        <v>0</v>
      </c>
      <c r="K543" s="10">
        <f>K544</f>
        <v>366.5</v>
      </c>
      <c r="L543" s="10">
        <f>L544</f>
        <v>0</v>
      </c>
    </row>
    <row r="544" spans="1:13" s="33" customFormat="1" ht="25.5">
      <c r="A544" s="9"/>
      <c r="B544" s="1" t="s">
        <v>54</v>
      </c>
      <c r="C544" s="28"/>
      <c r="D544" s="3" t="s">
        <v>20</v>
      </c>
      <c r="E544" s="3" t="s">
        <v>16</v>
      </c>
      <c r="F544" s="3" t="s">
        <v>249</v>
      </c>
      <c r="G544" s="3" t="s">
        <v>48</v>
      </c>
      <c r="H544" s="6">
        <f>I544+J544+K544+L544</f>
        <v>366.5</v>
      </c>
      <c r="I544" s="10">
        <v>0</v>
      </c>
      <c r="J544" s="8">
        <v>0</v>
      </c>
      <c r="K544" s="8">
        <v>366.5</v>
      </c>
      <c r="L544" s="8">
        <v>0</v>
      </c>
    </row>
    <row r="545" spans="1:13" s="34" customFormat="1" ht="165.75">
      <c r="A545" s="12"/>
      <c r="B545" s="111" t="s">
        <v>521</v>
      </c>
      <c r="C545" s="112"/>
      <c r="D545" s="3" t="s">
        <v>20</v>
      </c>
      <c r="E545" s="3" t="s">
        <v>16</v>
      </c>
      <c r="F545" s="3" t="s">
        <v>250</v>
      </c>
      <c r="G545" s="3"/>
      <c r="H545" s="6">
        <f>SUM(I545:L545)</f>
        <v>64.7</v>
      </c>
      <c r="I545" s="10">
        <f>I546</f>
        <v>64.7</v>
      </c>
      <c r="J545" s="10">
        <f>J546</f>
        <v>0</v>
      </c>
      <c r="K545" s="10">
        <f>K546</f>
        <v>0</v>
      </c>
      <c r="L545" s="10">
        <f>L546</f>
        <v>0</v>
      </c>
      <c r="M545" s="35"/>
    </row>
    <row r="546" spans="1:13" s="33" customFormat="1" ht="54.75" customHeight="1">
      <c r="A546" s="9"/>
      <c r="B546" s="1" t="s">
        <v>89</v>
      </c>
      <c r="C546" s="28"/>
      <c r="D546" s="3" t="s">
        <v>20</v>
      </c>
      <c r="E546" s="3" t="s">
        <v>16</v>
      </c>
      <c r="F546" s="3" t="s">
        <v>250</v>
      </c>
      <c r="G546" s="3" t="s">
        <v>49</v>
      </c>
      <c r="H546" s="6">
        <f t="shared" ref="H546:H547" si="243">I546+J546+K546+L546</f>
        <v>64.7</v>
      </c>
      <c r="I546" s="10">
        <f>I547</f>
        <v>64.7</v>
      </c>
      <c r="J546" s="10">
        <f t="shared" ref="J546:L546" si="244">J547</f>
        <v>0</v>
      </c>
      <c r="K546" s="10">
        <f t="shared" si="244"/>
        <v>0</v>
      </c>
      <c r="L546" s="10">
        <f t="shared" si="244"/>
        <v>0</v>
      </c>
    </row>
    <row r="547" spans="1:13" s="33" customFormat="1" ht="22.5" customHeight="1">
      <c r="A547" s="9"/>
      <c r="B547" s="1" t="s">
        <v>51</v>
      </c>
      <c r="C547" s="28"/>
      <c r="D547" s="3" t="s">
        <v>20</v>
      </c>
      <c r="E547" s="3" t="s">
        <v>16</v>
      </c>
      <c r="F547" s="3" t="s">
        <v>250</v>
      </c>
      <c r="G547" s="3" t="s">
        <v>50</v>
      </c>
      <c r="H547" s="6">
        <f t="shared" si="243"/>
        <v>64.7</v>
      </c>
      <c r="I547" s="10">
        <f>I548</f>
        <v>64.7</v>
      </c>
      <c r="J547" s="10">
        <f>J548</f>
        <v>0</v>
      </c>
      <c r="K547" s="10">
        <f>K548</f>
        <v>0</v>
      </c>
      <c r="L547" s="10">
        <f>L548</f>
        <v>0</v>
      </c>
    </row>
    <row r="548" spans="1:13" s="33" customFormat="1" ht="25.5">
      <c r="A548" s="9"/>
      <c r="B548" s="1" t="s">
        <v>54</v>
      </c>
      <c r="C548" s="28"/>
      <c r="D548" s="3" t="s">
        <v>20</v>
      </c>
      <c r="E548" s="3" t="s">
        <v>16</v>
      </c>
      <c r="F548" s="3" t="s">
        <v>250</v>
      </c>
      <c r="G548" s="3" t="s">
        <v>48</v>
      </c>
      <c r="H548" s="6">
        <f>I548+J548+K548+L548</f>
        <v>64.7</v>
      </c>
      <c r="I548" s="10">
        <v>64.7</v>
      </c>
      <c r="J548" s="8">
        <v>0</v>
      </c>
      <c r="K548" s="8">
        <v>0</v>
      </c>
      <c r="L548" s="8">
        <v>0</v>
      </c>
    </row>
    <row r="549" spans="1:13" s="33" customFormat="1" ht="38.25">
      <c r="A549" s="9"/>
      <c r="B549" s="1" t="s">
        <v>251</v>
      </c>
      <c r="C549" s="28"/>
      <c r="D549" s="3" t="s">
        <v>20</v>
      </c>
      <c r="E549" s="3" t="s">
        <v>16</v>
      </c>
      <c r="F549" s="3" t="s">
        <v>252</v>
      </c>
      <c r="G549" s="3"/>
      <c r="H549" s="6">
        <f>SUM(I549:L549)</f>
        <v>62485.8</v>
      </c>
      <c r="I549" s="10">
        <f>I550+I554</f>
        <v>61175</v>
      </c>
      <c r="J549" s="10">
        <f t="shared" ref="J549:L549" si="245">J550+J554</f>
        <v>0</v>
      </c>
      <c r="K549" s="10">
        <f t="shared" si="245"/>
        <v>1310.8</v>
      </c>
      <c r="L549" s="10">
        <f t="shared" si="245"/>
        <v>0</v>
      </c>
    </row>
    <row r="550" spans="1:13" s="38" customFormat="1" ht="38.25">
      <c r="A550" s="99"/>
      <c r="B550" s="16" t="s">
        <v>205</v>
      </c>
      <c r="C550" s="22"/>
      <c r="D550" s="3" t="s">
        <v>20</v>
      </c>
      <c r="E550" s="3" t="s">
        <v>16</v>
      </c>
      <c r="F550" s="3" t="s">
        <v>253</v>
      </c>
      <c r="G550" s="18"/>
      <c r="H550" s="19">
        <f t="shared" ref="H550:H552" si="246">I550+J550+K550+L550</f>
        <v>61175</v>
      </c>
      <c r="I550" s="20">
        <f>I551</f>
        <v>61175</v>
      </c>
      <c r="J550" s="20">
        <f t="shared" ref="J550:L551" si="247">J551</f>
        <v>0</v>
      </c>
      <c r="K550" s="20">
        <f t="shared" si="247"/>
        <v>0</v>
      </c>
      <c r="L550" s="20">
        <f t="shared" si="247"/>
        <v>0</v>
      </c>
    </row>
    <row r="551" spans="1:13" s="38" customFormat="1" ht="54.75" customHeight="1">
      <c r="A551" s="100"/>
      <c r="B551" s="16" t="s">
        <v>89</v>
      </c>
      <c r="C551" s="17"/>
      <c r="D551" s="3" t="s">
        <v>20</v>
      </c>
      <c r="E551" s="3" t="s">
        <v>16</v>
      </c>
      <c r="F551" s="3" t="s">
        <v>253</v>
      </c>
      <c r="G551" s="18" t="s">
        <v>49</v>
      </c>
      <c r="H551" s="19">
        <f t="shared" si="246"/>
        <v>61175</v>
      </c>
      <c r="I551" s="20">
        <f>I552</f>
        <v>61175</v>
      </c>
      <c r="J551" s="20">
        <f t="shared" si="247"/>
        <v>0</v>
      </c>
      <c r="K551" s="20">
        <f t="shared" si="247"/>
        <v>0</v>
      </c>
      <c r="L551" s="20">
        <f t="shared" si="247"/>
        <v>0</v>
      </c>
    </row>
    <row r="552" spans="1:13" s="38" customFormat="1" ht="22.5" customHeight="1">
      <c r="A552" s="100"/>
      <c r="B552" s="16" t="s">
        <v>51</v>
      </c>
      <c r="C552" s="17"/>
      <c r="D552" s="3" t="s">
        <v>20</v>
      </c>
      <c r="E552" s="3" t="s">
        <v>16</v>
      </c>
      <c r="F552" s="3" t="s">
        <v>253</v>
      </c>
      <c r="G552" s="18" t="s">
        <v>50</v>
      </c>
      <c r="H552" s="19">
        <f t="shared" si="246"/>
        <v>61175</v>
      </c>
      <c r="I552" s="20">
        <f>I553</f>
        <v>61175</v>
      </c>
      <c r="J552" s="20">
        <f>J553</f>
        <v>0</v>
      </c>
      <c r="K552" s="20">
        <f>K553</f>
        <v>0</v>
      </c>
      <c r="L552" s="20">
        <f>L553</f>
        <v>0</v>
      </c>
    </row>
    <row r="553" spans="1:13" s="38" customFormat="1" ht="76.5">
      <c r="A553" s="100"/>
      <c r="B553" s="16" t="s">
        <v>52</v>
      </c>
      <c r="C553" s="17"/>
      <c r="D553" s="3" t="s">
        <v>20</v>
      </c>
      <c r="E553" s="3" t="s">
        <v>16</v>
      </c>
      <c r="F553" s="3" t="s">
        <v>253</v>
      </c>
      <c r="G553" s="18" t="s">
        <v>53</v>
      </c>
      <c r="H553" s="19">
        <f>I553+J553+K553+L553</f>
        <v>61175</v>
      </c>
      <c r="I553" s="20">
        <f>29453.1+31721.9</f>
        <v>61175</v>
      </c>
      <c r="J553" s="21">
        <v>0</v>
      </c>
      <c r="K553" s="21">
        <v>0</v>
      </c>
      <c r="L553" s="21">
        <v>0</v>
      </c>
    </row>
    <row r="554" spans="1:13" s="33" customFormat="1" ht="318.75">
      <c r="A554" s="9"/>
      <c r="B554" s="113" t="s">
        <v>522</v>
      </c>
      <c r="C554" s="28"/>
      <c r="D554" s="3" t="s">
        <v>255</v>
      </c>
      <c r="E554" s="3" t="s">
        <v>16</v>
      </c>
      <c r="F554" s="3" t="s">
        <v>254</v>
      </c>
      <c r="G554" s="3"/>
      <c r="H554" s="6">
        <f>SUM(I554:L554)</f>
        <v>1310.8</v>
      </c>
      <c r="I554" s="10">
        <f>I555</f>
        <v>0</v>
      </c>
      <c r="J554" s="10">
        <f t="shared" ref="J554:L555" si="248">J555</f>
        <v>0</v>
      </c>
      <c r="K554" s="10">
        <f t="shared" si="248"/>
        <v>1310.8</v>
      </c>
      <c r="L554" s="10">
        <f t="shared" si="248"/>
        <v>0</v>
      </c>
    </row>
    <row r="555" spans="1:13" s="38" customFormat="1" ht="54.75" customHeight="1">
      <c r="A555" s="100"/>
      <c r="B555" s="16" t="s">
        <v>89</v>
      </c>
      <c r="C555" s="17"/>
      <c r="D555" s="3" t="s">
        <v>20</v>
      </c>
      <c r="E555" s="3" t="s">
        <v>16</v>
      </c>
      <c r="F555" s="3" t="s">
        <v>254</v>
      </c>
      <c r="G555" s="18" t="s">
        <v>49</v>
      </c>
      <c r="H555" s="19">
        <f t="shared" ref="H555:H556" si="249">I555+J555+K555+L555</f>
        <v>1310.8</v>
      </c>
      <c r="I555" s="20">
        <f>I556</f>
        <v>0</v>
      </c>
      <c r="J555" s="20">
        <f t="shared" si="248"/>
        <v>0</v>
      </c>
      <c r="K555" s="20">
        <f t="shared" si="248"/>
        <v>1310.8</v>
      </c>
      <c r="L555" s="20">
        <f t="shared" si="248"/>
        <v>0</v>
      </c>
    </row>
    <row r="556" spans="1:13" s="38" customFormat="1" ht="22.5" customHeight="1">
      <c r="A556" s="100"/>
      <c r="B556" s="16" t="s">
        <v>51</v>
      </c>
      <c r="C556" s="17"/>
      <c r="D556" s="3" t="s">
        <v>20</v>
      </c>
      <c r="E556" s="3" t="s">
        <v>16</v>
      </c>
      <c r="F556" s="3" t="s">
        <v>254</v>
      </c>
      <c r="G556" s="18" t="s">
        <v>50</v>
      </c>
      <c r="H556" s="19">
        <f t="shared" si="249"/>
        <v>1310.8</v>
      </c>
      <c r="I556" s="20">
        <f>I557</f>
        <v>0</v>
      </c>
      <c r="J556" s="20">
        <f>J557</f>
        <v>0</v>
      </c>
      <c r="K556" s="20">
        <f>K557</f>
        <v>1310.8</v>
      </c>
      <c r="L556" s="20">
        <f>L557</f>
        <v>0</v>
      </c>
    </row>
    <row r="557" spans="1:13" s="38" customFormat="1" ht="76.5">
      <c r="A557" s="100"/>
      <c r="B557" s="16" t="s">
        <v>52</v>
      </c>
      <c r="C557" s="17"/>
      <c r="D557" s="3" t="s">
        <v>20</v>
      </c>
      <c r="E557" s="3" t="s">
        <v>16</v>
      </c>
      <c r="F557" s="3" t="s">
        <v>254</v>
      </c>
      <c r="G557" s="18" t="s">
        <v>53</v>
      </c>
      <c r="H557" s="19">
        <f>I557+J557+K557+L557</f>
        <v>1310.8</v>
      </c>
      <c r="I557" s="20">
        <v>0</v>
      </c>
      <c r="J557" s="21">
        <v>0</v>
      </c>
      <c r="K557" s="21">
        <f>655.4+655.4</f>
        <v>1310.8</v>
      </c>
      <c r="L557" s="21">
        <v>0</v>
      </c>
    </row>
    <row r="558" spans="1:13" s="38" customFormat="1" ht="38.25">
      <c r="A558" s="101"/>
      <c r="B558" s="16" t="s">
        <v>422</v>
      </c>
      <c r="C558" s="143"/>
      <c r="D558" s="3" t="s">
        <v>20</v>
      </c>
      <c r="E558" s="3" t="s">
        <v>16</v>
      </c>
      <c r="F558" s="3" t="s">
        <v>423</v>
      </c>
      <c r="G558" s="18"/>
      <c r="H558" s="6">
        <f t="shared" ref="H558:H561" si="250">I558+J558+K558+L558</f>
        <v>100</v>
      </c>
      <c r="I558" s="20">
        <f>I559</f>
        <v>100</v>
      </c>
      <c r="J558" s="20">
        <f t="shared" ref="J558:L560" si="251">J559</f>
        <v>0</v>
      </c>
      <c r="K558" s="20">
        <f t="shared" si="251"/>
        <v>0</v>
      </c>
      <c r="L558" s="20">
        <f t="shared" si="251"/>
        <v>0</v>
      </c>
    </row>
    <row r="559" spans="1:13" s="38" customFormat="1" ht="25.5">
      <c r="A559" s="101"/>
      <c r="B559" s="1" t="s">
        <v>569</v>
      </c>
      <c r="C559" s="143"/>
      <c r="D559" s="3" t="s">
        <v>20</v>
      </c>
      <c r="E559" s="3" t="s">
        <v>16</v>
      </c>
      <c r="F559" s="3" t="s">
        <v>597</v>
      </c>
      <c r="G559" s="18"/>
      <c r="H559" s="6">
        <f t="shared" si="250"/>
        <v>100</v>
      </c>
      <c r="I559" s="20">
        <f>I560</f>
        <v>100</v>
      </c>
      <c r="J559" s="20">
        <f t="shared" si="251"/>
        <v>0</v>
      </c>
      <c r="K559" s="20">
        <f t="shared" si="251"/>
        <v>0</v>
      </c>
      <c r="L559" s="20">
        <f t="shared" si="251"/>
        <v>0</v>
      </c>
    </row>
    <row r="560" spans="1:13" s="33" customFormat="1" ht="54.75" customHeight="1">
      <c r="A560" s="9"/>
      <c r="B560" s="1" t="s">
        <v>89</v>
      </c>
      <c r="C560" s="28"/>
      <c r="D560" s="3" t="s">
        <v>20</v>
      </c>
      <c r="E560" s="3" t="s">
        <v>16</v>
      </c>
      <c r="F560" s="3" t="s">
        <v>597</v>
      </c>
      <c r="G560" s="3" t="s">
        <v>49</v>
      </c>
      <c r="H560" s="6">
        <f t="shared" si="250"/>
        <v>100</v>
      </c>
      <c r="I560" s="10">
        <f>I561</f>
        <v>100</v>
      </c>
      <c r="J560" s="10">
        <f t="shared" si="251"/>
        <v>0</v>
      </c>
      <c r="K560" s="10">
        <f t="shared" si="251"/>
        <v>0</v>
      </c>
      <c r="L560" s="10">
        <f t="shared" si="251"/>
        <v>0</v>
      </c>
    </row>
    <row r="561" spans="1:13" s="33" customFormat="1" ht="22.5" customHeight="1">
      <c r="A561" s="9"/>
      <c r="B561" s="1" t="s">
        <v>51</v>
      </c>
      <c r="C561" s="28"/>
      <c r="D561" s="3" t="s">
        <v>20</v>
      </c>
      <c r="E561" s="3" t="s">
        <v>16</v>
      </c>
      <c r="F561" s="3" t="s">
        <v>597</v>
      </c>
      <c r="G561" s="3" t="s">
        <v>50</v>
      </c>
      <c r="H561" s="6">
        <f t="shared" si="250"/>
        <v>100</v>
      </c>
      <c r="I561" s="10">
        <f>I562</f>
        <v>100</v>
      </c>
      <c r="J561" s="10">
        <f>J562</f>
        <v>0</v>
      </c>
      <c r="K561" s="10">
        <f>K562</f>
        <v>0</v>
      </c>
      <c r="L561" s="10">
        <f>L562</f>
        <v>0</v>
      </c>
    </row>
    <row r="562" spans="1:13" s="33" customFormat="1" ht="25.5">
      <c r="A562" s="9"/>
      <c r="B562" s="1" t="s">
        <v>54</v>
      </c>
      <c r="C562" s="28"/>
      <c r="D562" s="3" t="s">
        <v>20</v>
      </c>
      <c r="E562" s="3" t="s">
        <v>16</v>
      </c>
      <c r="F562" s="3" t="s">
        <v>597</v>
      </c>
      <c r="G562" s="3" t="s">
        <v>48</v>
      </c>
      <c r="H562" s="6">
        <f>I562+J562+K562+L562</f>
        <v>100</v>
      </c>
      <c r="I562" s="10">
        <v>100</v>
      </c>
      <c r="J562" s="8">
        <v>0</v>
      </c>
      <c r="K562" s="8">
        <v>0</v>
      </c>
      <c r="L562" s="8">
        <v>0</v>
      </c>
    </row>
    <row r="563" spans="1:13" s="38" customFormat="1" ht="51">
      <c r="A563" s="101"/>
      <c r="B563" s="16" t="s">
        <v>424</v>
      </c>
      <c r="C563" s="143"/>
      <c r="D563" s="3" t="s">
        <v>20</v>
      </c>
      <c r="E563" s="3" t="s">
        <v>16</v>
      </c>
      <c r="F563" s="3" t="s">
        <v>425</v>
      </c>
      <c r="G563" s="18"/>
      <c r="H563" s="6">
        <f t="shared" ref="H563:H566" si="252">I563+J563+K563+L563</f>
        <v>100</v>
      </c>
      <c r="I563" s="20">
        <f>I564</f>
        <v>100</v>
      </c>
      <c r="J563" s="20">
        <f t="shared" ref="J563:L565" si="253">J564</f>
        <v>0</v>
      </c>
      <c r="K563" s="20">
        <f t="shared" si="253"/>
        <v>0</v>
      </c>
      <c r="L563" s="20">
        <f t="shared" si="253"/>
        <v>0</v>
      </c>
    </row>
    <row r="564" spans="1:13" s="38" customFormat="1" ht="25.5">
      <c r="A564" s="101"/>
      <c r="B564" s="1" t="s">
        <v>569</v>
      </c>
      <c r="C564" s="143"/>
      <c r="D564" s="3" t="s">
        <v>20</v>
      </c>
      <c r="E564" s="3" t="s">
        <v>16</v>
      </c>
      <c r="F564" s="3" t="s">
        <v>596</v>
      </c>
      <c r="G564" s="18"/>
      <c r="H564" s="6">
        <f t="shared" si="252"/>
        <v>100</v>
      </c>
      <c r="I564" s="20">
        <f>I565</f>
        <v>100</v>
      </c>
      <c r="J564" s="20">
        <f t="shared" si="253"/>
        <v>0</v>
      </c>
      <c r="K564" s="20">
        <f t="shared" si="253"/>
        <v>0</v>
      </c>
      <c r="L564" s="20">
        <f t="shared" si="253"/>
        <v>0</v>
      </c>
    </row>
    <row r="565" spans="1:13" s="33" customFormat="1" ht="54.75" customHeight="1">
      <c r="A565" s="9"/>
      <c r="B565" s="1" t="s">
        <v>89</v>
      </c>
      <c r="C565" s="28"/>
      <c r="D565" s="3" t="s">
        <v>20</v>
      </c>
      <c r="E565" s="3" t="s">
        <v>16</v>
      </c>
      <c r="F565" s="3" t="s">
        <v>596</v>
      </c>
      <c r="G565" s="3" t="s">
        <v>49</v>
      </c>
      <c r="H565" s="6">
        <f t="shared" si="252"/>
        <v>100</v>
      </c>
      <c r="I565" s="10">
        <f>I566</f>
        <v>100</v>
      </c>
      <c r="J565" s="10">
        <f t="shared" si="253"/>
        <v>0</v>
      </c>
      <c r="K565" s="10">
        <f t="shared" si="253"/>
        <v>0</v>
      </c>
      <c r="L565" s="10">
        <f t="shared" si="253"/>
        <v>0</v>
      </c>
    </row>
    <row r="566" spans="1:13" s="33" customFormat="1" ht="22.5" customHeight="1">
      <c r="A566" s="9"/>
      <c r="B566" s="1" t="s">
        <v>51</v>
      </c>
      <c r="C566" s="28"/>
      <c r="D566" s="3" t="s">
        <v>20</v>
      </c>
      <c r="E566" s="3" t="s">
        <v>16</v>
      </c>
      <c r="F566" s="3" t="s">
        <v>596</v>
      </c>
      <c r="G566" s="3" t="s">
        <v>50</v>
      </c>
      <c r="H566" s="6">
        <f t="shared" si="252"/>
        <v>100</v>
      </c>
      <c r="I566" s="10">
        <f>I567</f>
        <v>100</v>
      </c>
      <c r="J566" s="10">
        <f>J567</f>
        <v>0</v>
      </c>
      <c r="K566" s="10">
        <f>K567</f>
        <v>0</v>
      </c>
      <c r="L566" s="10">
        <f>L567</f>
        <v>0</v>
      </c>
    </row>
    <row r="567" spans="1:13" s="33" customFormat="1" ht="25.5">
      <c r="A567" s="9"/>
      <c r="B567" s="1" t="s">
        <v>54</v>
      </c>
      <c r="C567" s="28"/>
      <c r="D567" s="3" t="s">
        <v>20</v>
      </c>
      <c r="E567" s="3" t="s">
        <v>16</v>
      </c>
      <c r="F567" s="3" t="s">
        <v>596</v>
      </c>
      <c r="G567" s="3" t="s">
        <v>48</v>
      </c>
      <c r="H567" s="6">
        <f>I567+J567+K567+L567</f>
        <v>100</v>
      </c>
      <c r="I567" s="10">
        <v>100</v>
      </c>
      <c r="J567" s="8">
        <v>0</v>
      </c>
      <c r="K567" s="8">
        <v>0</v>
      </c>
      <c r="L567" s="8">
        <v>0</v>
      </c>
    </row>
    <row r="568" spans="1:13" s="34" customFormat="1" ht="51">
      <c r="A568" s="12"/>
      <c r="B568" s="1" t="s">
        <v>544</v>
      </c>
      <c r="C568" s="112"/>
      <c r="D568" s="3" t="s">
        <v>20</v>
      </c>
      <c r="E568" s="3" t="s">
        <v>16</v>
      </c>
      <c r="F568" s="3" t="s">
        <v>236</v>
      </c>
      <c r="G568" s="3"/>
      <c r="H568" s="6">
        <f>I568+J568+K568+L568</f>
        <v>107825.9</v>
      </c>
      <c r="I568" s="10">
        <f>I569</f>
        <v>106664</v>
      </c>
      <c r="J568" s="10">
        <f t="shared" ref="J568:L568" si="254">J569</f>
        <v>0</v>
      </c>
      <c r="K568" s="10">
        <f t="shared" si="254"/>
        <v>1161.9000000000001</v>
      </c>
      <c r="L568" s="10">
        <f t="shared" si="254"/>
        <v>0</v>
      </c>
      <c r="M568" s="35"/>
    </row>
    <row r="569" spans="1:13" s="34" customFormat="1" ht="38.25">
      <c r="A569" s="12"/>
      <c r="B569" s="1" t="s">
        <v>256</v>
      </c>
      <c r="C569" s="112"/>
      <c r="D569" s="3" t="s">
        <v>20</v>
      </c>
      <c r="E569" s="3" t="s">
        <v>16</v>
      </c>
      <c r="F569" s="3" t="s">
        <v>238</v>
      </c>
      <c r="G569" s="3"/>
      <c r="H569" s="6">
        <f>SUM(I569:L569)</f>
        <v>107825.9</v>
      </c>
      <c r="I569" s="10">
        <f>I570+I574</f>
        <v>106664</v>
      </c>
      <c r="J569" s="10">
        <f t="shared" ref="J569:L569" si="255">J570+J574</f>
        <v>0</v>
      </c>
      <c r="K569" s="10">
        <f t="shared" si="255"/>
        <v>1161.9000000000001</v>
      </c>
      <c r="L569" s="10">
        <f t="shared" si="255"/>
        <v>0</v>
      </c>
      <c r="M569" s="35"/>
    </row>
    <row r="570" spans="1:13" s="33" customFormat="1" ht="38.25">
      <c r="A570" s="114"/>
      <c r="B570" s="1" t="s">
        <v>205</v>
      </c>
      <c r="C570" s="5"/>
      <c r="D570" s="3" t="s">
        <v>20</v>
      </c>
      <c r="E570" s="3" t="s">
        <v>16</v>
      </c>
      <c r="F570" s="3" t="s">
        <v>257</v>
      </c>
      <c r="G570" s="3"/>
      <c r="H570" s="6">
        <f t="shared" ref="H570:H572" si="256">I570+J570+K570+L570</f>
        <v>106664</v>
      </c>
      <c r="I570" s="10">
        <f>I571</f>
        <v>106664</v>
      </c>
      <c r="J570" s="10">
        <f t="shared" ref="J570:L571" si="257">J571</f>
        <v>0</v>
      </c>
      <c r="K570" s="10">
        <f t="shared" si="257"/>
        <v>0</v>
      </c>
      <c r="L570" s="10">
        <f t="shared" si="257"/>
        <v>0</v>
      </c>
    </row>
    <row r="571" spans="1:13" s="33" customFormat="1" ht="54.75" customHeight="1">
      <c r="A571" s="9"/>
      <c r="B571" s="1" t="s">
        <v>89</v>
      </c>
      <c r="C571" s="28"/>
      <c r="D571" s="3" t="s">
        <v>20</v>
      </c>
      <c r="E571" s="3" t="s">
        <v>16</v>
      </c>
      <c r="F571" s="3" t="s">
        <v>257</v>
      </c>
      <c r="G571" s="3" t="s">
        <v>49</v>
      </c>
      <c r="H571" s="6">
        <f t="shared" si="256"/>
        <v>106664</v>
      </c>
      <c r="I571" s="10">
        <f>I572</f>
        <v>106664</v>
      </c>
      <c r="J571" s="10">
        <f t="shared" si="257"/>
        <v>0</v>
      </c>
      <c r="K571" s="10">
        <f t="shared" si="257"/>
        <v>0</v>
      </c>
      <c r="L571" s="10">
        <f t="shared" si="257"/>
        <v>0</v>
      </c>
    </row>
    <row r="572" spans="1:13" s="33" customFormat="1" ht="22.5" customHeight="1">
      <c r="A572" s="9"/>
      <c r="B572" s="1" t="s">
        <v>51</v>
      </c>
      <c r="C572" s="28"/>
      <c r="D572" s="3" t="s">
        <v>20</v>
      </c>
      <c r="E572" s="3" t="s">
        <v>16</v>
      </c>
      <c r="F572" s="3" t="s">
        <v>257</v>
      </c>
      <c r="G572" s="3" t="s">
        <v>50</v>
      </c>
      <c r="H572" s="6">
        <f t="shared" si="256"/>
        <v>106664</v>
      </c>
      <c r="I572" s="10">
        <f>I573</f>
        <v>106664</v>
      </c>
      <c r="J572" s="10">
        <f>J573</f>
        <v>0</v>
      </c>
      <c r="K572" s="10">
        <f>K573</f>
        <v>0</v>
      </c>
      <c r="L572" s="10">
        <f>L573</f>
        <v>0</v>
      </c>
    </row>
    <row r="573" spans="1:13" s="33" customFormat="1" ht="76.5">
      <c r="A573" s="9"/>
      <c r="B573" s="1" t="s">
        <v>52</v>
      </c>
      <c r="C573" s="28"/>
      <c r="D573" s="3" t="s">
        <v>20</v>
      </c>
      <c r="E573" s="3" t="s">
        <v>16</v>
      </c>
      <c r="F573" s="3" t="s">
        <v>257</v>
      </c>
      <c r="G573" s="3" t="s">
        <v>53</v>
      </c>
      <c r="H573" s="6">
        <f>I573+J573+K573+L573</f>
        <v>106664</v>
      </c>
      <c r="I573" s="10">
        <f>58336.1+48327.9</f>
        <v>106664</v>
      </c>
      <c r="J573" s="8">
        <v>0</v>
      </c>
      <c r="K573" s="8">
        <v>0</v>
      </c>
      <c r="L573" s="8">
        <v>0</v>
      </c>
    </row>
    <row r="574" spans="1:13" s="33" customFormat="1" ht="318.75">
      <c r="A574" s="9"/>
      <c r="B574" s="115" t="s">
        <v>522</v>
      </c>
      <c r="C574" s="28"/>
      <c r="D574" s="3" t="s">
        <v>255</v>
      </c>
      <c r="E574" s="3" t="s">
        <v>16</v>
      </c>
      <c r="F574" s="3" t="s">
        <v>258</v>
      </c>
      <c r="G574" s="3"/>
      <c r="H574" s="6">
        <f>SUM(I574:L574)</f>
        <v>1161.9000000000001</v>
      </c>
      <c r="I574" s="10">
        <f>I575</f>
        <v>0</v>
      </c>
      <c r="J574" s="10">
        <f t="shared" ref="J574:L575" si="258">J575</f>
        <v>0</v>
      </c>
      <c r="K574" s="10">
        <f t="shared" si="258"/>
        <v>1161.9000000000001</v>
      </c>
      <c r="L574" s="10">
        <f t="shared" si="258"/>
        <v>0</v>
      </c>
    </row>
    <row r="575" spans="1:13" s="33" customFormat="1" ht="54.75" customHeight="1">
      <c r="A575" s="9"/>
      <c r="B575" s="1" t="s">
        <v>89</v>
      </c>
      <c r="C575" s="28"/>
      <c r="D575" s="3" t="s">
        <v>20</v>
      </c>
      <c r="E575" s="3" t="s">
        <v>16</v>
      </c>
      <c r="F575" s="3" t="s">
        <v>258</v>
      </c>
      <c r="G575" s="3" t="s">
        <v>49</v>
      </c>
      <c r="H575" s="6">
        <f t="shared" ref="H575:H576" si="259">I575+J575+K575+L575</f>
        <v>1161.9000000000001</v>
      </c>
      <c r="I575" s="10">
        <f>I576</f>
        <v>0</v>
      </c>
      <c r="J575" s="10">
        <f t="shared" si="258"/>
        <v>0</v>
      </c>
      <c r="K575" s="10">
        <f t="shared" si="258"/>
        <v>1161.9000000000001</v>
      </c>
      <c r="L575" s="10">
        <f t="shared" si="258"/>
        <v>0</v>
      </c>
    </row>
    <row r="576" spans="1:13" s="33" customFormat="1" ht="22.5" customHeight="1">
      <c r="A576" s="9"/>
      <c r="B576" s="1" t="s">
        <v>51</v>
      </c>
      <c r="C576" s="28"/>
      <c r="D576" s="3" t="s">
        <v>20</v>
      </c>
      <c r="E576" s="3" t="s">
        <v>16</v>
      </c>
      <c r="F576" s="3" t="s">
        <v>258</v>
      </c>
      <c r="G576" s="3" t="s">
        <v>50</v>
      </c>
      <c r="H576" s="6">
        <f t="shared" si="259"/>
        <v>1161.9000000000001</v>
      </c>
      <c r="I576" s="10">
        <f>I577</f>
        <v>0</v>
      </c>
      <c r="J576" s="10">
        <f>J577</f>
        <v>0</v>
      </c>
      <c r="K576" s="10">
        <f>K577</f>
        <v>1161.9000000000001</v>
      </c>
      <c r="L576" s="10">
        <f>L577</f>
        <v>0</v>
      </c>
    </row>
    <row r="577" spans="1:12" s="33" customFormat="1" ht="76.5">
      <c r="A577" s="9"/>
      <c r="B577" s="1" t="s">
        <v>52</v>
      </c>
      <c r="C577" s="28"/>
      <c r="D577" s="3" t="s">
        <v>20</v>
      </c>
      <c r="E577" s="3" t="s">
        <v>16</v>
      </c>
      <c r="F577" s="3" t="s">
        <v>258</v>
      </c>
      <c r="G577" s="3" t="s">
        <v>53</v>
      </c>
      <c r="H577" s="6">
        <f>I577+J577+K577+L577</f>
        <v>1161.9000000000001</v>
      </c>
      <c r="I577" s="10">
        <v>0</v>
      </c>
      <c r="J577" s="8">
        <v>0</v>
      </c>
      <c r="K577" s="8">
        <f>595.8+566.1</f>
        <v>1161.9000000000001</v>
      </c>
      <c r="L577" s="8">
        <v>0</v>
      </c>
    </row>
    <row r="578" spans="1:12" s="40" customFormat="1" ht="63.75">
      <c r="A578" s="104"/>
      <c r="B578" s="16" t="s">
        <v>159</v>
      </c>
      <c r="C578" s="16"/>
      <c r="D578" s="18" t="s">
        <v>20</v>
      </c>
      <c r="E578" s="3" t="s">
        <v>16</v>
      </c>
      <c r="F578" s="27" t="s">
        <v>240</v>
      </c>
      <c r="G578" s="18"/>
      <c r="H578" s="19">
        <f t="shared" ref="H578" si="260">SUM(I578:L578)</f>
        <v>5400</v>
      </c>
      <c r="I578" s="108">
        <f>I579</f>
        <v>5400</v>
      </c>
      <c r="J578" s="108">
        <f t="shared" ref="J578:L580" si="261">J579</f>
        <v>0</v>
      </c>
      <c r="K578" s="108">
        <f t="shared" si="261"/>
        <v>0</v>
      </c>
      <c r="L578" s="108">
        <f t="shared" si="261"/>
        <v>0</v>
      </c>
    </row>
    <row r="579" spans="1:12" s="40" customFormat="1" ht="25.5">
      <c r="A579" s="104"/>
      <c r="B579" s="16" t="s">
        <v>232</v>
      </c>
      <c r="C579" s="16"/>
      <c r="D579" s="18" t="s">
        <v>20</v>
      </c>
      <c r="E579" s="3" t="s">
        <v>16</v>
      </c>
      <c r="F579" s="27" t="s">
        <v>241</v>
      </c>
      <c r="G579" s="18"/>
      <c r="H579" s="19">
        <f>SUM(I579:L579)</f>
        <v>5400</v>
      </c>
      <c r="I579" s="108">
        <f>I580</f>
        <v>5400</v>
      </c>
      <c r="J579" s="108">
        <f t="shared" si="261"/>
        <v>0</v>
      </c>
      <c r="K579" s="108">
        <f t="shared" si="261"/>
        <v>0</v>
      </c>
      <c r="L579" s="108">
        <f t="shared" si="261"/>
        <v>0</v>
      </c>
    </row>
    <row r="580" spans="1:12" s="40" customFormat="1" ht="51">
      <c r="A580" s="104"/>
      <c r="B580" s="16" t="s">
        <v>239</v>
      </c>
      <c r="C580" s="16"/>
      <c r="D580" s="18" t="s">
        <v>20</v>
      </c>
      <c r="E580" s="3" t="s">
        <v>16</v>
      </c>
      <c r="F580" s="27" t="s">
        <v>241</v>
      </c>
      <c r="G580" s="18" t="s">
        <v>49</v>
      </c>
      <c r="H580" s="19">
        <f>SUM(I580:L580)</f>
        <v>5400</v>
      </c>
      <c r="I580" s="20">
        <f>I581</f>
        <v>5400</v>
      </c>
      <c r="J580" s="20">
        <f t="shared" si="261"/>
        <v>0</v>
      </c>
      <c r="K580" s="20">
        <f t="shared" si="261"/>
        <v>0</v>
      </c>
      <c r="L580" s="20">
        <f t="shared" si="261"/>
        <v>0</v>
      </c>
    </row>
    <row r="581" spans="1:12" s="40" customFormat="1" ht="51">
      <c r="A581" s="104"/>
      <c r="B581" s="16" t="s">
        <v>242</v>
      </c>
      <c r="C581" s="16"/>
      <c r="D581" s="18" t="s">
        <v>20</v>
      </c>
      <c r="E581" s="3" t="s">
        <v>16</v>
      </c>
      <c r="F581" s="27" t="s">
        <v>241</v>
      </c>
      <c r="G581" s="18" t="s">
        <v>243</v>
      </c>
      <c r="H581" s="19">
        <f>SUM(I581:L581)</f>
        <v>5400</v>
      </c>
      <c r="I581" s="20">
        <v>5400</v>
      </c>
      <c r="J581" s="20">
        <v>0</v>
      </c>
      <c r="K581" s="20">
        <v>0</v>
      </c>
      <c r="L581" s="20">
        <v>0</v>
      </c>
    </row>
    <row r="582" spans="1:12" s="40" customFormat="1" ht="25.5">
      <c r="A582" s="110"/>
      <c r="B582" s="22" t="s">
        <v>31</v>
      </c>
      <c r="C582" s="22"/>
      <c r="D582" s="23" t="s">
        <v>20</v>
      </c>
      <c r="E582" s="23" t="s">
        <v>20</v>
      </c>
      <c r="F582" s="23"/>
      <c r="G582" s="23"/>
      <c r="H582" s="19">
        <f>I582+J582+K582+L582</f>
        <v>19587.099999999999</v>
      </c>
      <c r="I582" s="19">
        <f>I583+I589+I595+I599</f>
        <v>18305.699999999997</v>
      </c>
      <c r="J582" s="19">
        <f t="shared" ref="J582:L582" si="262">J583+J589+J595+J599</f>
        <v>1281.4000000000001</v>
      </c>
      <c r="K582" s="19">
        <f t="shared" si="262"/>
        <v>0</v>
      </c>
      <c r="L582" s="19">
        <f t="shared" si="262"/>
        <v>0</v>
      </c>
    </row>
    <row r="583" spans="1:12" s="34" customFormat="1" ht="38.25">
      <c r="A583" s="11"/>
      <c r="B583" s="30" t="s">
        <v>163</v>
      </c>
      <c r="C583" s="132"/>
      <c r="D583" s="3" t="s">
        <v>20</v>
      </c>
      <c r="E583" s="3" t="s">
        <v>20</v>
      </c>
      <c r="F583" s="3" t="s">
        <v>317</v>
      </c>
      <c r="G583" s="4"/>
      <c r="H583" s="6">
        <f t="shared" ref="H583" si="263">I583+J583+K583+L583</f>
        <v>1281.4000000000001</v>
      </c>
      <c r="I583" s="10">
        <f>I584</f>
        <v>0</v>
      </c>
      <c r="J583" s="10">
        <f t="shared" ref="J583:L584" si="264">J584</f>
        <v>1281.4000000000001</v>
      </c>
      <c r="K583" s="10">
        <f t="shared" si="264"/>
        <v>0</v>
      </c>
      <c r="L583" s="10">
        <f t="shared" si="264"/>
        <v>0</v>
      </c>
    </row>
    <row r="584" spans="1:12" s="34" customFormat="1" ht="38.25">
      <c r="A584" s="11"/>
      <c r="B584" s="30" t="s">
        <v>214</v>
      </c>
      <c r="C584" s="132"/>
      <c r="D584" s="3" t="s">
        <v>20</v>
      </c>
      <c r="E584" s="3" t="s">
        <v>20</v>
      </c>
      <c r="F584" s="3" t="s">
        <v>339</v>
      </c>
      <c r="G584" s="4"/>
      <c r="H584" s="6">
        <f>SUM(I584:L584)</f>
        <v>1281.4000000000001</v>
      </c>
      <c r="I584" s="10">
        <f>I585</f>
        <v>0</v>
      </c>
      <c r="J584" s="10">
        <f>J585</f>
        <v>1281.4000000000001</v>
      </c>
      <c r="K584" s="10">
        <f t="shared" si="264"/>
        <v>0</v>
      </c>
      <c r="L584" s="10">
        <f t="shared" si="264"/>
        <v>0</v>
      </c>
    </row>
    <row r="585" spans="1:12" s="34" customFormat="1" ht="89.25">
      <c r="A585" s="12"/>
      <c r="B585" s="131" t="s">
        <v>523</v>
      </c>
      <c r="C585" s="112"/>
      <c r="D585" s="3" t="s">
        <v>20</v>
      </c>
      <c r="E585" s="3" t="s">
        <v>20</v>
      </c>
      <c r="F585" s="3" t="s">
        <v>338</v>
      </c>
      <c r="G585" s="3"/>
      <c r="H585" s="6">
        <f t="shared" ref="H585:H588" si="265">I585+J585+K585+L585</f>
        <v>1281.4000000000001</v>
      </c>
      <c r="I585" s="10">
        <f t="shared" ref="I585:L587" si="266">I586</f>
        <v>0</v>
      </c>
      <c r="J585" s="10">
        <f t="shared" si="266"/>
        <v>1281.4000000000001</v>
      </c>
      <c r="K585" s="10">
        <f t="shared" si="266"/>
        <v>0</v>
      </c>
      <c r="L585" s="10">
        <f t="shared" si="266"/>
        <v>0</v>
      </c>
    </row>
    <row r="586" spans="1:12" s="34" customFormat="1" ht="51">
      <c r="A586" s="9"/>
      <c r="B586" s="1" t="s">
        <v>89</v>
      </c>
      <c r="C586" s="1"/>
      <c r="D586" s="3" t="s">
        <v>20</v>
      </c>
      <c r="E586" s="3" t="s">
        <v>20</v>
      </c>
      <c r="F586" s="3" t="s">
        <v>338</v>
      </c>
      <c r="G586" s="3" t="s">
        <v>49</v>
      </c>
      <c r="H586" s="6">
        <f t="shared" si="265"/>
        <v>1281.4000000000001</v>
      </c>
      <c r="I586" s="10">
        <f>I587</f>
        <v>0</v>
      </c>
      <c r="J586" s="10">
        <f>J587</f>
        <v>1281.4000000000001</v>
      </c>
      <c r="K586" s="10">
        <f t="shared" si="266"/>
        <v>0</v>
      </c>
      <c r="L586" s="10">
        <f t="shared" si="266"/>
        <v>0</v>
      </c>
    </row>
    <row r="587" spans="1:12" s="34" customFormat="1">
      <c r="A587" s="9"/>
      <c r="B587" s="16" t="s">
        <v>51</v>
      </c>
      <c r="C587" s="1"/>
      <c r="D587" s="3" t="s">
        <v>20</v>
      </c>
      <c r="E587" s="3" t="s">
        <v>20</v>
      </c>
      <c r="F587" s="3" t="s">
        <v>338</v>
      </c>
      <c r="G587" s="18" t="s">
        <v>50</v>
      </c>
      <c r="H587" s="6">
        <f t="shared" si="265"/>
        <v>1281.4000000000001</v>
      </c>
      <c r="I587" s="10">
        <f t="shared" si="266"/>
        <v>0</v>
      </c>
      <c r="J587" s="10">
        <f t="shared" si="266"/>
        <v>1281.4000000000001</v>
      </c>
      <c r="K587" s="10">
        <f t="shared" si="266"/>
        <v>0</v>
      </c>
      <c r="L587" s="10">
        <f t="shared" si="266"/>
        <v>0</v>
      </c>
    </row>
    <row r="588" spans="1:12" s="34" customFormat="1" ht="25.5">
      <c r="A588" s="9"/>
      <c r="B588" s="16" t="s">
        <v>54</v>
      </c>
      <c r="C588" s="1"/>
      <c r="D588" s="3" t="s">
        <v>20</v>
      </c>
      <c r="E588" s="3" t="s">
        <v>20</v>
      </c>
      <c r="F588" s="3" t="s">
        <v>338</v>
      </c>
      <c r="G588" s="18" t="s">
        <v>48</v>
      </c>
      <c r="H588" s="6">
        <f t="shared" si="265"/>
        <v>1281.4000000000001</v>
      </c>
      <c r="I588" s="10">
        <v>0</v>
      </c>
      <c r="J588" s="10">
        <v>1281.4000000000001</v>
      </c>
      <c r="K588" s="10">
        <v>0</v>
      </c>
      <c r="L588" s="10">
        <v>0</v>
      </c>
    </row>
    <row r="589" spans="1:12" s="40" customFormat="1" ht="38.25" customHeight="1">
      <c r="A589" s="107"/>
      <c r="B589" s="16" t="s">
        <v>235</v>
      </c>
      <c r="C589" s="22"/>
      <c r="D589" s="27" t="s">
        <v>20</v>
      </c>
      <c r="E589" s="27" t="s">
        <v>20</v>
      </c>
      <c r="F589" s="27" t="s">
        <v>236</v>
      </c>
      <c r="G589" s="25"/>
      <c r="H589" s="19">
        <f>SUM(I589:L589)</f>
        <v>30</v>
      </c>
      <c r="I589" s="21">
        <f>I590</f>
        <v>30</v>
      </c>
      <c r="J589" s="21">
        <f t="shared" ref="J589:L591" si="267">J590</f>
        <v>0</v>
      </c>
      <c r="K589" s="21">
        <f t="shared" si="267"/>
        <v>0</v>
      </c>
      <c r="L589" s="21">
        <f t="shared" si="267"/>
        <v>0</v>
      </c>
    </row>
    <row r="590" spans="1:12" s="40" customFormat="1" ht="38.25" customHeight="1">
      <c r="A590" s="107"/>
      <c r="B590" s="1" t="s">
        <v>256</v>
      </c>
      <c r="C590" s="22"/>
      <c r="D590" s="27" t="s">
        <v>20</v>
      </c>
      <c r="E590" s="27" t="s">
        <v>20</v>
      </c>
      <c r="F590" s="27" t="s">
        <v>238</v>
      </c>
      <c r="G590" s="25"/>
      <c r="H590" s="19">
        <f>SUM(I590:L590)</f>
        <v>30</v>
      </c>
      <c r="I590" s="21">
        <f>I591</f>
        <v>30</v>
      </c>
      <c r="J590" s="21">
        <f t="shared" si="267"/>
        <v>0</v>
      </c>
      <c r="K590" s="21">
        <f t="shared" si="267"/>
        <v>0</v>
      </c>
      <c r="L590" s="21">
        <f t="shared" si="267"/>
        <v>0</v>
      </c>
    </row>
    <row r="591" spans="1:12" s="40" customFormat="1" ht="38.25" customHeight="1">
      <c r="A591" s="107"/>
      <c r="B591" s="1" t="s">
        <v>569</v>
      </c>
      <c r="C591" s="22"/>
      <c r="D591" s="27" t="s">
        <v>20</v>
      </c>
      <c r="E591" s="27" t="s">
        <v>20</v>
      </c>
      <c r="F591" s="27" t="s">
        <v>579</v>
      </c>
      <c r="G591" s="25"/>
      <c r="H591" s="19">
        <f>SUM(I591:L591)</f>
        <v>30</v>
      </c>
      <c r="I591" s="21">
        <f>I592</f>
        <v>30</v>
      </c>
      <c r="J591" s="21">
        <f t="shared" si="267"/>
        <v>0</v>
      </c>
      <c r="K591" s="21">
        <f t="shared" si="267"/>
        <v>0</v>
      </c>
      <c r="L591" s="21">
        <f t="shared" si="267"/>
        <v>0</v>
      </c>
    </row>
    <row r="592" spans="1:12" s="40" customFormat="1" ht="51">
      <c r="A592" s="104"/>
      <c r="B592" s="16" t="s">
        <v>239</v>
      </c>
      <c r="C592" s="16"/>
      <c r="D592" s="27" t="s">
        <v>20</v>
      </c>
      <c r="E592" s="27" t="s">
        <v>20</v>
      </c>
      <c r="F592" s="27" t="s">
        <v>579</v>
      </c>
      <c r="G592" s="18" t="s">
        <v>49</v>
      </c>
      <c r="H592" s="19">
        <f>H593</f>
        <v>30</v>
      </c>
      <c r="I592" s="20">
        <f t="shared" ref="I592:L593" si="268">I593</f>
        <v>30</v>
      </c>
      <c r="J592" s="20">
        <f t="shared" si="268"/>
        <v>0</v>
      </c>
      <c r="K592" s="20">
        <f t="shared" si="268"/>
        <v>0</v>
      </c>
      <c r="L592" s="20">
        <f t="shared" si="268"/>
        <v>0</v>
      </c>
    </row>
    <row r="593" spans="1:12" s="40" customFormat="1">
      <c r="A593" s="104"/>
      <c r="B593" s="16" t="s">
        <v>51</v>
      </c>
      <c r="C593" s="16"/>
      <c r="D593" s="27" t="s">
        <v>20</v>
      </c>
      <c r="E593" s="27" t="s">
        <v>20</v>
      </c>
      <c r="F593" s="27" t="s">
        <v>579</v>
      </c>
      <c r="G593" s="18" t="s">
        <v>50</v>
      </c>
      <c r="H593" s="19">
        <f>I593+J593+K593+L593</f>
        <v>30</v>
      </c>
      <c r="I593" s="20">
        <f t="shared" si="268"/>
        <v>30</v>
      </c>
      <c r="J593" s="20">
        <f t="shared" si="268"/>
        <v>0</v>
      </c>
      <c r="K593" s="20">
        <f t="shared" si="268"/>
        <v>0</v>
      </c>
      <c r="L593" s="20">
        <f t="shared" si="268"/>
        <v>0</v>
      </c>
    </row>
    <row r="594" spans="1:12" s="109" customFormat="1" ht="25.5">
      <c r="A594" s="104"/>
      <c r="B594" s="16" t="s">
        <v>54</v>
      </c>
      <c r="C594" s="16"/>
      <c r="D594" s="27" t="s">
        <v>20</v>
      </c>
      <c r="E594" s="27" t="s">
        <v>20</v>
      </c>
      <c r="F594" s="27" t="s">
        <v>579</v>
      </c>
      <c r="G594" s="18" t="s">
        <v>48</v>
      </c>
      <c r="H594" s="19">
        <f>I594+J594+K594+L594</f>
        <v>30</v>
      </c>
      <c r="I594" s="108">
        <f>30</f>
        <v>30</v>
      </c>
      <c r="J594" s="108">
        <v>0</v>
      </c>
      <c r="K594" s="108">
        <v>0</v>
      </c>
      <c r="L594" s="108">
        <v>0</v>
      </c>
    </row>
    <row r="595" spans="1:12" s="40" customFormat="1" ht="63.75">
      <c r="A595" s="104"/>
      <c r="B595" s="16" t="s">
        <v>159</v>
      </c>
      <c r="C595" s="16"/>
      <c r="D595" s="18" t="s">
        <v>20</v>
      </c>
      <c r="E595" s="18" t="s">
        <v>20</v>
      </c>
      <c r="F595" s="27" t="s">
        <v>240</v>
      </c>
      <c r="G595" s="18"/>
      <c r="H595" s="19">
        <f t="shared" ref="H595" si="269">SUM(I595:L595)</f>
        <v>500</v>
      </c>
      <c r="I595" s="108">
        <f>I596</f>
        <v>500</v>
      </c>
      <c r="J595" s="108">
        <f t="shared" ref="J595:L597" si="270">J596</f>
        <v>0</v>
      </c>
      <c r="K595" s="108">
        <f t="shared" si="270"/>
        <v>0</v>
      </c>
      <c r="L595" s="108">
        <f t="shared" si="270"/>
        <v>0</v>
      </c>
    </row>
    <row r="596" spans="1:12" s="40" customFormat="1" ht="25.5">
      <c r="A596" s="104"/>
      <c r="B596" s="16" t="s">
        <v>232</v>
      </c>
      <c r="C596" s="16"/>
      <c r="D596" s="18" t="s">
        <v>20</v>
      </c>
      <c r="E596" s="18" t="s">
        <v>20</v>
      </c>
      <c r="F596" s="27" t="s">
        <v>241</v>
      </c>
      <c r="G596" s="18"/>
      <c r="H596" s="19">
        <f>SUM(I596:L596)</f>
        <v>500</v>
      </c>
      <c r="I596" s="108">
        <f>I597</f>
        <v>500</v>
      </c>
      <c r="J596" s="108">
        <f t="shared" si="270"/>
        <v>0</v>
      </c>
      <c r="K596" s="108">
        <f t="shared" si="270"/>
        <v>0</v>
      </c>
      <c r="L596" s="108">
        <f t="shared" si="270"/>
        <v>0</v>
      </c>
    </row>
    <row r="597" spans="1:12" s="40" customFormat="1" ht="51">
      <c r="A597" s="104"/>
      <c r="B597" s="16" t="s">
        <v>239</v>
      </c>
      <c r="C597" s="16"/>
      <c r="D597" s="18" t="s">
        <v>20</v>
      </c>
      <c r="E597" s="18" t="s">
        <v>20</v>
      </c>
      <c r="F597" s="27" t="s">
        <v>241</v>
      </c>
      <c r="G597" s="18" t="s">
        <v>49</v>
      </c>
      <c r="H597" s="19">
        <f>SUM(I597:L597)</f>
        <v>500</v>
      </c>
      <c r="I597" s="20">
        <f>I598</f>
        <v>500</v>
      </c>
      <c r="J597" s="20">
        <f t="shared" si="270"/>
        <v>0</v>
      </c>
      <c r="K597" s="20">
        <f t="shared" si="270"/>
        <v>0</v>
      </c>
      <c r="L597" s="20">
        <f t="shared" si="270"/>
        <v>0</v>
      </c>
    </row>
    <row r="598" spans="1:12" s="40" customFormat="1" ht="51">
      <c r="A598" s="104"/>
      <c r="B598" s="16" t="s">
        <v>242</v>
      </c>
      <c r="C598" s="16"/>
      <c r="D598" s="18" t="s">
        <v>20</v>
      </c>
      <c r="E598" s="18" t="s">
        <v>20</v>
      </c>
      <c r="F598" s="27" t="s">
        <v>241</v>
      </c>
      <c r="G598" s="18" t="s">
        <v>243</v>
      </c>
      <c r="H598" s="19">
        <f>SUM(I598:L598)</f>
        <v>500</v>
      </c>
      <c r="I598" s="20">
        <v>500</v>
      </c>
      <c r="J598" s="20">
        <v>0</v>
      </c>
      <c r="K598" s="20">
        <v>0</v>
      </c>
      <c r="L598" s="20">
        <v>0</v>
      </c>
    </row>
    <row r="599" spans="1:12" s="38" customFormat="1" ht="38.25">
      <c r="A599" s="99"/>
      <c r="B599" s="16" t="s">
        <v>230</v>
      </c>
      <c r="C599" s="22"/>
      <c r="D599" s="27" t="s">
        <v>20</v>
      </c>
      <c r="E599" s="27" t="s">
        <v>20</v>
      </c>
      <c r="F599" s="27" t="s">
        <v>231</v>
      </c>
      <c r="G599" s="23"/>
      <c r="H599" s="19">
        <f>I599+J599+K599+L599</f>
        <v>17775.699999999997</v>
      </c>
      <c r="I599" s="20">
        <f>I600+I604</f>
        <v>17775.699999999997</v>
      </c>
      <c r="J599" s="20">
        <f t="shared" ref="J599:L599" si="271">J600+J604</f>
        <v>0</v>
      </c>
      <c r="K599" s="20">
        <f t="shared" si="271"/>
        <v>0</v>
      </c>
      <c r="L599" s="20">
        <f t="shared" si="271"/>
        <v>0</v>
      </c>
    </row>
    <row r="600" spans="1:12" s="38" customFormat="1" ht="38.25">
      <c r="A600" s="99"/>
      <c r="B600" s="16" t="s">
        <v>205</v>
      </c>
      <c r="C600" s="22"/>
      <c r="D600" s="18" t="s">
        <v>20</v>
      </c>
      <c r="E600" s="18" t="s">
        <v>20</v>
      </c>
      <c r="F600" s="27" t="s">
        <v>234</v>
      </c>
      <c r="G600" s="18"/>
      <c r="H600" s="19">
        <f t="shared" ref="H600:H602" si="272">I600+J600+K600+L600</f>
        <v>14072.099999999999</v>
      </c>
      <c r="I600" s="20">
        <f>I601</f>
        <v>14072.099999999999</v>
      </c>
      <c r="J600" s="20">
        <f t="shared" ref="J600:L601" si="273">J601</f>
        <v>0</v>
      </c>
      <c r="K600" s="20">
        <f t="shared" si="273"/>
        <v>0</v>
      </c>
      <c r="L600" s="20">
        <f t="shared" si="273"/>
        <v>0</v>
      </c>
    </row>
    <row r="601" spans="1:12" s="38" customFormat="1" ht="54.75" customHeight="1">
      <c r="A601" s="100"/>
      <c r="B601" s="16" t="s">
        <v>89</v>
      </c>
      <c r="C601" s="17"/>
      <c r="D601" s="18" t="s">
        <v>20</v>
      </c>
      <c r="E601" s="18" t="s">
        <v>20</v>
      </c>
      <c r="F601" s="27" t="s">
        <v>234</v>
      </c>
      <c r="G601" s="18" t="s">
        <v>49</v>
      </c>
      <c r="H601" s="19">
        <f t="shared" si="272"/>
        <v>14072.099999999999</v>
      </c>
      <c r="I601" s="20">
        <f>I602</f>
        <v>14072.099999999999</v>
      </c>
      <c r="J601" s="20">
        <f t="shared" si="273"/>
        <v>0</v>
      </c>
      <c r="K601" s="20">
        <f t="shared" si="273"/>
        <v>0</v>
      </c>
      <c r="L601" s="20">
        <f t="shared" si="273"/>
        <v>0</v>
      </c>
    </row>
    <row r="602" spans="1:12" s="38" customFormat="1" ht="22.5" customHeight="1">
      <c r="A602" s="100"/>
      <c r="B602" s="16" t="s">
        <v>51</v>
      </c>
      <c r="C602" s="17"/>
      <c r="D602" s="18" t="s">
        <v>20</v>
      </c>
      <c r="E602" s="18" t="s">
        <v>20</v>
      </c>
      <c r="F602" s="27" t="s">
        <v>234</v>
      </c>
      <c r="G602" s="18" t="s">
        <v>50</v>
      </c>
      <c r="H602" s="19">
        <f t="shared" si="272"/>
        <v>14072.099999999999</v>
      </c>
      <c r="I602" s="20">
        <f>I603</f>
        <v>14072.099999999999</v>
      </c>
      <c r="J602" s="20">
        <f>J603</f>
        <v>0</v>
      </c>
      <c r="K602" s="20">
        <f>K603</f>
        <v>0</v>
      </c>
      <c r="L602" s="20">
        <f>L603</f>
        <v>0</v>
      </c>
    </row>
    <row r="603" spans="1:12" s="38" customFormat="1" ht="76.5">
      <c r="A603" s="100"/>
      <c r="B603" s="16" t="s">
        <v>52</v>
      </c>
      <c r="C603" s="17"/>
      <c r="D603" s="18" t="s">
        <v>20</v>
      </c>
      <c r="E603" s="18" t="s">
        <v>20</v>
      </c>
      <c r="F603" s="27" t="s">
        <v>234</v>
      </c>
      <c r="G603" s="18" t="s">
        <v>53</v>
      </c>
      <c r="H603" s="19">
        <f>I603+J603+K603+L603</f>
        <v>14072.099999999999</v>
      </c>
      <c r="I603" s="20">
        <f>14054.3+17.8</f>
        <v>14072.099999999999</v>
      </c>
      <c r="J603" s="21">
        <v>0</v>
      </c>
      <c r="K603" s="21">
        <v>0</v>
      </c>
      <c r="L603" s="21">
        <v>0</v>
      </c>
    </row>
    <row r="604" spans="1:12" s="38" customFormat="1" ht="28.5" customHeight="1">
      <c r="A604" s="100"/>
      <c r="B604" s="1" t="s">
        <v>569</v>
      </c>
      <c r="C604" s="17"/>
      <c r="D604" s="18" t="s">
        <v>20</v>
      </c>
      <c r="E604" s="18" t="s">
        <v>20</v>
      </c>
      <c r="F604" s="27" t="s">
        <v>233</v>
      </c>
      <c r="G604" s="18"/>
      <c r="H604" s="19">
        <f>I604+J604+K604+L604</f>
        <v>3703.6000000000004</v>
      </c>
      <c r="I604" s="20">
        <f>I607+I608</f>
        <v>3703.6000000000004</v>
      </c>
      <c r="J604" s="20">
        <f>J601</f>
        <v>0</v>
      </c>
      <c r="K604" s="20">
        <f>K601</f>
        <v>0</v>
      </c>
      <c r="L604" s="20">
        <f>L601</f>
        <v>0</v>
      </c>
    </row>
    <row r="605" spans="1:12" s="38" customFormat="1" ht="38.25">
      <c r="A605" s="100"/>
      <c r="B605" s="16" t="s">
        <v>93</v>
      </c>
      <c r="C605" s="24"/>
      <c r="D605" s="18" t="s">
        <v>20</v>
      </c>
      <c r="E605" s="18" t="s">
        <v>20</v>
      </c>
      <c r="F605" s="27" t="s">
        <v>233</v>
      </c>
      <c r="G605" s="18" t="s">
        <v>58</v>
      </c>
      <c r="H605" s="19">
        <f t="shared" ref="H605:H607" si="274">SUM(I605:L605)</f>
        <v>302.5</v>
      </c>
      <c r="I605" s="20">
        <f t="shared" ref="I605:L606" si="275">I606</f>
        <v>302.5</v>
      </c>
      <c r="J605" s="20">
        <f t="shared" si="275"/>
        <v>0</v>
      </c>
      <c r="K605" s="20">
        <f t="shared" si="275"/>
        <v>0</v>
      </c>
      <c r="L605" s="20">
        <f t="shared" si="275"/>
        <v>0</v>
      </c>
    </row>
    <row r="606" spans="1:12" s="38" customFormat="1" ht="38.25">
      <c r="A606" s="100"/>
      <c r="B606" s="1" t="s">
        <v>113</v>
      </c>
      <c r="C606" s="24"/>
      <c r="D606" s="18" t="s">
        <v>20</v>
      </c>
      <c r="E606" s="18" t="s">
        <v>20</v>
      </c>
      <c r="F606" s="27" t="s">
        <v>233</v>
      </c>
      <c r="G606" s="18" t="s">
        <v>60</v>
      </c>
      <c r="H606" s="19">
        <f t="shared" si="274"/>
        <v>302.5</v>
      </c>
      <c r="I606" s="20">
        <f t="shared" si="275"/>
        <v>302.5</v>
      </c>
      <c r="J606" s="20">
        <f t="shared" si="275"/>
        <v>0</v>
      </c>
      <c r="K606" s="20">
        <f t="shared" si="275"/>
        <v>0</v>
      </c>
      <c r="L606" s="20">
        <f t="shared" si="275"/>
        <v>0</v>
      </c>
    </row>
    <row r="607" spans="1:12" s="38" customFormat="1" ht="51">
      <c r="A607" s="100"/>
      <c r="B607" s="1" t="s">
        <v>276</v>
      </c>
      <c r="C607" s="24"/>
      <c r="D607" s="18" t="s">
        <v>20</v>
      </c>
      <c r="E607" s="18" t="s">
        <v>20</v>
      </c>
      <c r="F607" s="27" t="s">
        <v>233</v>
      </c>
      <c r="G607" s="18" t="s">
        <v>62</v>
      </c>
      <c r="H607" s="19">
        <f t="shared" si="274"/>
        <v>302.5</v>
      </c>
      <c r="I607" s="20">
        <v>302.5</v>
      </c>
      <c r="J607" s="21">
        <v>0</v>
      </c>
      <c r="K607" s="21">
        <v>0</v>
      </c>
      <c r="L607" s="21">
        <v>0</v>
      </c>
    </row>
    <row r="608" spans="1:12" s="38" customFormat="1" ht="54.75" customHeight="1">
      <c r="A608" s="100"/>
      <c r="B608" s="16" t="s">
        <v>262</v>
      </c>
      <c r="C608" s="17"/>
      <c r="D608" s="18" t="s">
        <v>20</v>
      </c>
      <c r="E608" s="18" t="s">
        <v>20</v>
      </c>
      <c r="F608" s="27" t="s">
        <v>233</v>
      </c>
      <c r="G608" s="18" t="s">
        <v>49</v>
      </c>
      <c r="H608" s="19">
        <f t="shared" ref="H608:H609" si="276">I608+J608+K608+L608</f>
        <v>3401.1000000000004</v>
      </c>
      <c r="I608" s="20">
        <f>I609+I611</f>
        <v>3401.1000000000004</v>
      </c>
      <c r="J608" s="20">
        <f t="shared" ref="J608:L608" si="277">J609+J611</f>
        <v>0</v>
      </c>
      <c r="K608" s="20">
        <f t="shared" si="277"/>
        <v>0</v>
      </c>
      <c r="L608" s="20">
        <f t="shared" si="277"/>
        <v>0</v>
      </c>
    </row>
    <row r="609" spans="1:14" s="38" customFormat="1" ht="22.5" customHeight="1">
      <c r="A609" s="100"/>
      <c r="B609" s="16" t="s">
        <v>51</v>
      </c>
      <c r="C609" s="17"/>
      <c r="D609" s="18" t="s">
        <v>20</v>
      </c>
      <c r="E609" s="18" t="s">
        <v>20</v>
      </c>
      <c r="F609" s="27" t="s">
        <v>233</v>
      </c>
      <c r="G609" s="18" t="s">
        <v>50</v>
      </c>
      <c r="H609" s="19">
        <f t="shared" si="276"/>
        <v>3204.3</v>
      </c>
      <c r="I609" s="20">
        <f>I610</f>
        <v>3204.3</v>
      </c>
      <c r="J609" s="20">
        <f t="shared" ref="J609:L609" si="278">J610</f>
        <v>0</v>
      </c>
      <c r="K609" s="20">
        <f t="shared" si="278"/>
        <v>0</v>
      </c>
      <c r="L609" s="20">
        <f t="shared" si="278"/>
        <v>0</v>
      </c>
    </row>
    <row r="610" spans="1:14" s="38" customFormat="1" ht="25.5">
      <c r="A610" s="100"/>
      <c r="B610" s="16" t="s">
        <v>54</v>
      </c>
      <c r="C610" s="17"/>
      <c r="D610" s="18" t="s">
        <v>20</v>
      </c>
      <c r="E610" s="18" t="s">
        <v>20</v>
      </c>
      <c r="F610" s="27" t="s">
        <v>233</v>
      </c>
      <c r="G610" s="18" t="s">
        <v>48</v>
      </c>
      <c r="H610" s="19">
        <f>I610+J610+K610+L610</f>
        <v>3204.3</v>
      </c>
      <c r="I610" s="20">
        <f>3163.4+40.9</f>
        <v>3204.3</v>
      </c>
      <c r="J610" s="21">
        <v>0</v>
      </c>
      <c r="K610" s="21">
        <v>0</v>
      </c>
      <c r="L610" s="21">
        <v>0</v>
      </c>
    </row>
    <row r="611" spans="1:14" s="40" customFormat="1">
      <c r="A611" s="104"/>
      <c r="B611" s="16" t="s">
        <v>67</v>
      </c>
      <c r="C611" s="17"/>
      <c r="D611" s="18" t="s">
        <v>20</v>
      </c>
      <c r="E611" s="18" t="s">
        <v>20</v>
      </c>
      <c r="F611" s="27" t="s">
        <v>233</v>
      </c>
      <c r="G611" s="18" t="s">
        <v>65</v>
      </c>
      <c r="H611" s="105">
        <f>SUM(I611:L611)</f>
        <v>196.8</v>
      </c>
      <c r="I611" s="106">
        <f>I612</f>
        <v>196.8</v>
      </c>
      <c r="J611" s="106">
        <f t="shared" ref="J611:L611" si="279">J612</f>
        <v>0</v>
      </c>
      <c r="K611" s="106">
        <f t="shared" si="279"/>
        <v>0</v>
      </c>
      <c r="L611" s="106">
        <f t="shared" si="279"/>
        <v>0</v>
      </c>
    </row>
    <row r="612" spans="1:14" s="40" customFormat="1" ht="25.5">
      <c r="A612" s="104"/>
      <c r="B612" s="16" t="s">
        <v>85</v>
      </c>
      <c r="C612" s="17"/>
      <c r="D612" s="18" t="s">
        <v>20</v>
      </c>
      <c r="E612" s="18" t="s">
        <v>20</v>
      </c>
      <c r="F612" s="27" t="s">
        <v>233</v>
      </c>
      <c r="G612" s="18" t="s">
        <v>83</v>
      </c>
      <c r="H612" s="105">
        <f>SUM(I612:L612)</f>
        <v>196.8</v>
      </c>
      <c r="I612" s="106">
        <v>196.8</v>
      </c>
      <c r="J612" s="106">
        <v>0</v>
      </c>
      <c r="K612" s="106">
        <v>0</v>
      </c>
      <c r="L612" s="106">
        <v>0</v>
      </c>
    </row>
    <row r="613" spans="1:14" s="109" customFormat="1">
      <c r="A613" s="110"/>
      <c r="B613" s="22" t="s">
        <v>46</v>
      </c>
      <c r="C613" s="22"/>
      <c r="D613" s="23" t="s">
        <v>23</v>
      </c>
      <c r="E613" s="23" t="s">
        <v>15</v>
      </c>
      <c r="F613" s="23"/>
      <c r="G613" s="23"/>
      <c r="H613" s="105">
        <f t="shared" ref="H613:H623" si="280">I613+J613+K613+L613</f>
        <v>110069.49999999999</v>
      </c>
      <c r="I613" s="105">
        <f>I614+I688</f>
        <v>93102.299999999988</v>
      </c>
      <c r="J613" s="105">
        <f>J614+J688</f>
        <v>252.6</v>
      </c>
      <c r="K613" s="105">
        <f>K614+K688</f>
        <v>16702.7</v>
      </c>
      <c r="L613" s="105">
        <f>L614+L688</f>
        <v>11.9</v>
      </c>
      <c r="N613" s="144"/>
    </row>
    <row r="614" spans="1:14" s="40" customFormat="1">
      <c r="A614" s="110"/>
      <c r="B614" s="24" t="s">
        <v>34</v>
      </c>
      <c r="C614" s="24"/>
      <c r="D614" s="23" t="s">
        <v>23</v>
      </c>
      <c r="E614" s="23" t="s">
        <v>14</v>
      </c>
      <c r="F614" s="23"/>
      <c r="G614" s="23"/>
      <c r="H614" s="105">
        <f t="shared" si="280"/>
        <v>109816.89999999998</v>
      </c>
      <c r="I614" s="105">
        <f>I615</f>
        <v>93102.299999999988</v>
      </c>
      <c r="J614" s="105">
        <f t="shared" ref="J614:L614" si="281">J615</f>
        <v>0</v>
      </c>
      <c r="K614" s="105">
        <f t="shared" si="281"/>
        <v>16702.7</v>
      </c>
      <c r="L614" s="105">
        <f t="shared" si="281"/>
        <v>11.9</v>
      </c>
    </row>
    <row r="615" spans="1:14" s="40" customFormat="1" ht="38.25">
      <c r="A615" s="137"/>
      <c r="B615" s="16" t="s">
        <v>97</v>
      </c>
      <c r="C615" s="142"/>
      <c r="D615" s="18" t="s">
        <v>23</v>
      </c>
      <c r="E615" s="18" t="s">
        <v>14</v>
      </c>
      <c r="F615" s="18" t="s">
        <v>244</v>
      </c>
      <c r="G615" s="18"/>
      <c r="H615" s="105">
        <f t="shared" si="280"/>
        <v>109816.89999999998</v>
      </c>
      <c r="I615" s="106">
        <f>I616+I649+I664</f>
        <v>93102.299999999988</v>
      </c>
      <c r="J615" s="106">
        <f>J616+J649+J664</f>
        <v>0</v>
      </c>
      <c r="K615" s="106">
        <f>K616+K649+K664</f>
        <v>16702.7</v>
      </c>
      <c r="L615" s="106">
        <f>L616+L649+L664</f>
        <v>11.9</v>
      </c>
    </row>
    <row r="616" spans="1:14" s="40" customFormat="1" ht="25.5">
      <c r="A616" s="137"/>
      <c r="B616" s="16" t="s">
        <v>426</v>
      </c>
      <c r="C616" s="142"/>
      <c r="D616" s="18" t="s">
        <v>23</v>
      </c>
      <c r="E616" s="18" t="s">
        <v>14</v>
      </c>
      <c r="F616" s="18" t="s">
        <v>427</v>
      </c>
      <c r="G616" s="18"/>
      <c r="H616" s="19">
        <f t="shared" si="280"/>
        <v>27947.200000000001</v>
      </c>
      <c r="I616" s="106">
        <f>I617+I630+I635+I640</f>
        <v>24020.6</v>
      </c>
      <c r="J616" s="106">
        <f>J617+J630+J635+J640</f>
        <v>0</v>
      </c>
      <c r="K616" s="106">
        <f>K617+K630+K635+K640</f>
        <v>3914.7</v>
      </c>
      <c r="L616" s="106">
        <f>L617+L630+L635+L640</f>
        <v>11.9</v>
      </c>
    </row>
    <row r="617" spans="1:14" s="40" customFormat="1" ht="38.25">
      <c r="A617" s="137"/>
      <c r="B617" s="16" t="s">
        <v>428</v>
      </c>
      <c r="C617" s="142"/>
      <c r="D617" s="18" t="s">
        <v>23</v>
      </c>
      <c r="E617" s="18" t="s">
        <v>14</v>
      </c>
      <c r="F617" s="18" t="s">
        <v>429</v>
      </c>
      <c r="G617" s="18"/>
      <c r="H617" s="19">
        <f t="shared" si="280"/>
        <v>1412.7</v>
      </c>
      <c r="I617" s="106">
        <f>I618+I622+I626</f>
        <v>210.1</v>
      </c>
      <c r="J617" s="106">
        <f t="shared" ref="J617:L617" si="282">J618+J622+J626</f>
        <v>0</v>
      </c>
      <c r="K617" s="106">
        <f t="shared" si="282"/>
        <v>1190.7</v>
      </c>
      <c r="L617" s="106">
        <f t="shared" si="282"/>
        <v>11.9</v>
      </c>
    </row>
    <row r="618" spans="1:14" s="40" customFormat="1" ht="127.5">
      <c r="A618" s="137"/>
      <c r="B618" s="265" t="s">
        <v>484</v>
      </c>
      <c r="C618" s="142"/>
      <c r="D618" s="18" t="s">
        <v>23</v>
      </c>
      <c r="E618" s="18" t="s">
        <v>14</v>
      </c>
      <c r="F618" s="18" t="s">
        <v>485</v>
      </c>
      <c r="G618" s="18"/>
      <c r="H618" s="19">
        <f>SUM(I618:L618)</f>
        <v>11.9</v>
      </c>
      <c r="I618" s="106">
        <f>I619</f>
        <v>0</v>
      </c>
      <c r="J618" s="106">
        <f t="shared" ref="J618:L618" si="283">J619</f>
        <v>0</v>
      </c>
      <c r="K618" s="106">
        <f t="shared" si="283"/>
        <v>0</v>
      </c>
      <c r="L618" s="106">
        <f t="shared" si="283"/>
        <v>11.9</v>
      </c>
    </row>
    <row r="619" spans="1:14" s="40" customFormat="1" ht="54.75" customHeight="1">
      <c r="A619" s="104"/>
      <c r="B619" s="16" t="s">
        <v>262</v>
      </c>
      <c r="C619" s="17"/>
      <c r="D619" s="18" t="s">
        <v>23</v>
      </c>
      <c r="E619" s="18" t="s">
        <v>14</v>
      </c>
      <c r="F619" s="18" t="s">
        <v>485</v>
      </c>
      <c r="G619" s="18" t="s">
        <v>49</v>
      </c>
      <c r="H619" s="19">
        <f t="shared" ref="H619" si="284">I619+J619+K619+L619</f>
        <v>11.9</v>
      </c>
      <c r="I619" s="20">
        <f>I620</f>
        <v>0</v>
      </c>
      <c r="J619" s="20">
        <f t="shared" ref="J619:L620" si="285">J620</f>
        <v>0</v>
      </c>
      <c r="K619" s="20">
        <f t="shared" si="285"/>
        <v>0</v>
      </c>
      <c r="L619" s="20">
        <f t="shared" si="285"/>
        <v>11.9</v>
      </c>
    </row>
    <row r="620" spans="1:14" s="40" customFormat="1">
      <c r="A620" s="104"/>
      <c r="B620" s="16" t="s">
        <v>67</v>
      </c>
      <c r="C620" s="17"/>
      <c r="D620" s="18" t="s">
        <v>23</v>
      </c>
      <c r="E620" s="18" t="s">
        <v>14</v>
      </c>
      <c r="F620" s="18" t="s">
        <v>485</v>
      </c>
      <c r="G620" s="18" t="s">
        <v>65</v>
      </c>
      <c r="H620" s="105">
        <f>SUM(I620:L620)</f>
        <v>11.9</v>
      </c>
      <c r="I620" s="106">
        <f>I621</f>
        <v>0</v>
      </c>
      <c r="J620" s="106">
        <f t="shared" si="285"/>
        <v>0</v>
      </c>
      <c r="K620" s="106">
        <f t="shared" si="285"/>
        <v>0</v>
      </c>
      <c r="L620" s="106">
        <f t="shared" si="285"/>
        <v>11.9</v>
      </c>
    </row>
    <row r="621" spans="1:14" s="40" customFormat="1" ht="25.5">
      <c r="A621" s="104"/>
      <c r="B621" s="16" t="s">
        <v>85</v>
      </c>
      <c r="C621" s="17"/>
      <c r="D621" s="18" t="s">
        <v>23</v>
      </c>
      <c r="E621" s="18" t="s">
        <v>14</v>
      </c>
      <c r="F621" s="18" t="s">
        <v>485</v>
      </c>
      <c r="G621" s="18" t="s">
        <v>83</v>
      </c>
      <c r="H621" s="105">
        <f>SUM(I621:L621)</f>
        <v>11.9</v>
      </c>
      <c r="I621" s="106">
        <v>0</v>
      </c>
      <c r="J621" s="106">
        <v>0</v>
      </c>
      <c r="K621" s="106">
        <v>0</v>
      </c>
      <c r="L621" s="106">
        <v>11.9</v>
      </c>
    </row>
    <row r="622" spans="1:14" s="40" customFormat="1" ht="127.5">
      <c r="A622" s="137"/>
      <c r="B622" s="16" t="s">
        <v>524</v>
      </c>
      <c r="C622" s="142"/>
      <c r="D622" s="18" t="s">
        <v>23</v>
      </c>
      <c r="E622" s="18" t="s">
        <v>14</v>
      </c>
      <c r="F622" s="18" t="s">
        <v>430</v>
      </c>
      <c r="G622" s="18"/>
      <c r="H622" s="19">
        <f t="shared" si="280"/>
        <v>1190.7</v>
      </c>
      <c r="I622" s="106">
        <f>I623</f>
        <v>0</v>
      </c>
      <c r="J622" s="106">
        <f t="shared" ref="J622:L624" si="286">J623</f>
        <v>0</v>
      </c>
      <c r="K622" s="106">
        <f t="shared" si="286"/>
        <v>1190.7</v>
      </c>
      <c r="L622" s="106">
        <f t="shared" si="286"/>
        <v>0</v>
      </c>
    </row>
    <row r="623" spans="1:14" s="40" customFormat="1" ht="54.75" customHeight="1">
      <c r="A623" s="104"/>
      <c r="B623" s="16" t="s">
        <v>262</v>
      </c>
      <c r="C623" s="17"/>
      <c r="D623" s="18" t="s">
        <v>23</v>
      </c>
      <c r="E623" s="18" t="s">
        <v>14</v>
      </c>
      <c r="F623" s="18" t="s">
        <v>430</v>
      </c>
      <c r="G623" s="18" t="s">
        <v>49</v>
      </c>
      <c r="H623" s="19">
        <f t="shared" si="280"/>
        <v>1190.7</v>
      </c>
      <c r="I623" s="20">
        <f>I624</f>
        <v>0</v>
      </c>
      <c r="J623" s="20">
        <f t="shared" si="286"/>
        <v>0</v>
      </c>
      <c r="K623" s="20">
        <f t="shared" si="286"/>
        <v>1190.7</v>
      </c>
      <c r="L623" s="20">
        <f t="shared" si="286"/>
        <v>0</v>
      </c>
    </row>
    <row r="624" spans="1:14" s="40" customFormat="1">
      <c r="A624" s="104"/>
      <c r="B624" s="16" t="s">
        <v>67</v>
      </c>
      <c r="C624" s="17"/>
      <c r="D624" s="18" t="s">
        <v>23</v>
      </c>
      <c r="E624" s="18" t="s">
        <v>14</v>
      </c>
      <c r="F624" s="18" t="s">
        <v>430</v>
      </c>
      <c r="G624" s="18" t="s">
        <v>65</v>
      </c>
      <c r="H624" s="105">
        <f>SUM(I624:L624)</f>
        <v>1190.7</v>
      </c>
      <c r="I624" s="106">
        <f>I625</f>
        <v>0</v>
      </c>
      <c r="J624" s="106">
        <f t="shared" si="286"/>
        <v>0</v>
      </c>
      <c r="K624" s="106">
        <f t="shared" si="286"/>
        <v>1190.7</v>
      </c>
      <c r="L624" s="106">
        <f t="shared" si="286"/>
        <v>0</v>
      </c>
    </row>
    <row r="625" spans="1:12" s="40" customFormat="1" ht="25.5">
      <c r="A625" s="104"/>
      <c r="B625" s="16" t="s">
        <v>85</v>
      </c>
      <c r="C625" s="17"/>
      <c r="D625" s="18" t="s">
        <v>23</v>
      </c>
      <c r="E625" s="18" t="s">
        <v>14</v>
      </c>
      <c r="F625" s="18" t="s">
        <v>430</v>
      </c>
      <c r="G625" s="18" t="s">
        <v>83</v>
      </c>
      <c r="H625" s="105">
        <f>SUM(I625:L625)</f>
        <v>1190.7</v>
      </c>
      <c r="I625" s="106">
        <v>0</v>
      </c>
      <c r="J625" s="106">
        <v>0</v>
      </c>
      <c r="K625" s="106">
        <v>1190.7</v>
      </c>
      <c r="L625" s="106">
        <v>0</v>
      </c>
    </row>
    <row r="626" spans="1:12" s="40" customFormat="1" ht="140.25">
      <c r="A626" s="129"/>
      <c r="B626" s="16" t="s">
        <v>525</v>
      </c>
      <c r="C626" s="143"/>
      <c r="D626" s="18" t="s">
        <v>23</v>
      </c>
      <c r="E626" s="18" t="s">
        <v>14</v>
      </c>
      <c r="F626" s="18" t="s">
        <v>431</v>
      </c>
      <c r="G626" s="18"/>
      <c r="H626" s="19">
        <f t="shared" ref="H626:H627" si="287">I626+J626+K626+L626</f>
        <v>210.1</v>
      </c>
      <c r="I626" s="106">
        <f>I627</f>
        <v>210.1</v>
      </c>
      <c r="J626" s="106">
        <f t="shared" ref="J626:L628" si="288">J627</f>
        <v>0</v>
      </c>
      <c r="K626" s="106">
        <f t="shared" si="288"/>
        <v>0</v>
      </c>
      <c r="L626" s="106">
        <f t="shared" si="288"/>
        <v>0</v>
      </c>
    </row>
    <row r="627" spans="1:12" s="40" customFormat="1" ht="54.75" customHeight="1">
      <c r="A627" s="104"/>
      <c r="B627" s="16" t="s">
        <v>262</v>
      </c>
      <c r="C627" s="17"/>
      <c r="D627" s="18" t="s">
        <v>23</v>
      </c>
      <c r="E627" s="18" t="s">
        <v>14</v>
      </c>
      <c r="F627" s="18" t="s">
        <v>431</v>
      </c>
      <c r="G627" s="18" t="s">
        <v>49</v>
      </c>
      <c r="H627" s="19">
        <f t="shared" si="287"/>
        <v>210.1</v>
      </c>
      <c r="I627" s="20">
        <f>I628</f>
        <v>210.1</v>
      </c>
      <c r="J627" s="20">
        <f t="shared" si="288"/>
        <v>0</v>
      </c>
      <c r="K627" s="20">
        <f t="shared" si="288"/>
        <v>0</v>
      </c>
      <c r="L627" s="20">
        <f t="shared" si="288"/>
        <v>0</v>
      </c>
    </row>
    <row r="628" spans="1:12" s="40" customFormat="1">
      <c r="A628" s="104"/>
      <c r="B628" s="16" t="s">
        <v>67</v>
      </c>
      <c r="C628" s="17"/>
      <c r="D628" s="18" t="s">
        <v>23</v>
      </c>
      <c r="E628" s="18" t="s">
        <v>14</v>
      </c>
      <c r="F628" s="18" t="s">
        <v>431</v>
      </c>
      <c r="G628" s="18" t="s">
        <v>65</v>
      </c>
      <c r="H628" s="105">
        <f>SUM(I628:L628)</f>
        <v>210.1</v>
      </c>
      <c r="I628" s="106">
        <f>I629</f>
        <v>210.1</v>
      </c>
      <c r="J628" s="106">
        <f t="shared" si="288"/>
        <v>0</v>
      </c>
      <c r="K628" s="106">
        <f t="shared" si="288"/>
        <v>0</v>
      </c>
      <c r="L628" s="106">
        <f t="shared" si="288"/>
        <v>0</v>
      </c>
    </row>
    <row r="629" spans="1:12" s="40" customFormat="1" ht="25.5">
      <c r="A629" s="104"/>
      <c r="B629" s="16" t="s">
        <v>85</v>
      </c>
      <c r="C629" s="17"/>
      <c r="D629" s="18" t="s">
        <v>23</v>
      </c>
      <c r="E629" s="18" t="s">
        <v>14</v>
      </c>
      <c r="F629" s="18" t="s">
        <v>431</v>
      </c>
      <c r="G629" s="18" t="s">
        <v>83</v>
      </c>
      <c r="H629" s="105">
        <f>SUM(I629:L629)</f>
        <v>210.1</v>
      </c>
      <c r="I629" s="106">
        <v>210.1</v>
      </c>
      <c r="J629" s="106">
        <v>0</v>
      </c>
      <c r="K629" s="106">
        <v>0</v>
      </c>
      <c r="L629" s="106">
        <v>0</v>
      </c>
    </row>
    <row r="630" spans="1:12" s="40" customFormat="1" ht="51">
      <c r="A630" s="129"/>
      <c r="B630" s="16" t="s">
        <v>432</v>
      </c>
      <c r="C630" s="143"/>
      <c r="D630" s="18" t="s">
        <v>23</v>
      </c>
      <c r="E630" s="18" t="s">
        <v>14</v>
      </c>
      <c r="F630" s="18" t="s">
        <v>433</v>
      </c>
      <c r="G630" s="18"/>
      <c r="H630" s="19">
        <f t="shared" ref="H630:H632" si="289">I630+J630+K630+L630</f>
        <v>20</v>
      </c>
      <c r="I630" s="106">
        <f>I631</f>
        <v>20</v>
      </c>
      <c r="J630" s="106">
        <f t="shared" ref="J630:L633" si="290">J631</f>
        <v>0</v>
      </c>
      <c r="K630" s="106">
        <f t="shared" si="290"/>
        <v>0</v>
      </c>
      <c r="L630" s="106">
        <f t="shared" si="290"/>
        <v>0</v>
      </c>
    </row>
    <row r="631" spans="1:12" s="40" customFormat="1" ht="25.5">
      <c r="A631" s="137"/>
      <c r="B631" s="1" t="s">
        <v>569</v>
      </c>
      <c r="C631" s="142"/>
      <c r="D631" s="18" t="s">
        <v>23</v>
      </c>
      <c r="E631" s="18" t="s">
        <v>14</v>
      </c>
      <c r="F631" s="18" t="s">
        <v>587</v>
      </c>
      <c r="G631" s="18"/>
      <c r="H631" s="19">
        <f t="shared" si="289"/>
        <v>20</v>
      </c>
      <c r="I631" s="106">
        <f>I632</f>
        <v>20</v>
      </c>
      <c r="J631" s="106">
        <f t="shared" si="290"/>
        <v>0</v>
      </c>
      <c r="K631" s="106">
        <f t="shared" si="290"/>
        <v>0</v>
      </c>
      <c r="L631" s="106">
        <f t="shared" si="290"/>
        <v>0</v>
      </c>
    </row>
    <row r="632" spans="1:12" s="40" customFormat="1" ht="54.75" customHeight="1">
      <c r="A632" s="104"/>
      <c r="B632" s="16" t="s">
        <v>262</v>
      </c>
      <c r="C632" s="17"/>
      <c r="D632" s="18" t="s">
        <v>23</v>
      </c>
      <c r="E632" s="18" t="s">
        <v>14</v>
      </c>
      <c r="F632" s="18" t="s">
        <v>587</v>
      </c>
      <c r="G632" s="18" t="s">
        <v>49</v>
      </c>
      <c r="H632" s="19">
        <f t="shared" si="289"/>
        <v>20</v>
      </c>
      <c r="I632" s="20">
        <f>I633</f>
        <v>20</v>
      </c>
      <c r="J632" s="20">
        <f t="shared" si="290"/>
        <v>0</v>
      </c>
      <c r="K632" s="20">
        <f t="shared" si="290"/>
        <v>0</v>
      </c>
      <c r="L632" s="20">
        <f t="shared" si="290"/>
        <v>0</v>
      </c>
    </row>
    <row r="633" spans="1:12" s="40" customFormat="1">
      <c r="A633" s="104"/>
      <c r="B633" s="16" t="s">
        <v>67</v>
      </c>
      <c r="C633" s="17"/>
      <c r="D633" s="18" t="s">
        <v>23</v>
      </c>
      <c r="E633" s="18" t="s">
        <v>14</v>
      </c>
      <c r="F633" s="18" t="s">
        <v>587</v>
      </c>
      <c r="G633" s="18" t="s">
        <v>65</v>
      </c>
      <c r="H633" s="105">
        <f>SUM(I633:L633)</f>
        <v>20</v>
      </c>
      <c r="I633" s="106">
        <f>I634</f>
        <v>20</v>
      </c>
      <c r="J633" s="106">
        <f t="shared" si="290"/>
        <v>0</v>
      </c>
      <c r="K633" s="106">
        <f t="shared" si="290"/>
        <v>0</v>
      </c>
      <c r="L633" s="106">
        <f t="shared" si="290"/>
        <v>0</v>
      </c>
    </row>
    <row r="634" spans="1:12" s="40" customFormat="1" ht="25.5">
      <c r="A634" s="104"/>
      <c r="B634" s="16" t="s">
        <v>85</v>
      </c>
      <c r="C634" s="17"/>
      <c r="D634" s="18" t="s">
        <v>23</v>
      </c>
      <c r="E634" s="18" t="s">
        <v>14</v>
      </c>
      <c r="F634" s="18" t="s">
        <v>587</v>
      </c>
      <c r="G634" s="18" t="s">
        <v>83</v>
      </c>
      <c r="H634" s="105">
        <f>SUM(I634:L634)</f>
        <v>20</v>
      </c>
      <c r="I634" s="106">
        <v>20</v>
      </c>
      <c r="J634" s="106">
        <v>0</v>
      </c>
      <c r="K634" s="106">
        <v>0</v>
      </c>
      <c r="L634" s="106">
        <v>0</v>
      </c>
    </row>
    <row r="635" spans="1:12" s="40" customFormat="1" ht="25.5">
      <c r="A635" s="129"/>
      <c r="B635" s="16" t="s">
        <v>434</v>
      </c>
      <c r="C635" s="143"/>
      <c r="D635" s="18" t="s">
        <v>23</v>
      </c>
      <c r="E635" s="18" t="s">
        <v>14</v>
      </c>
      <c r="F635" s="18" t="s">
        <v>435</v>
      </c>
      <c r="G635" s="18"/>
      <c r="H635" s="19">
        <f t="shared" ref="H635:H637" si="291">I635+J635+K635+L635</f>
        <v>30</v>
      </c>
      <c r="I635" s="106">
        <f>I636</f>
        <v>30</v>
      </c>
      <c r="J635" s="106">
        <f t="shared" ref="J635:L638" si="292">J636</f>
        <v>0</v>
      </c>
      <c r="K635" s="106">
        <f t="shared" si="292"/>
        <v>0</v>
      </c>
      <c r="L635" s="106">
        <f t="shared" si="292"/>
        <v>0</v>
      </c>
    </row>
    <row r="636" spans="1:12" s="40" customFormat="1" ht="25.5">
      <c r="A636" s="137"/>
      <c r="B636" s="1" t="s">
        <v>569</v>
      </c>
      <c r="C636" s="142"/>
      <c r="D636" s="18" t="s">
        <v>23</v>
      </c>
      <c r="E636" s="18" t="s">
        <v>14</v>
      </c>
      <c r="F636" s="18" t="s">
        <v>586</v>
      </c>
      <c r="G636" s="18"/>
      <c r="H636" s="19">
        <f t="shared" si="291"/>
        <v>30</v>
      </c>
      <c r="I636" s="106">
        <f>I637</f>
        <v>30</v>
      </c>
      <c r="J636" s="106">
        <f t="shared" si="292"/>
        <v>0</v>
      </c>
      <c r="K636" s="106">
        <f t="shared" si="292"/>
        <v>0</v>
      </c>
      <c r="L636" s="106">
        <f t="shared" si="292"/>
        <v>0</v>
      </c>
    </row>
    <row r="637" spans="1:12" s="40" customFormat="1" ht="54.75" customHeight="1">
      <c r="A637" s="104"/>
      <c r="B637" s="16" t="s">
        <v>262</v>
      </c>
      <c r="C637" s="17"/>
      <c r="D637" s="18" t="s">
        <v>23</v>
      </c>
      <c r="E637" s="18" t="s">
        <v>14</v>
      </c>
      <c r="F637" s="18" t="s">
        <v>586</v>
      </c>
      <c r="G637" s="18" t="s">
        <v>49</v>
      </c>
      <c r="H637" s="19">
        <f t="shared" si="291"/>
        <v>30</v>
      </c>
      <c r="I637" s="20">
        <f>I638</f>
        <v>30</v>
      </c>
      <c r="J637" s="20">
        <f t="shared" si="292"/>
        <v>0</v>
      </c>
      <c r="K637" s="20">
        <f t="shared" si="292"/>
        <v>0</v>
      </c>
      <c r="L637" s="20">
        <f t="shared" si="292"/>
        <v>0</v>
      </c>
    </row>
    <row r="638" spans="1:12" s="40" customFormat="1">
      <c r="A638" s="104"/>
      <c r="B638" s="16" t="s">
        <v>67</v>
      </c>
      <c r="C638" s="17"/>
      <c r="D638" s="18" t="s">
        <v>23</v>
      </c>
      <c r="E638" s="18" t="s">
        <v>14</v>
      </c>
      <c r="F638" s="18" t="s">
        <v>586</v>
      </c>
      <c r="G638" s="18" t="s">
        <v>65</v>
      </c>
      <c r="H638" s="105">
        <f>SUM(I638:L638)</f>
        <v>30</v>
      </c>
      <c r="I638" s="106">
        <f>I639</f>
        <v>30</v>
      </c>
      <c r="J638" s="106">
        <f t="shared" si="292"/>
        <v>0</v>
      </c>
      <c r="K638" s="106">
        <f t="shared" si="292"/>
        <v>0</v>
      </c>
      <c r="L638" s="106">
        <f t="shared" si="292"/>
        <v>0</v>
      </c>
    </row>
    <row r="639" spans="1:12" s="40" customFormat="1" ht="25.5">
      <c r="A639" s="104"/>
      <c r="B639" s="16" t="s">
        <v>85</v>
      </c>
      <c r="C639" s="17"/>
      <c r="D639" s="18" t="s">
        <v>23</v>
      </c>
      <c r="E639" s="18" t="s">
        <v>14</v>
      </c>
      <c r="F639" s="18" t="s">
        <v>586</v>
      </c>
      <c r="G639" s="18" t="s">
        <v>83</v>
      </c>
      <c r="H639" s="105">
        <f>SUM(I639:L639)</f>
        <v>30</v>
      </c>
      <c r="I639" s="106">
        <v>30</v>
      </c>
      <c r="J639" s="106">
        <v>0</v>
      </c>
      <c r="K639" s="106">
        <v>0</v>
      </c>
      <c r="L639" s="106">
        <v>0</v>
      </c>
    </row>
    <row r="640" spans="1:12" s="40" customFormat="1" ht="38.25">
      <c r="A640" s="129"/>
      <c r="B640" s="16" t="s">
        <v>436</v>
      </c>
      <c r="C640" s="143"/>
      <c r="D640" s="18" t="s">
        <v>23</v>
      </c>
      <c r="E640" s="18" t="s">
        <v>14</v>
      </c>
      <c r="F640" s="18" t="s">
        <v>437</v>
      </c>
      <c r="G640" s="18"/>
      <c r="H640" s="19">
        <f t="shared" ref="H640:H642" si="293">I640+J640+K640+L640</f>
        <v>26484.5</v>
      </c>
      <c r="I640" s="106">
        <f>I641+I645</f>
        <v>23760.5</v>
      </c>
      <c r="J640" s="106">
        <f t="shared" ref="J640:L640" si="294">J641+J645</f>
        <v>0</v>
      </c>
      <c r="K640" s="106">
        <f t="shared" si="294"/>
        <v>2724</v>
      </c>
      <c r="L640" s="106">
        <f t="shared" si="294"/>
        <v>0</v>
      </c>
    </row>
    <row r="641" spans="1:12" s="40" customFormat="1" ht="38.25">
      <c r="A641" s="129"/>
      <c r="B641" s="16" t="s">
        <v>205</v>
      </c>
      <c r="C641" s="143"/>
      <c r="D641" s="18" t="s">
        <v>23</v>
      </c>
      <c r="E641" s="18" t="s">
        <v>14</v>
      </c>
      <c r="F641" s="18" t="s">
        <v>438</v>
      </c>
      <c r="G641" s="18"/>
      <c r="H641" s="19">
        <f t="shared" si="293"/>
        <v>23760.5</v>
      </c>
      <c r="I641" s="106">
        <f>I642</f>
        <v>23760.5</v>
      </c>
      <c r="J641" s="106">
        <f t="shared" ref="J641:L643" si="295">J642</f>
        <v>0</v>
      </c>
      <c r="K641" s="106">
        <f t="shared" si="295"/>
        <v>0</v>
      </c>
      <c r="L641" s="106">
        <f t="shared" si="295"/>
        <v>0</v>
      </c>
    </row>
    <row r="642" spans="1:12" s="40" customFormat="1" ht="54.75" customHeight="1">
      <c r="A642" s="104"/>
      <c r="B642" s="16" t="s">
        <v>89</v>
      </c>
      <c r="C642" s="17"/>
      <c r="D642" s="18" t="s">
        <v>23</v>
      </c>
      <c r="E642" s="18" t="s">
        <v>14</v>
      </c>
      <c r="F642" s="18" t="s">
        <v>438</v>
      </c>
      <c r="G642" s="18" t="s">
        <v>49</v>
      </c>
      <c r="H642" s="19">
        <f t="shared" si="293"/>
        <v>23760.5</v>
      </c>
      <c r="I642" s="20">
        <f>I643</f>
        <v>23760.5</v>
      </c>
      <c r="J642" s="20">
        <f t="shared" si="295"/>
        <v>0</v>
      </c>
      <c r="K642" s="20">
        <f t="shared" si="295"/>
        <v>0</v>
      </c>
      <c r="L642" s="20">
        <f t="shared" si="295"/>
        <v>0</v>
      </c>
    </row>
    <row r="643" spans="1:12" s="40" customFormat="1">
      <c r="A643" s="104"/>
      <c r="B643" s="16" t="s">
        <v>67</v>
      </c>
      <c r="C643" s="17"/>
      <c r="D643" s="18" t="s">
        <v>23</v>
      </c>
      <c r="E643" s="18" t="s">
        <v>14</v>
      </c>
      <c r="F643" s="18" t="s">
        <v>438</v>
      </c>
      <c r="G643" s="18" t="s">
        <v>65</v>
      </c>
      <c r="H643" s="105">
        <f>SUM(I643:L643)</f>
        <v>23760.5</v>
      </c>
      <c r="I643" s="106">
        <f>I644</f>
        <v>23760.5</v>
      </c>
      <c r="J643" s="106">
        <f t="shared" si="295"/>
        <v>0</v>
      </c>
      <c r="K643" s="106">
        <f t="shared" si="295"/>
        <v>0</v>
      </c>
      <c r="L643" s="106">
        <f t="shared" si="295"/>
        <v>0</v>
      </c>
    </row>
    <row r="644" spans="1:12" s="40" customFormat="1" ht="76.5">
      <c r="A644" s="104"/>
      <c r="B644" s="16" t="s">
        <v>84</v>
      </c>
      <c r="C644" s="17"/>
      <c r="D644" s="18" t="s">
        <v>23</v>
      </c>
      <c r="E644" s="18" t="s">
        <v>14</v>
      </c>
      <c r="F644" s="18" t="s">
        <v>438</v>
      </c>
      <c r="G644" s="18" t="s">
        <v>66</v>
      </c>
      <c r="H644" s="105">
        <f>SUM(I644:L644)</f>
        <v>23760.5</v>
      </c>
      <c r="I644" s="106">
        <v>23760.5</v>
      </c>
      <c r="J644" s="141">
        <v>0</v>
      </c>
      <c r="K644" s="141">
        <v>0</v>
      </c>
      <c r="L644" s="141">
        <v>0</v>
      </c>
    </row>
    <row r="645" spans="1:12" s="40" customFormat="1" ht="312.75" customHeight="1">
      <c r="A645" s="129"/>
      <c r="B645" s="16" t="s">
        <v>522</v>
      </c>
      <c r="C645" s="143"/>
      <c r="D645" s="18" t="s">
        <v>23</v>
      </c>
      <c r="E645" s="18" t="s">
        <v>14</v>
      </c>
      <c r="F645" s="18" t="s">
        <v>439</v>
      </c>
      <c r="G645" s="18"/>
      <c r="H645" s="19">
        <f t="shared" ref="H645:H646" si="296">I645+J645+K645+L645</f>
        <v>2724</v>
      </c>
      <c r="I645" s="106">
        <f>I646</f>
        <v>0</v>
      </c>
      <c r="J645" s="106">
        <f t="shared" ref="J645:L647" si="297">J646</f>
        <v>0</v>
      </c>
      <c r="K645" s="106">
        <f t="shared" si="297"/>
        <v>2724</v>
      </c>
      <c r="L645" s="106">
        <f t="shared" si="297"/>
        <v>0</v>
      </c>
    </row>
    <row r="646" spans="1:12" s="40" customFormat="1" ht="54.75" customHeight="1">
      <c r="A646" s="104"/>
      <c r="B646" s="16" t="s">
        <v>89</v>
      </c>
      <c r="C646" s="17"/>
      <c r="D646" s="18" t="s">
        <v>23</v>
      </c>
      <c r="E646" s="18" t="s">
        <v>14</v>
      </c>
      <c r="F646" s="18" t="s">
        <v>439</v>
      </c>
      <c r="G646" s="18" t="s">
        <v>49</v>
      </c>
      <c r="H646" s="19">
        <f t="shared" si="296"/>
        <v>2724</v>
      </c>
      <c r="I646" s="20">
        <f>I647</f>
        <v>0</v>
      </c>
      <c r="J646" s="20">
        <f t="shared" si="297"/>
        <v>0</v>
      </c>
      <c r="K646" s="20">
        <f t="shared" si="297"/>
        <v>2724</v>
      </c>
      <c r="L646" s="20">
        <f t="shared" si="297"/>
        <v>0</v>
      </c>
    </row>
    <row r="647" spans="1:12" s="40" customFormat="1">
      <c r="A647" s="104"/>
      <c r="B647" s="16" t="s">
        <v>67</v>
      </c>
      <c r="C647" s="17"/>
      <c r="D647" s="18" t="s">
        <v>23</v>
      </c>
      <c r="E647" s="18" t="s">
        <v>14</v>
      </c>
      <c r="F647" s="18" t="s">
        <v>439</v>
      </c>
      <c r="G647" s="18" t="s">
        <v>65</v>
      </c>
      <c r="H647" s="105">
        <f>SUM(I647:L647)</f>
        <v>2724</v>
      </c>
      <c r="I647" s="106">
        <f>I648</f>
        <v>0</v>
      </c>
      <c r="J647" s="106">
        <f t="shared" si="297"/>
        <v>0</v>
      </c>
      <c r="K647" s="106">
        <f t="shared" si="297"/>
        <v>2724</v>
      </c>
      <c r="L647" s="106">
        <f t="shared" si="297"/>
        <v>0</v>
      </c>
    </row>
    <row r="648" spans="1:12" s="40" customFormat="1" ht="76.5">
      <c r="A648" s="104"/>
      <c r="B648" s="16" t="s">
        <v>84</v>
      </c>
      <c r="C648" s="17"/>
      <c r="D648" s="18" t="s">
        <v>23</v>
      </c>
      <c r="E648" s="18" t="s">
        <v>14</v>
      </c>
      <c r="F648" s="18" t="s">
        <v>439</v>
      </c>
      <c r="G648" s="18" t="s">
        <v>66</v>
      </c>
      <c r="H648" s="105">
        <f>SUM(I648:L648)</f>
        <v>2724</v>
      </c>
      <c r="I648" s="106">
        <v>0</v>
      </c>
      <c r="J648" s="141">
        <v>0</v>
      </c>
      <c r="K648" s="141">
        <v>2724</v>
      </c>
      <c r="L648" s="141">
        <v>0</v>
      </c>
    </row>
    <row r="649" spans="1:12" s="40" customFormat="1">
      <c r="A649" s="129"/>
      <c r="B649" s="16" t="s">
        <v>440</v>
      </c>
      <c r="C649" s="143"/>
      <c r="D649" s="18" t="s">
        <v>23</v>
      </c>
      <c r="E649" s="18" t="s">
        <v>14</v>
      </c>
      <c r="F649" s="18" t="s">
        <v>441</v>
      </c>
      <c r="G649" s="18"/>
      <c r="H649" s="19">
        <f t="shared" ref="H649:H652" si="298">I649+J649+K649+L649</f>
        <v>6972.1</v>
      </c>
      <c r="I649" s="106">
        <f>I650+I659</f>
        <v>6096.1</v>
      </c>
      <c r="J649" s="106">
        <f t="shared" ref="J649:L649" si="299">J650+J659</f>
        <v>0</v>
      </c>
      <c r="K649" s="106">
        <f t="shared" si="299"/>
        <v>876</v>
      </c>
      <c r="L649" s="106">
        <f t="shared" si="299"/>
        <v>0</v>
      </c>
    </row>
    <row r="650" spans="1:12" s="40" customFormat="1" ht="34.5" customHeight="1">
      <c r="A650" s="129"/>
      <c r="B650" s="16" t="s">
        <v>442</v>
      </c>
      <c r="C650" s="143"/>
      <c r="D650" s="18" t="s">
        <v>23</v>
      </c>
      <c r="E650" s="18" t="s">
        <v>14</v>
      </c>
      <c r="F650" s="18" t="s">
        <v>443</v>
      </c>
      <c r="G650" s="18"/>
      <c r="H650" s="19">
        <f t="shared" si="298"/>
        <v>6922.1</v>
      </c>
      <c r="I650" s="106">
        <f>I651+I655</f>
        <v>6046.1</v>
      </c>
      <c r="J650" s="106">
        <f t="shared" ref="J650:L650" si="300">J651+J655</f>
        <v>0</v>
      </c>
      <c r="K650" s="106">
        <f t="shared" si="300"/>
        <v>876</v>
      </c>
      <c r="L650" s="106">
        <f t="shared" si="300"/>
        <v>0</v>
      </c>
    </row>
    <row r="651" spans="1:12" s="40" customFormat="1" ht="38.25">
      <c r="A651" s="129"/>
      <c r="B651" s="16" t="s">
        <v>205</v>
      </c>
      <c r="C651" s="143"/>
      <c r="D651" s="18" t="s">
        <v>23</v>
      </c>
      <c r="E651" s="18" t="s">
        <v>14</v>
      </c>
      <c r="F651" s="18" t="s">
        <v>444</v>
      </c>
      <c r="G651" s="18"/>
      <c r="H651" s="19">
        <f t="shared" si="298"/>
        <v>6046.1</v>
      </c>
      <c r="I651" s="106">
        <f>I652</f>
        <v>6046.1</v>
      </c>
      <c r="J651" s="106">
        <f t="shared" ref="J651:L653" si="301">J652</f>
        <v>0</v>
      </c>
      <c r="K651" s="106">
        <f t="shared" si="301"/>
        <v>0</v>
      </c>
      <c r="L651" s="106">
        <f t="shared" si="301"/>
        <v>0</v>
      </c>
    </row>
    <row r="652" spans="1:12" s="40" customFormat="1" ht="54.75" customHeight="1">
      <c r="A652" s="104"/>
      <c r="B652" s="16" t="s">
        <v>89</v>
      </c>
      <c r="C652" s="17"/>
      <c r="D652" s="18" t="s">
        <v>23</v>
      </c>
      <c r="E652" s="18" t="s">
        <v>14</v>
      </c>
      <c r="F652" s="18" t="s">
        <v>444</v>
      </c>
      <c r="G652" s="18" t="s">
        <v>49</v>
      </c>
      <c r="H652" s="19">
        <f t="shared" si="298"/>
        <v>6046.1</v>
      </c>
      <c r="I652" s="20">
        <f>I653</f>
        <v>6046.1</v>
      </c>
      <c r="J652" s="20">
        <f t="shared" si="301"/>
        <v>0</v>
      </c>
      <c r="K652" s="20">
        <f t="shared" si="301"/>
        <v>0</v>
      </c>
      <c r="L652" s="20">
        <f t="shared" si="301"/>
        <v>0</v>
      </c>
    </row>
    <row r="653" spans="1:12" s="40" customFormat="1">
      <c r="A653" s="104"/>
      <c r="B653" s="16" t="s">
        <v>67</v>
      </c>
      <c r="C653" s="17"/>
      <c r="D653" s="18" t="s">
        <v>23</v>
      </c>
      <c r="E653" s="18" t="s">
        <v>14</v>
      </c>
      <c r="F653" s="18" t="s">
        <v>444</v>
      </c>
      <c r="G653" s="18" t="s">
        <v>65</v>
      </c>
      <c r="H653" s="105">
        <f>SUM(I653:L653)</f>
        <v>6046.1</v>
      </c>
      <c r="I653" s="106">
        <f>I654</f>
        <v>6046.1</v>
      </c>
      <c r="J653" s="106">
        <f t="shared" si="301"/>
        <v>0</v>
      </c>
      <c r="K653" s="106">
        <f t="shared" si="301"/>
        <v>0</v>
      </c>
      <c r="L653" s="106">
        <f t="shared" si="301"/>
        <v>0</v>
      </c>
    </row>
    <row r="654" spans="1:12" s="40" customFormat="1" ht="76.5">
      <c r="A654" s="104"/>
      <c r="B654" s="16" t="s">
        <v>84</v>
      </c>
      <c r="C654" s="17"/>
      <c r="D654" s="18" t="s">
        <v>23</v>
      </c>
      <c r="E654" s="18" t="s">
        <v>14</v>
      </c>
      <c r="F654" s="18" t="s">
        <v>444</v>
      </c>
      <c r="G654" s="18" t="s">
        <v>66</v>
      </c>
      <c r="H654" s="105">
        <f>SUM(I654:L654)</f>
        <v>6046.1</v>
      </c>
      <c r="I654" s="106">
        <v>6046.1</v>
      </c>
      <c r="J654" s="141">
        <v>0</v>
      </c>
      <c r="K654" s="141">
        <v>0</v>
      </c>
      <c r="L654" s="141">
        <v>0</v>
      </c>
    </row>
    <row r="655" spans="1:12" s="40" customFormat="1" ht="312.75" customHeight="1">
      <c r="A655" s="129"/>
      <c r="B655" s="16" t="s">
        <v>522</v>
      </c>
      <c r="C655" s="143"/>
      <c r="D655" s="18" t="s">
        <v>23</v>
      </c>
      <c r="E655" s="18" t="s">
        <v>14</v>
      </c>
      <c r="F655" s="18" t="s">
        <v>445</v>
      </c>
      <c r="G655" s="18"/>
      <c r="H655" s="19">
        <f t="shared" ref="H655:H656" si="302">I655+J655+K655+L655</f>
        <v>876</v>
      </c>
      <c r="I655" s="106">
        <f>I656</f>
        <v>0</v>
      </c>
      <c r="J655" s="106">
        <f t="shared" ref="J655:L657" si="303">J656</f>
        <v>0</v>
      </c>
      <c r="K655" s="106">
        <f t="shared" si="303"/>
        <v>876</v>
      </c>
      <c r="L655" s="106">
        <f t="shared" si="303"/>
        <v>0</v>
      </c>
    </row>
    <row r="656" spans="1:12" s="40" customFormat="1" ht="54.75" customHeight="1">
      <c r="A656" s="104"/>
      <c r="B656" s="16" t="s">
        <v>89</v>
      </c>
      <c r="C656" s="17"/>
      <c r="D656" s="18" t="s">
        <v>23</v>
      </c>
      <c r="E656" s="18" t="s">
        <v>14</v>
      </c>
      <c r="F656" s="18" t="s">
        <v>445</v>
      </c>
      <c r="G656" s="18" t="s">
        <v>49</v>
      </c>
      <c r="H656" s="19">
        <f t="shared" si="302"/>
        <v>876</v>
      </c>
      <c r="I656" s="20">
        <f>I657</f>
        <v>0</v>
      </c>
      <c r="J656" s="20">
        <f t="shared" si="303"/>
        <v>0</v>
      </c>
      <c r="K656" s="20">
        <f t="shared" si="303"/>
        <v>876</v>
      </c>
      <c r="L656" s="20">
        <f t="shared" si="303"/>
        <v>0</v>
      </c>
    </row>
    <row r="657" spans="1:12" s="40" customFormat="1">
      <c r="A657" s="104"/>
      <c r="B657" s="16" t="s">
        <v>67</v>
      </c>
      <c r="C657" s="17"/>
      <c r="D657" s="18" t="s">
        <v>23</v>
      </c>
      <c r="E657" s="18" t="s">
        <v>14</v>
      </c>
      <c r="F657" s="18" t="s">
        <v>445</v>
      </c>
      <c r="G657" s="18" t="s">
        <v>65</v>
      </c>
      <c r="H657" s="105">
        <f>SUM(I657:L657)</f>
        <v>876</v>
      </c>
      <c r="I657" s="106">
        <f>I658</f>
        <v>0</v>
      </c>
      <c r="J657" s="106">
        <f t="shared" si="303"/>
        <v>0</v>
      </c>
      <c r="K657" s="106">
        <f t="shared" si="303"/>
        <v>876</v>
      </c>
      <c r="L657" s="106">
        <f t="shared" si="303"/>
        <v>0</v>
      </c>
    </row>
    <row r="658" spans="1:12" s="40" customFormat="1" ht="76.5">
      <c r="A658" s="104"/>
      <c r="B658" s="16" t="s">
        <v>84</v>
      </c>
      <c r="C658" s="17"/>
      <c r="D658" s="18" t="s">
        <v>23</v>
      </c>
      <c r="E658" s="18" t="s">
        <v>14</v>
      </c>
      <c r="F658" s="18" t="s">
        <v>445</v>
      </c>
      <c r="G658" s="18" t="s">
        <v>66</v>
      </c>
      <c r="H658" s="105">
        <f>SUM(I658:L658)</f>
        <v>876</v>
      </c>
      <c r="I658" s="106">
        <v>0</v>
      </c>
      <c r="J658" s="141">
        <v>0</v>
      </c>
      <c r="K658" s="141">
        <v>876</v>
      </c>
      <c r="L658" s="141">
        <v>0</v>
      </c>
    </row>
    <row r="659" spans="1:12" s="40" customFormat="1" ht="38.25">
      <c r="A659" s="129"/>
      <c r="B659" s="16" t="s">
        <v>446</v>
      </c>
      <c r="C659" s="143"/>
      <c r="D659" s="18" t="s">
        <v>23</v>
      </c>
      <c r="E659" s="18" t="s">
        <v>14</v>
      </c>
      <c r="F659" s="18" t="s">
        <v>447</v>
      </c>
      <c r="G659" s="18"/>
      <c r="H659" s="19">
        <f t="shared" ref="H659:H661" si="304">I659+J659+K659+L659</f>
        <v>50</v>
      </c>
      <c r="I659" s="106">
        <f>I660</f>
        <v>50</v>
      </c>
      <c r="J659" s="106">
        <f t="shared" ref="J659:L662" si="305">J660</f>
        <v>0</v>
      </c>
      <c r="K659" s="106">
        <f t="shared" si="305"/>
        <v>0</v>
      </c>
      <c r="L659" s="106">
        <f t="shared" si="305"/>
        <v>0</v>
      </c>
    </row>
    <row r="660" spans="1:12" s="40" customFormat="1" ht="25.5">
      <c r="A660" s="129"/>
      <c r="B660" s="1" t="s">
        <v>569</v>
      </c>
      <c r="C660" s="143"/>
      <c r="D660" s="18" t="s">
        <v>23</v>
      </c>
      <c r="E660" s="18" t="s">
        <v>14</v>
      </c>
      <c r="F660" s="18" t="s">
        <v>585</v>
      </c>
      <c r="G660" s="18"/>
      <c r="H660" s="19">
        <f t="shared" si="304"/>
        <v>50</v>
      </c>
      <c r="I660" s="106">
        <f>I661</f>
        <v>50</v>
      </c>
      <c r="J660" s="106">
        <f t="shared" si="305"/>
        <v>0</v>
      </c>
      <c r="K660" s="106">
        <f t="shared" si="305"/>
        <v>0</v>
      </c>
      <c r="L660" s="106">
        <f t="shared" si="305"/>
        <v>0</v>
      </c>
    </row>
    <row r="661" spans="1:12" s="40" customFormat="1" ht="54.75" customHeight="1">
      <c r="A661" s="104"/>
      <c r="B661" s="16" t="s">
        <v>262</v>
      </c>
      <c r="C661" s="17"/>
      <c r="D661" s="18" t="s">
        <v>23</v>
      </c>
      <c r="E661" s="18" t="s">
        <v>14</v>
      </c>
      <c r="F661" s="18" t="s">
        <v>585</v>
      </c>
      <c r="G661" s="18" t="s">
        <v>49</v>
      </c>
      <c r="H661" s="19">
        <f t="shared" si="304"/>
        <v>50</v>
      </c>
      <c r="I661" s="20">
        <f>I662</f>
        <v>50</v>
      </c>
      <c r="J661" s="20">
        <f t="shared" si="305"/>
        <v>0</v>
      </c>
      <c r="K661" s="20">
        <f t="shared" si="305"/>
        <v>0</v>
      </c>
      <c r="L661" s="20">
        <f t="shared" si="305"/>
        <v>0</v>
      </c>
    </row>
    <row r="662" spans="1:12" s="40" customFormat="1">
      <c r="A662" s="104"/>
      <c r="B662" s="16" t="s">
        <v>67</v>
      </c>
      <c r="C662" s="17"/>
      <c r="D662" s="18" t="s">
        <v>23</v>
      </c>
      <c r="E662" s="18" t="s">
        <v>14</v>
      </c>
      <c r="F662" s="18" t="s">
        <v>585</v>
      </c>
      <c r="G662" s="18" t="s">
        <v>65</v>
      </c>
      <c r="H662" s="105">
        <f>SUM(I662:L662)</f>
        <v>50</v>
      </c>
      <c r="I662" s="106">
        <f>I663</f>
        <v>50</v>
      </c>
      <c r="J662" s="106">
        <f t="shared" si="305"/>
        <v>0</v>
      </c>
      <c r="K662" s="106">
        <f t="shared" si="305"/>
        <v>0</v>
      </c>
      <c r="L662" s="106">
        <f t="shared" si="305"/>
        <v>0</v>
      </c>
    </row>
    <row r="663" spans="1:12" s="40" customFormat="1" ht="25.5">
      <c r="A663" s="104"/>
      <c r="B663" s="16" t="s">
        <v>85</v>
      </c>
      <c r="C663" s="17"/>
      <c r="D663" s="18" t="s">
        <v>23</v>
      </c>
      <c r="E663" s="18" t="s">
        <v>14</v>
      </c>
      <c r="F663" s="18" t="s">
        <v>585</v>
      </c>
      <c r="G663" s="18" t="s">
        <v>83</v>
      </c>
      <c r="H663" s="105">
        <f>SUM(I663:L663)</f>
        <v>50</v>
      </c>
      <c r="I663" s="106">
        <v>50</v>
      </c>
      <c r="J663" s="106">
        <v>0</v>
      </c>
      <c r="K663" s="106">
        <v>0</v>
      </c>
      <c r="L663" s="106">
        <v>0</v>
      </c>
    </row>
    <row r="664" spans="1:12" s="40" customFormat="1" ht="51">
      <c r="A664" s="129"/>
      <c r="B664" s="16" t="s">
        <v>448</v>
      </c>
      <c r="C664" s="143"/>
      <c r="D664" s="18" t="s">
        <v>23</v>
      </c>
      <c r="E664" s="18" t="s">
        <v>14</v>
      </c>
      <c r="F664" s="18" t="s">
        <v>449</v>
      </c>
      <c r="G664" s="18"/>
      <c r="H664" s="19">
        <f t="shared" ref="H664:H667" si="306">I664+J664+K664+L664</f>
        <v>74897.600000000006</v>
      </c>
      <c r="I664" s="106">
        <f>I665+I670+I675+I684</f>
        <v>62985.599999999999</v>
      </c>
      <c r="J664" s="106">
        <f t="shared" ref="J664:L664" si="307">J665+J670+J675</f>
        <v>0</v>
      </c>
      <c r="K664" s="106">
        <f t="shared" si="307"/>
        <v>11912</v>
      </c>
      <c r="L664" s="106">
        <f t="shared" si="307"/>
        <v>0</v>
      </c>
    </row>
    <row r="665" spans="1:12" s="40" customFormat="1" ht="38.25">
      <c r="A665" s="129"/>
      <c r="B665" s="16" t="s">
        <v>422</v>
      </c>
      <c r="C665" s="143"/>
      <c r="D665" s="18" t="s">
        <v>23</v>
      </c>
      <c r="E665" s="18" t="s">
        <v>14</v>
      </c>
      <c r="F665" s="18" t="s">
        <v>450</v>
      </c>
      <c r="G665" s="18"/>
      <c r="H665" s="19">
        <f t="shared" si="306"/>
        <v>100</v>
      </c>
      <c r="I665" s="106">
        <f>I666</f>
        <v>100</v>
      </c>
      <c r="J665" s="106">
        <f t="shared" ref="J665:L668" si="308">J666</f>
        <v>0</v>
      </c>
      <c r="K665" s="106">
        <f t="shared" si="308"/>
        <v>0</v>
      </c>
      <c r="L665" s="106">
        <f t="shared" si="308"/>
        <v>0</v>
      </c>
    </row>
    <row r="666" spans="1:12" s="40" customFormat="1" ht="25.5">
      <c r="A666" s="129"/>
      <c r="B666" s="1" t="s">
        <v>569</v>
      </c>
      <c r="C666" s="143"/>
      <c r="D666" s="18" t="s">
        <v>23</v>
      </c>
      <c r="E666" s="18" t="s">
        <v>14</v>
      </c>
      <c r="F666" s="18" t="s">
        <v>582</v>
      </c>
      <c r="G666" s="18"/>
      <c r="H666" s="19">
        <f t="shared" si="306"/>
        <v>100</v>
      </c>
      <c r="I666" s="106">
        <f>I667</f>
        <v>100</v>
      </c>
      <c r="J666" s="106">
        <f t="shared" si="308"/>
        <v>0</v>
      </c>
      <c r="K666" s="106">
        <f t="shared" si="308"/>
        <v>0</v>
      </c>
      <c r="L666" s="106">
        <f t="shared" si="308"/>
        <v>0</v>
      </c>
    </row>
    <row r="667" spans="1:12" s="40" customFormat="1" ht="54.75" customHeight="1">
      <c r="A667" s="104"/>
      <c r="B667" s="16" t="s">
        <v>262</v>
      </c>
      <c r="C667" s="17"/>
      <c r="D667" s="18" t="s">
        <v>23</v>
      </c>
      <c r="E667" s="18" t="s">
        <v>14</v>
      </c>
      <c r="F667" s="18" t="s">
        <v>582</v>
      </c>
      <c r="G667" s="18" t="s">
        <v>49</v>
      </c>
      <c r="H667" s="19">
        <f t="shared" si="306"/>
        <v>100</v>
      </c>
      <c r="I667" s="20">
        <f>I668</f>
        <v>100</v>
      </c>
      <c r="J667" s="20">
        <f t="shared" si="308"/>
        <v>0</v>
      </c>
      <c r="K667" s="20">
        <f t="shared" si="308"/>
        <v>0</v>
      </c>
      <c r="L667" s="20">
        <f t="shared" si="308"/>
        <v>0</v>
      </c>
    </row>
    <row r="668" spans="1:12" s="40" customFormat="1">
      <c r="A668" s="104"/>
      <c r="B668" s="16" t="s">
        <v>67</v>
      </c>
      <c r="C668" s="17"/>
      <c r="D668" s="18" t="s">
        <v>23</v>
      </c>
      <c r="E668" s="18" t="s">
        <v>14</v>
      </c>
      <c r="F668" s="18" t="s">
        <v>582</v>
      </c>
      <c r="G668" s="18" t="s">
        <v>65</v>
      </c>
      <c r="H668" s="105">
        <f>SUM(I668:L668)</f>
        <v>100</v>
      </c>
      <c r="I668" s="106">
        <f>I669</f>
        <v>100</v>
      </c>
      <c r="J668" s="106">
        <f t="shared" si="308"/>
        <v>0</v>
      </c>
      <c r="K668" s="106">
        <f t="shared" si="308"/>
        <v>0</v>
      </c>
      <c r="L668" s="106">
        <f t="shared" si="308"/>
        <v>0</v>
      </c>
    </row>
    <row r="669" spans="1:12" s="40" customFormat="1" ht="25.5">
      <c r="A669" s="104"/>
      <c r="B669" s="16" t="s">
        <v>85</v>
      </c>
      <c r="C669" s="17"/>
      <c r="D669" s="18" t="s">
        <v>23</v>
      </c>
      <c r="E669" s="18" t="s">
        <v>14</v>
      </c>
      <c r="F669" s="18" t="s">
        <v>582</v>
      </c>
      <c r="G669" s="18" t="s">
        <v>83</v>
      </c>
      <c r="H669" s="105">
        <f>SUM(I669:L669)</f>
        <v>100</v>
      </c>
      <c r="I669" s="106">
        <v>100</v>
      </c>
      <c r="J669" s="106">
        <v>0</v>
      </c>
      <c r="K669" s="106">
        <v>0</v>
      </c>
      <c r="L669" s="106">
        <v>0</v>
      </c>
    </row>
    <row r="670" spans="1:12" s="40" customFormat="1" ht="51">
      <c r="A670" s="129"/>
      <c r="B670" s="16" t="s">
        <v>451</v>
      </c>
      <c r="C670" s="143"/>
      <c r="D670" s="18" t="s">
        <v>23</v>
      </c>
      <c r="E670" s="18" t="s">
        <v>14</v>
      </c>
      <c r="F670" s="18" t="s">
        <v>452</v>
      </c>
      <c r="G670" s="18"/>
      <c r="H670" s="19">
        <f t="shared" ref="H670:H672" si="309">I670+J670+K670+L670</f>
        <v>100</v>
      </c>
      <c r="I670" s="106">
        <f>I671</f>
        <v>100</v>
      </c>
      <c r="J670" s="106">
        <f t="shared" ref="J670:L673" si="310">J671</f>
        <v>0</v>
      </c>
      <c r="K670" s="106">
        <f t="shared" si="310"/>
        <v>0</v>
      </c>
      <c r="L670" s="106">
        <f t="shared" si="310"/>
        <v>0</v>
      </c>
    </row>
    <row r="671" spans="1:12" s="40" customFormat="1" ht="25.5">
      <c r="A671" s="129"/>
      <c r="B671" s="1" t="s">
        <v>569</v>
      </c>
      <c r="C671" s="143"/>
      <c r="D671" s="18" t="s">
        <v>23</v>
      </c>
      <c r="E671" s="18" t="s">
        <v>14</v>
      </c>
      <c r="F671" s="18" t="s">
        <v>581</v>
      </c>
      <c r="G671" s="18"/>
      <c r="H671" s="19">
        <f t="shared" si="309"/>
        <v>100</v>
      </c>
      <c r="I671" s="106">
        <f>I672</f>
        <v>100</v>
      </c>
      <c r="J671" s="106">
        <f t="shared" si="310"/>
        <v>0</v>
      </c>
      <c r="K671" s="106">
        <f t="shared" si="310"/>
        <v>0</v>
      </c>
      <c r="L671" s="106">
        <f t="shared" si="310"/>
        <v>0</v>
      </c>
    </row>
    <row r="672" spans="1:12" s="40" customFormat="1" ht="54.75" customHeight="1">
      <c r="A672" s="104"/>
      <c r="B672" s="16" t="s">
        <v>262</v>
      </c>
      <c r="C672" s="17"/>
      <c r="D672" s="18" t="s">
        <v>23</v>
      </c>
      <c r="E672" s="18" t="s">
        <v>14</v>
      </c>
      <c r="F672" s="18" t="s">
        <v>581</v>
      </c>
      <c r="G672" s="18" t="s">
        <v>49</v>
      </c>
      <c r="H672" s="19">
        <f t="shared" si="309"/>
        <v>100</v>
      </c>
      <c r="I672" s="20">
        <f>I673</f>
        <v>100</v>
      </c>
      <c r="J672" s="20">
        <f t="shared" si="310"/>
        <v>0</v>
      </c>
      <c r="K672" s="20">
        <f t="shared" si="310"/>
        <v>0</v>
      </c>
      <c r="L672" s="20">
        <f t="shared" si="310"/>
        <v>0</v>
      </c>
    </row>
    <row r="673" spans="1:12" s="40" customFormat="1">
      <c r="A673" s="104"/>
      <c r="B673" s="16" t="s">
        <v>67</v>
      </c>
      <c r="C673" s="17"/>
      <c r="D673" s="18" t="s">
        <v>23</v>
      </c>
      <c r="E673" s="18" t="s">
        <v>14</v>
      </c>
      <c r="F673" s="18" t="s">
        <v>581</v>
      </c>
      <c r="G673" s="18" t="s">
        <v>65</v>
      </c>
      <c r="H673" s="105">
        <f>SUM(I673:L673)</f>
        <v>100</v>
      </c>
      <c r="I673" s="106">
        <f>I674</f>
        <v>100</v>
      </c>
      <c r="J673" s="106">
        <f t="shared" si="310"/>
        <v>0</v>
      </c>
      <c r="K673" s="106">
        <f t="shared" si="310"/>
        <v>0</v>
      </c>
      <c r="L673" s="106">
        <f t="shared" si="310"/>
        <v>0</v>
      </c>
    </row>
    <row r="674" spans="1:12" s="40" customFormat="1" ht="25.5">
      <c r="A674" s="104"/>
      <c r="B674" s="16" t="s">
        <v>85</v>
      </c>
      <c r="C674" s="17"/>
      <c r="D674" s="18" t="s">
        <v>23</v>
      </c>
      <c r="E674" s="18" t="s">
        <v>14</v>
      </c>
      <c r="F674" s="18" t="s">
        <v>581</v>
      </c>
      <c r="G674" s="18" t="s">
        <v>83</v>
      </c>
      <c r="H674" s="105">
        <f>SUM(I674:L674)</f>
        <v>100</v>
      </c>
      <c r="I674" s="106">
        <v>100</v>
      </c>
      <c r="J674" s="106">
        <v>0</v>
      </c>
      <c r="K674" s="106">
        <v>0</v>
      </c>
      <c r="L674" s="106">
        <v>0</v>
      </c>
    </row>
    <row r="675" spans="1:12" s="40" customFormat="1" ht="51.75" customHeight="1">
      <c r="A675" s="129"/>
      <c r="B675" s="16" t="s">
        <v>453</v>
      </c>
      <c r="C675" s="143"/>
      <c r="D675" s="18" t="s">
        <v>23</v>
      </c>
      <c r="E675" s="18" t="s">
        <v>14</v>
      </c>
      <c r="F675" s="18" t="s">
        <v>454</v>
      </c>
      <c r="G675" s="18"/>
      <c r="H675" s="19">
        <f t="shared" ref="H675:H677" si="311">I675+J675+K675+L675</f>
        <v>73728.5</v>
      </c>
      <c r="I675" s="106">
        <f>I676+I680</f>
        <v>61816.5</v>
      </c>
      <c r="J675" s="106">
        <f t="shared" ref="J675:L675" si="312">J676+J680</f>
        <v>0</v>
      </c>
      <c r="K675" s="106">
        <f t="shared" si="312"/>
        <v>11912</v>
      </c>
      <c r="L675" s="106">
        <f t="shared" si="312"/>
        <v>0</v>
      </c>
    </row>
    <row r="676" spans="1:12" s="40" customFormat="1" ht="38.25">
      <c r="A676" s="129"/>
      <c r="B676" s="16" t="s">
        <v>205</v>
      </c>
      <c r="C676" s="143"/>
      <c r="D676" s="18" t="s">
        <v>23</v>
      </c>
      <c r="E676" s="18" t="s">
        <v>14</v>
      </c>
      <c r="F676" s="18" t="s">
        <v>455</v>
      </c>
      <c r="G676" s="18"/>
      <c r="H676" s="19">
        <f t="shared" si="311"/>
        <v>61816.5</v>
      </c>
      <c r="I676" s="106">
        <f>I677</f>
        <v>61816.5</v>
      </c>
      <c r="J676" s="106">
        <f t="shared" ref="J676:L678" si="313">J677</f>
        <v>0</v>
      </c>
      <c r="K676" s="106">
        <f t="shared" si="313"/>
        <v>0</v>
      </c>
      <c r="L676" s="106">
        <f t="shared" si="313"/>
        <v>0</v>
      </c>
    </row>
    <row r="677" spans="1:12" s="40" customFormat="1" ht="54.75" customHeight="1">
      <c r="A677" s="104"/>
      <c r="B677" s="16" t="s">
        <v>89</v>
      </c>
      <c r="C677" s="17"/>
      <c r="D677" s="18" t="s">
        <v>23</v>
      </c>
      <c r="E677" s="18" t="s">
        <v>14</v>
      </c>
      <c r="F677" s="18" t="s">
        <v>455</v>
      </c>
      <c r="G677" s="18" t="s">
        <v>49</v>
      </c>
      <c r="H677" s="19">
        <f t="shared" si="311"/>
        <v>61816.5</v>
      </c>
      <c r="I677" s="20">
        <f>I678</f>
        <v>61816.5</v>
      </c>
      <c r="J677" s="20">
        <f t="shared" si="313"/>
        <v>0</v>
      </c>
      <c r="K677" s="20">
        <f t="shared" si="313"/>
        <v>0</v>
      </c>
      <c r="L677" s="20">
        <f t="shared" si="313"/>
        <v>0</v>
      </c>
    </row>
    <row r="678" spans="1:12" s="40" customFormat="1">
      <c r="A678" s="104"/>
      <c r="B678" s="16" t="s">
        <v>67</v>
      </c>
      <c r="C678" s="17"/>
      <c r="D678" s="18" t="s">
        <v>23</v>
      </c>
      <c r="E678" s="18" t="s">
        <v>14</v>
      </c>
      <c r="F678" s="18" t="s">
        <v>455</v>
      </c>
      <c r="G678" s="18" t="s">
        <v>65</v>
      </c>
      <c r="H678" s="105">
        <f>SUM(I678:L678)</f>
        <v>61816.5</v>
      </c>
      <c r="I678" s="106">
        <f>I679</f>
        <v>61816.5</v>
      </c>
      <c r="J678" s="106">
        <f t="shared" si="313"/>
        <v>0</v>
      </c>
      <c r="K678" s="106">
        <f t="shared" si="313"/>
        <v>0</v>
      </c>
      <c r="L678" s="106">
        <f t="shared" si="313"/>
        <v>0</v>
      </c>
    </row>
    <row r="679" spans="1:12" s="40" customFormat="1" ht="76.5">
      <c r="A679" s="104"/>
      <c r="B679" s="16" t="s">
        <v>84</v>
      </c>
      <c r="C679" s="17"/>
      <c r="D679" s="18" t="s">
        <v>23</v>
      </c>
      <c r="E679" s="18" t="s">
        <v>14</v>
      </c>
      <c r="F679" s="18" t="s">
        <v>455</v>
      </c>
      <c r="G679" s="18" t="s">
        <v>66</v>
      </c>
      <c r="H679" s="105">
        <f>SUM(I679:L679)</f>
        <v>61816.5</v>
      </c>
      <c r="I679" s="106">
        <v>61816.5</v>
      </c>
      <c r="J679" s="141">
        <v>0</v>
      </c>
      <c r="K679" s="141">
        <v>0</v>
      </c>
      <c r="L679" s="141">
        <v>0</v>
      </c>
    </row>
    <row r="680" spans="1:12" s="40" customFormat="1" ht="312.75" customHeight="1">
      <c r="A680" s="129"/>
      <c r="B680" s="16" t="s">
        <v>522</v>
      </c>
      <c r="C680" s="143"/>
      <c r="D680" s="18" t="s">
        <v>23</v>
      </c>
      <c r="E680" s="18" t="s">
        <v>14</v>
      </c>
      <c r="F680" s="18" t="s">
        <v>456</v>
      </c>
      <c r="G680" s="18"/>
      <c r="H680" s="19">
        <f t="shared" ref="H680:H681" si="314">I680+J680+K680+L680</f>
        <v>11912</v>
      </c>
      <c r="I680" s="106">
        <f>I681</f>
        <v>0</v>
      </c>
      <c r="J680" s="106">
        <f t="shared" ref="J680:L686" si="315">J681</f>
        <v>0</v>
      </c>
      <c r="K680" s="106">
        <f t="shared" si="315"/>
        <v>11912</v>
      </c>
      <c r="L680" s="106">
        <f t="shared" si="315"/>
        <v>0</v>
      </c>
    </row>
    <row r="681" spans="1:12" s="40" customFormat="1" ht="54.75" customHeight="1">
      <c r="A681" s="104"/>
      <c r="B681" s="16" t="s">
        <v>89</v>
      </c>
      <c r="C681" s="17"/>
      <c r="D681" s="18" t="s">
        <v>23</v>
      </c>
      <c r="E681" s="18" t="s">
        <v>14</v>
      </c>
      <c r="F681" s="18" t="s">
        <v>456</v>
      </c>
      <c r="G681" s="18" t="s">
        <v>49</v>
      </c>
      <c r="H681" s="19">
        <f t="shared" si="314"/>
        <v>11912</v>
      </c>
      <c r="I681" s="20">
        <f>I682</f>
        <v>0</v>
      </c>
      <c r="J681" s="20">
        <f t="shared" si="315"/>
        <v>0</v>
      </c>
      <c r="K681" s="20">
        <f t="shared" si="315"/>
        <v>11912</v>
      </c>
      <c r="L681" s="20">
        <f t="shared" si="315"/>
        <v>0</v>
      </c>
    </row>
    <row r="682" spans="1:12" s="40" customFormat="1">
      <c r="A682" s="104"/>
      <c r="B682" s="16" t="s">
        <v>67</v>
      </c>
      <c r="C682" s="17"/>
      <c r="D682" s="18" t="s">
        <v>23</v>
      </c>
      <c r="E682" s="18" t="s">
        <v>14</v>
      </c>
      <c r="F682" s="18" t="s">
        <v>456</v>
      </c>
      <c r="G682" s="18" t="s">
        <v>65</v>
      </c>
      <c r="H682" s="105">
        <f>SUM(I682:L682)</f>
        <v>11912</v>
      </c>
      <c r="I682" s="106">
        <f>I683</f>
        <v>0</v>
      </c>
      <c r="J682" s="106">
        <f t="shared" si="315"/>
        <v>0</v>
      </c>
      <c r="K682" s="106">
        <f t="shared" si="315"/>
        <v>11912</v>
      </c>
      <c r="L682" s="106">
        <f t="shared" si="315"/>
        <v>0</v>
      </c>
    </row>
    <row r="683" spans="1:12" s="40" customFormat="1" ht="76.5">
      <c r="A683" s="104"/>
      <c r="B683" s="16" t="s">
        <v>84</v>
      </c>
      <c r="C683" s="17"/>
      <c r="D683" s="18" t="s">
        <v>23</v>
      </c>
      <c r="E683" s="18" t="s">
        <v>14</v>
      </c>
      <c r="F683" s="18" t="s">
        <v>456</v>
      </c>
      <c r="G683" s="18" t="s">
        <v>66</v>
      </c>
      <c r="H683" s="105">
        <f>SUM(I683:L683)</f>
        <v>11912</v>
      </c>
      <c r="I683" s="106">
        <v>0</v>
      </c>
      <c r="J683" s="141">
        <v>0</v>
      </c>
      <c r="K683" s="141">
        <v>11912</v>
      </c>
      <c r="L683" s="141">
        <v>0</v>
      </c>
    </row>
    <row r="684" spans="1:12" s="40" customFormat="1" ht="25.5">
      <c r="A684" s="129"/>
      <c r="B684" s="1" t="s">
        <v>569</v>
      </c>
      <c r="C684" s="143"/>
      <c r="D684" s="18" t="s">
        <v>23</v>
      </c>
      <c r="E684" s="18" t="s">
        <v>14</v>
      </c>
      <c r="F684" s="18" t="s">
        <v>580</v>
      </c>
      <c r="G684" s="18"/>
      <c r="H684" s="19">
        <f t="shared" ref="H684:H685" si="316">I684+J684+K684+L684</f>
        <v>969.1</v>
      </c>
      <c r="I684" s="106">
        <f>I685</f>
        <v>969.1</v>
      </c>
      <c r="J684" s="106">
        <f t="shared" si="315"/>
        <v>0</v>
      </c>
      <c r="K684" s="106">
        <f t="shared" si="315"/>
        <v>0</v>
      </c>
      <c r="L684" s="106">
        <f t="shared" si="315"/>
        <v>0</v>
      </c>
    </row>
    <row r="685" spans="1:12" s="40" customFormat="1" ht="54.75" customHeight="1">
      <c r="A685" s="104"/>
      <c r="B685" s="16" t="s">
        <v>89</v>
      </c>
      <c r="C685" s="17"/>
      <c r="D685" s="18" t="s">
        <v>23</v>
      </c>
      <c r="E685" s="18" t="s">
        <v>14</v>
      </c>
      <c r="F685" s="18" t="s">
        <v>580</v>
      </c>
      <c r="G685" s="18" t="s">
        <v>49</v>
      </c>
      <c r="H685" s="19">
        <f t="shared" si="316"/>
        <v>969.1</v>
      </c>
      <c r="I685" s="20">
        <f>I686</f>
        <v>969.1</v>
      </c>
      <c r="J685" s="20">
        <f t="shared" si="315"/>
        <v>0</v>
      </c>
      <c r="K685" s="20">
        <f t="shared" si="315"/>
        <v>0</v>
      </c>
      <c r="L685" s="20">
        <f t="shared" si="315"/>
        <v>0</v>
      </c>
    </row>
    <row r="686" spans="1:12" s="40" customFormat="1">
      <c r="A686" s="104"/>
      <c r="B686" s="16" t="s">
        <v>67</v>
      </c>
      <c r="C686" s="17"/>
      <c r="D686" s="18" t="s">
        <v>23</v>
      </c>
      <c r="E686" s="18" t="s">
        <v>14</v>
      </c>
      <c r="F686" s="18" t="s">
        <v>580</v>
      </c>
      <c r="G686" s="18" t="s">
        <v>65</v>
      </c>
      <c r="H686" s="105">
        <f>SUM(I686:L686)</f>
        <v>969.1</v>
      </c>
      <c r="I686" s="106">
        <f>I687</f>
        <v>969.1</v>
      </c>
      <c r="J686" s="106">
        <f t="shared" si="315"/>
        <v>0</v>
      </c>
      <c r="K686" s="106">
        <f t="shared" si="315"/>
        <v>0</v>
      </c>
      <c r="L686" s="106">
        <f t="shared" si="315"/>
        <v>0</v>
      </c>
    </row>
    <row r="687" spans="1:12" s="40" customFormat="1" ht="76.5">
      <c r="A687" s="104"/>
      <c r="B687" s="16" t="s">
        <v>84</v>
      </c>
      <c r="C687" s="17"/>
      <c r="D687" s="18" t="s">
        <v>23</v>
      </c>
      <c r="E687" s="18" t="s">
        <v>14</v>
      </c>
      <c r="F687" s="18" t="s">
        <v>580</v>
      </c>
      <c r="G687" s="18" t="s">
        <v>66</v>
      </c>
      <c r="H687" s="105">
        <f>SUM(I687:L687)</f>
        <v>969.1</v>
      </c>
      <c r="I687" s="106">
        <f>500+469.1</f>
        <v>969.1</v>
      </c>
      <c r="J687" s="141">
        <v>0</v>
      </c>
      <c r="K687" s="141">
        <v>0</v>
      </c>
      <c r="L687" s="141">
        <v>0</v>
      </c>
    </row>
    <row r="688" spans="1:12" s="40" customFormat="1" ht="25.5">
      <c r="A688" s="137"/>
      <c r="B688" s="22" t="s">
        <v>457</v>
      </c>
      <c r="C688" s="24"/>
      <c r="D688" s="23" t="s">
        <v>23</v>
      </c>
      <c r="E688" s="23" t="s">
        <v>18</v>
      </c>
      <c r="F688" s="23"/>
      <c r="G688" s="23"/>
      <c r="H688" s="105">
        <f>SUM(I688:L688)</f>
        <v>252.6</v>
      </c>
      <c r="I688" s="105">
        <f t="shared" ref="I688:L693" si="317">I689</f>
        <v>0</v>
      </c>
      <c r="J688" s="105">
        <f t="shared" si="317"/>
        <v>252.6</v>
      </c>
      <c r="K688" s="105">
        <f t="shared" si="317"/>
        <v>0</v>
      </c>
      <c r="L688" s="105">
        <f t="shared" si="317"/>
        <v>0</v>
      </c>
    </row>
    <row r="689" spans="1:14" s="33" customFormat="1" ht="53.25" customHeight="1">
      <c r="A689" s="9"/>
      <c r="B689" s="1" t="s">
        <v>220</v>
      </c>
      <c r="C689" s="118"/>
      <c r="D689" s="3" t="s">
        <v>23</v>
      </c>
      <c r="E689" s="3" t="s">
        <v>18</v>
      </c>
      <c r="F689" s="3" t="s">
        <v>265</v>
      </c>
      <c r="G689" s="3"/>
      <c r="H689" s="6">
        <f t="shared" ref="H689" si="318">I689+J689+K689+L689</f>
        <v>252.6</v>
      </c>
      <c r="I689" s="10">
        <f t="shared" si="317"/>
        <v>0</v>
      </c>
      <c r="J689" s="10">
        <f t="shared" si="317"/>
        <v>252.6</v>
      </c>
      <c r="K689" s="10">
        <f t="shared" si="317"/>
        <v>0</v>
      </c>
      <c r="L689" s="10">
        <f t="shared" si="317"/>
        <v>0</v>
      </c>
    </row>
    <row r="690" spans="1:14" s="33" customFormat="1" ht="42.75" customHeight="1">
      <c r="A690" s="9"/>
      <c r="B690" s="1" t="s">
        <v>266</v>
      </c>
      <c r="C690" s="118"/>
      <c r="D690" s="3" t="s">
        <v>23</v>
      </c>
      <c r="E690" s="3" t="s">
        <v>18</v>
      </c>
      <c r="F690" s="3" t="s">
        <v>267</v>
      </c>
      <c r="G690" s="3"/>
      <c r="H690" s="6">
        <f>SUM(I690:L690)</f>
        <v>252.6</v>
      </c>
      <c r="I690" s="10">
        <f t="shared" si="317"/>
        <v>0</v>
      </c>
      <c r="J690" s="10">
        <f t="shared" si="317"/>
        <v>252.6</v>
      </c>
      <c r="K690" s="10">
        <f t="shared" si="317"/>
        <v>0</v>
      </c>
      <c r="L690" s="10">
        <f t="shared" si="317"/>
        <v>0</v>
      </c>
    </row>
    <row r="691" spans="1:14" s="33" customFormat="1" ht="178.5">
      <c r="A691" s="9"/>
      <c r="B691" s="1" t="s">
        <v>526</v>
      </c>
      <c r="C691" s="118"/>
      <c r="D691" s="3" t="s">
        <v>23</v>
      </c>
      <c r="E691" s="3" t="s">
        <v>18</v>
      </c>
      <c r="F691" s="3" t="s">
        <v>458</v>
      </c>
      <c r="G691" s="3"/>
      <c r="H691" s="6">
        <f>SUM(I691:L691)</f>
        <v>252.6</v>
      </c>
      <c r="I691" s="10">
        <f t="shared" si="317"/>
        <v>0</v>
      </c>
      <c r="J691" s="10">
        <f t="shared" si="317"/>
        <v>252.6</v>
      </c>
      <c r="K691" s="10">
        <f t="shared" si="317"/>
        <v>0</v>
      </c>
      <c r="L691" s="10">
        <f t="shared" si="317"/>
        <v>0</v>
      </c>
    </row>
    <row r="692" spans="1:14" s="33" customFormat="1" ht="38.25">
      <c r="A692" s="9"/>
      <c r="B692" s="1" t="s">
        <v>275</v>
      </c>
      <c r="C692" s="116"/>
      <c r="D692" s="3" t="s">
        <v>23</v>
      </c>
      <c r="E692" s="3" t="s">
        <v>18</v>
      </c>
      <c r="F692" s="3" t="s">
        <v>458</v>
      </c>
      <c r="G692" s="3" t="s">
        <v>58</v>
      </c>
      <c r="H692" s="6">
        <f t="shared" ref="H692:H694" si="319">I692+J692+K692+L692</f>
        <v>252.6</v>
      </c>
      <c r="I692" s="10">
        <f t="shared" si="317"/>
        <v>0</v>
      </c>
      <c r="J692" s="10">
        <f t="shared" si="317"/>
        <v>252.6</v>
      </c>
      <c r="K692" s="10">
        <f t="shared" si="317"/>
        <v>0</v>
      </c>
      <c r="L692" s="10">
        <f t="shared" si="317"/>
        <v>0</v>
      </c>
    </row>
    <row r="693" spans="1:14" s="33" customFormat="1" ht="42.75" customHeight="1">
      <c r="A693" s="9"/>
      <c r="B693" s="1" t="s">
        <v>113</v>
      </c>
      <c r="C693" s="116"/>
      <c r="D693" s="3" t="s">
        <v>23</v>
      </c>
      <c r="E693" s="3" t="s">
        <v>18</v>
      </c>
      <c r="F693" s="3" t="s">
        <v>458</v>
      </c>
      <c r="G693" s="3" t="s">
        <v>60</v>
      </c>
      <c r="H693" s="6">
        <f t="shared" si="319"/>
        <v>252.6</v>
      </c>
      <c r="I693" s="10">
        <f t="shared" si="317"/>
        <v>0</v>
      </c>
      <c r="J693" s="10">
        <f t="shared" si="317"/>
        <v>252.6</v>
      </c>
      <c r="K693" s="10">
        <f t="shared" si="317"/>
        <v>0</v>
      </c>
      <c r="L693" s="10">
        <f t="shared" si="317"/>
        <v>0</v>
      </c>
    </row>
    <row r="694" spans="1:14" s="33" customFormat="1" ht="53.25" customHeight="1">
      <c r="A694" s="9"/>
      <c r="B694" s="1" t="s">
        <v>276</v>
      </c>
      <c r="C694" s="116"/>
      <c r="D694" s="3" t="s">
        <v>23</v>
      </c>
      <c r="E694" s="3" t="s">
        <v>18</v>
      </c>
      <c r="F694" s="3" t="s">
        <v>458</v>
      </c>
      <c r="G694" s="3" t="s">
        <v>62</v>
      </c>
      <c r="H694" s="6">
        <f t="shared" si="319"/>
        <v>252.6</v>
      </c>
      <c r="I694" s="10">
        <v>0</v>
      </c>
      <c r="J694" s="10">
        <v>252.6</v>
      </c>
      <c r="K694" s="10">
        <v>0</v>
      </c>
      <c r="L694" s="10">
        <v>0</v>
      </c>
    </row>
    <row r="695" spans="1:14" s="109" customFormat="1" ht="12.75" customHeight="1">
      <c r="A695" s="110"/>
      <c r="B695" s="24" t="s">
        <v>146</v>
      </c>
      <c r="C695" s="22"/>
      <c r="D695" s="23" t="s">
        <v>33</v>
      </c>
      <c r="E695" s="23" t="s">
        <v>15</v>
      </c>
      <c r="F695" s="23"/>
      <c r="G695" s="23"/>
      <c r="H695" s="19">
        <f>SUM(I695:L695)</f>
        <v>129735.6</v>
      </c>
      <c r="I695" s="19">
        <f>I696+I703+I725+I740</f>
        <v>15127.900000000001</v>
      </c>
      <c r="J695" s="19">
        <f>J696+J703+J725+J740</f>
        <v>108444.3</v>
      </c>
      <c r="K695" s="19">
        <f>K696+K703+K725+K740</f>
        <v>6163.4</v>
      </c>
      <c r="L695" s="19">
        <f>L696+L703+L725+L740</f>
        <v>0</v>
      </c>
      <c r="M695" s="145"/>
    </row>
    <row r="696" spans="1:14" s="109" customFormat="1" ht="13.5" customHeight="1">
      <c r="A696" s="110"/>
      <c r="B696" s="24" t="s">
        <v>147</v>
      </c>
      <c r="C696" s="134"/>
      <c r="D696" s="23" t="s">
        <v>33</v>
      </c>
      <c r="E696" s="23" t="s">
        <v>14</v>
      </c>
      <c r="F696" s="23"/>
      <c r="G696" s="23"/>
      <c r="H696" s="19">
        <f t="shared" ref="H696:H739" si="320">I696+J696+K696+L696</f>
        <v>3521.8</v>
      </c>
      <c r="I696" s="19">
        <f t="shared" ref="I696:L701" si="321">I697</f>
        <v>3521.8</v>
      </c>
      <c r="J696" s="19">
        <f t="shared" si="321"/>
        <v>0</v>
      </c>
      <c r="K696" s="19">
        <f t="shared" si="321"/>
        <v>0</v>
      </c>
      <c r="L696" s="19">
        <f t="shared" si="321"/>
        <v>0</v>
      </c>
    </row>
    <row r="697" spans="1:14" s="40" customFormat="1" ht="53.25" customHeight="1">
      <c r="A697" s="104"/>
      <c r="B697" s="16" t="s">
        <v>220</v>
      </c>
      <c r="C697" s="134"/>
      <c r="D697" s="18" t="s">
        <v>33</v>
      </c>
      <c r="E697" s="18" t="s">
        <v>14</v>
      </c>
      <c r="F697" s="18" t="s">
        <v>265</v>
      </c>
      <c r="G697" s="18"/>
      <c r="H697" s="19">
        <f t="shared" si="320"/>
        <v>3521.8</v>
      </c>
      <c r="I697" s="20">
        <f t="shared" si="321"/>
        <v>3521.8</v>
      </c>
      <c r="J697" s="20">
        <f t="shared" si="321"/>
        <v>0</v>
      </c>
      <c r="K697" s="20">
        <f t="shared" si="321"/>
        <v>0</v>
      </c>
      <c r="L697" s="20">
        <f t="shared" si="321"/>
        <v>0</v>
      </c>
    </row>
    <row r="698" spans="1:14" s="40" customFormat="1" ht="42.75" customHeight="1">
      <c r="A698" s="104"/>
      <c r="B698" s="1" t="s">
        <v>266</v>
      </c>
      <c r="C698" s="134"/>
      <c r="D698" s="18" t="s">
        <v>33</v>
      </c>
      <c r="E698" s="18" t="s">
        <v>14</v>
      </c>
      <c r="F698" s="18" t="s">
        <v>267</v>
      </c>
      <c r="G698" s="18"/>
      <c r="H698" s="19">
        <f>SUM(I698:L698)</f>
        <v>3521.8</v>
      </c>
      <c r="I698" s="20">
        <f t="shared" si="321"/>
        <v>3521.8</v>
      </c>
      <c r="J698" s="20">
        <f t="shared" si="321"/>
        <v>0</v>
      </c>
      <c r="K698" s="20">
        <f t="shared" si="321"/>
        <v>0</v>
      </c>
      <c r="L698" s="20">
        <f t="shared" si="321"/>
        <v>0</v>
      </c>
    </row>
    <row r="699" spans="1:14" s="109" customFormat="1" ht="25.5">
      <c r="A699" s="110"/>
      <c r="B699" s="16" t="s">
        <v>289</v>
      </c>
      <c r="C699" s="134"/>
      <c r="D699" s="18" t="s">
        <v>33</v>
      </c>
      <c r="E699" s="18" t="s">
        <v>14</v>
      </c>
      <c r="F699" s="18" t="s">
        <v>290</v>
      </c>
      <c r="G699" s="23"/>
      <c r="H699" s="19">
        <f t="shared" si="320"/>
        <v>3521.8</v>
      </c>
      <c r="I699" s="20">
        <f t="shared" si="321"/>
        <v>3521.8</v>
      </c>
      <c r="J699" s="20">
        <f t="shared" si="321"/>
        <v>0</v>
      </c>
      <c r="K699" s="20">
        <f t="shared" si="321"/>
        <v>0</v>
      </c>
      <c r="L699" s="20">
        <f t="shared" si="321"/>
        <v>0</v>
      </c>
    </row>
    <row r="700" spans="1:14" s="40" customFormat="1" ht="24.75" customHeight="1">
      <c r="A700" s="104"/>
      <c r="B700" s="16" t="s">
        <v>148</v>
      </c>
      <c r="C700" s="139"/>
      <c r="D700" s="18" t="s">
        <v>33</v>
      </c>
      <c r="E700" s="18" t="s">
        <v>14</v>
      </c>
      <c r="F700" s="18" t="s">
        <v>290</v>
      </c>
      <c r="G700" s="18" t="s">
        <v>149</v>
      </c>
      <c r="H700" s="19">
        <f t="shared" si="320"/>
        <v>3521.8</v>
      </c>
      <c r="I700" s="20">
        <f t="shared" si="321"/>
        <v>3521.8</v>
      </c>
      <c r="J700" s="20">
        <f t="shared" si="321"/>
        <v>0</v>
      </c>
      <c r="K700" s="20">
        <f t="shared" si="321"/>
        <v>0</v>
      </c>
      <c r="L700" s="20">
        <f t="shared" si="321"/>
        <v>0</v>
      </c>
    </row>
    <row r="701" spans="1:14" s="40" customFormat="1" ht="37.5" customHeight="1">
      <c r="A701" s="104"/>
      <c r="B701" s="16" t="s">
        <v>150</v>
      </c>
      <c r="C701" s="139"/>
      <c r="D701" s="18" t="s">
        <v>33</v>
      </c>
      <c r="E701" s="18" t="s">
        <v>14</v>
      </c>
      <c r="F701" s="18" t="s">
        <v>290</v>
      </c>
      <c r="G701" s="18" t="s">
        <v>151</v>
      </c>
      <c r="H701" s="19">
        <f t="shared" si="320"/>
        <v>3521.8</v>
      </c>
      <c r="I701" s="20">
        <f t="shared" si="321"/>
        <v>3521.8</v>
      </c>
      <c r="J701" s="20">
        <f t="shared" si="321"/>
        <v>0</v>
      </c>
      <c r="K701" s="20">
        <f t="shared" si="321"/>
        <v>0</v>
      </c>
      <c r="L701" s="20">
        <f t="shared" si="321"/>
        <v>0</v>
      </c>
    </row>
    <row r="702" spans="1:14" s="40" customFormat="1" ht="61.5" customHeight="1">
      <c r="A702" s="104"/>
      <c r="B702" s="16" t="s">
        <v>459</v>
      </c>
      <c r="C702" s="139"/>
      <c r="D702" s="18" t="s">
        <v>33</v>
      </c>
      <c r="E702" s="18" t="s">
        <v>14</v>
      </c>
      <c r="F702" s="18" t="s">
        <v>290</v>
      </c>
      <c r="G702" s="18" t="s">
        <v>152</v>
      </c>
      <c r="H702" s="19">
        <f t="shared" si="320"/>
        <v>3521.8</v>
      </c>
      <c r="I702" s="20">
        <v>3521.8</v>
      </c>
      <c r="J702" s="20">
        <v>0</v>
      </c>
      <c r="K702" s="20">
        <v>0</v>
      </c>
      <c r="L702" s="20">
        <v>0</v>
      </c>
    </row>
    <row r="703" spans="1:14" s="109" customFormat="1" ht="25.5" customHeight="1">
      <c r="A703" s="110"/>
      <c r="B703" s="22" t="s">
        <v>153</v>
      </c>
      <c r="C703" s="134"/>
      <c r="D703" s="23" t="s">
        <v>33</v>
      </c>
      <c r="E703" s="23" t="s">
        <v>17</v>
      </c>
      <c r="F703" s="23"/>
      <c r="G703" s="23"/>
      <c r="H703" s="19">
        <f t="shared" si="320"/>
        <v>13343.3</v>
      </c>
      <c r="I703" s="19">
        <f>I704</f>
        <v>6438.1</v>
      </c>
      <c r="J703" s="19">
        <f t="shared" ref="J703:L703" si="322">J704</f>
        <v>741.8</v>
      </c>
      <c r="K703" s="19">
        <f t="shared" si="322"/>
        <v>6163.4</v>
      </c>
      <c r="L703" s="19">
        <f t="shared" si="322"/>
        <v>0</v>
      </c>
      <c r="M703" s="145"/>
      <c r="N703" s="145"/>
    </row>
    <row r="704" spans="1:14" s="109" customFormat="1" ht="76.5">
      <c r="A704" s="110"/>
      <c r="B704" s="16" t="s">
        <v>390</v>
      </c>
      <c r="C704" s="134"/>
      <c r="D704" s="18" t="s">
        <v>33</v>
      </c>
      <c r="E704" s="18" t="s">
        <v>17</v>
      </c>
      <c r="F704" s="18" t="s">
        <v>391</v>
      </c>
      <c r="G704" s="18"/>
      <c r="H704" s="19">
        <f>SUM(I704:L704)</f>
        <v>13343.3</v>
      </c>
      <c r="I704" s="20">
        <f>I705+I709+I713+I717+I721</f>
        <v>6438.1</v>
      </c>
      <c r="J704" s="20">
        <f t="shared" ref="J704:L704" si="323">J705+J709+J713+J717+J721</f>
        <v>741.8</v>
      </c>
      <c r="K704" s="20">
        <f t="shared" si="323"/>
        <v>6163.4</v>
      </c>
      <c r="L704" s="20">
        <f t="shared" si="323"/>
        <v>0</v>
      </c>
      <c r="M704" s="145"/>
      <c r="N704" s="145"/>
    </row>
    <row r="705" spans="1:14" s="109" customFormat="1" ht="25.5">
      <c r="A705" s="110"/>
      <c r="B705" s="1" t="s">
        <v>569</v>
      </c>
      <c r="C705" s="134"/>
      <c r="D705" s="18" t="s">
        <v>33</v>
      </c>
      <c r="E705" s="18" t="s">
        <v>17</v>
      </c>
      <c r="F705" s="18" t="s">
        <v>392</v>
      </c>
      <c r="G705" s="18"/>
      <c r="H705" s="19">
        <f t="shared" ref="H705:H720" si="324">I705+J705+K705+L705</f>
        <v>6435</v>
      </c>
      <c r="I705" s="20">
        <f>I706</f>
        <v>6435</v>
      </c>
      <c r="J705" s="20">
        <f t="shared" ref="J705:L707" si="325">J706</f>
        <v>0</v>
      </c>
      <c r="K705" s="20">
        <f t="shared" si="325"/>
        <v>0</v>
      </c>
      <c r="L705" s="20">
        <f t="shared" si="325"/>
        <v>0</v>
      </c>
      <c r="M705" s="145"/>
      <c r="N705" s="145"/>
    </row>
    <row r="706" spans="1:14" s="40" customFormat="1" ht="25.5">
      <c r="A706" s="110"/>
      <c r="B706" s="16" t="s">
        <v>148</v>
      </c>
      <c r="C706" s="134"/>
      <c r="D706" s="18" t="s">
        <v>33</v>
      </c>
      <c r="E706" s="18" t="s">
        <v>17</v>
      </c>
      <c r="F706" s="18" t="s">
        <v>392</v>
      </c>
      <c r="G706" s="18" t="s">
        <v>149</v>
      </c>
      <c r="H706" s="19">
        <f t="shared" si="324"/>
        <v>6435</v>
      </c>
      <c r="I706" s="20">
        <f>I707</f>
        <v>6435</v>
      </c>
      <c r="J706" s="20">
        <f t="shared" si="325"/>
        <v>0</v>
      </c>
      <c r="K706" s="20">
        <f t="shared" si="325"/>
        <v>0</v>
      </c>
      <c r="L706" s="20">
        <f t="shared" si="325"/>
        <v>0</v>
      </c>
    </row>
    <row r="707" spans="1:14" s="40" customFormat="1" ht="38.25">
      <c r="A707" s="110"/>
      <c r="B707" s="16" t="s">
        <v>150</v>
      </c>
      <c r="C707" s="134"/>
      <c r="D707" s="18" t="s">
        <v>33</v>
      </c>
      <c r="E707" s="18" t="s">
        <v>17</v>
      </c>
      <c r="F707" s="18" t="s">
        <v>392</v>
      </c>
      <c r="G707" s="18" t="s">
        <v>151</v>
      </c>
      <c r="H707" s="19">
        <f t="shared" si="324"/>
        <v>6435</v>
      </c>
      <c r="I707" s="20">
        <f>I708</f>
        <v>6435</v>
      </c>
      <c r="J707" s="20">
        <f t="shared" si="325"/>
        <v>0</v>
      </c>
      <c r="K707" s="20">
        <f t="shared" si="325"/>
        <v>0</v>
      </c>
      <c r="L707" s="20">
        <f t="shared" si="325"/>
        <v>0</v>
      </c>
    </row>
    <row r="708" spans="1:14" s="40" customFormat="1" ht="25.5">
      <c r="A708" s="110"/>
      <c r="B708" s="16" t="s">
        <v>154</v>
      </c>
      <c r="C708" s="134"/>
      <c r="D708" s="18" t="s">
        <v>33</v>
      </c>
      <c r="E708" s="18" t="s">
        <v>17</v>
      </c>
      <c r="F708" s="18" t="s">
        <v>392</v>
      </c>
      <c r="G708" s="18" t="s">
        <v>155</v>
      </c>
      <c r="H708" s="19">
        <f t="shared" si="324"/>
        <v>6435</v>
      </c>
      <c r="I708" s="20">
        <v>6435</v>
      </c>
      <c r="J708" s="20">
        <v>0</v>
      </c>
      <c r="K708" s="20">
        <v>0</v>
      </c>
      <c r="L708" s="20">
        <v>0</v>
      </c>
    </row>
    <row r="709" spans="1:14" s="40" customFormat="1" ht="163.5" customHeight="1">
      <c r="A709" s="110"/>
      <c r="B709" s="16" t="s">
        <v>527</v>
      </c>
      <c r="C709" s="134"/>
      <c r="D709" s="18" t="s">
        <v>33</v>
      </c>
      <c r="E709" s="18" t="s">
        <v>17</v>
      </c>
      <c r="F709" s="18" t="s">
        <v>460</v>
      </c>
      <c r="G709" s="18"/>
      <c r="H709" s="19">
        <f t="shared" si="324"/>
        <v>5858.2</v>
      </c>
      <c r="I709" s="20">
        <f>I710</f>
        <v>0</v>
      </c>
      <c r="J709" s="20">
        <f t="shared" ref="J709:L711" si="326">J710</f>
        <v>0</v>
      </c>
      <c r="K709" s="20">
        <f t="shared" si="326"/>
        <v>5858.2</v>
      </c>
      <c r="L709" s="20">
        <f t="shared" si="326"/>
        <v>0</v>
      </c>
    </row>
    <row r="710" spans="1:14" s="40" customFormat="1" ht="25.5">
      <c r="A710" s="110"/>
      <c r="B710" s="16" t="s">
        <v>148</v>
      </c>
      <c r="C710" s="134"/>
      <c r="D710" s="18" t="s">
        <v>33</v>
      </c>
      <c r="E710" s="18" t="s">
        <v>17</v>
      </c>
      <c r="F710" s="18" t="s">
        <v>460</v>
      </c>
      <c r="G710" s="18" t="s">
        <v>149</v>
      </c>
      <c r="H710" s="19">
        <f t="shared" si="324"/>
        <v>5858.2</v>
      </c>
      <c r="I710" s="20">
        <f>I711</f>
        <v>0</v>
      </c>
      <c r="J710" s="20">
        <f t="shared" si="326"/>
        <v>0</v>
      </c>
      <c r="K710" s="20">
        <f t="shared" si="326"/>
        <v>5858.2</v>
      </c>
      <c r="L710" s="20">
        <f t="shared" si="326"/>
        <v>0</v>
      </c>
    </row>
    <row r="711" spans="1:14" s="40" customFormat="1" ht="38.25">
      <c r="A711" s="110"/>
      <c r="B711" s="16" t="s">
        <v>150</v>
      </c>
      <c r="C711" s="134"/>
      <c r="D711" s="18" t="s">
        <v>33</v>
      </c>
      <c r="E711" s="18" t="s">
        <v>17</v>
      </c>
      <c r="F711" s="18" t="s">
        <v>460</v>
      </c>
      <c r="G711" s="18" t="s">
        <v>151</v>
      </c>
      <c r="H711" s="19">
        <f t="shared" si="324"/>
        <v>5858.2</v>
      </c>
      <c r="I711" s="20">
        <f>I712</f>
        <v>0</v>
      </c>
      <c r="J711" s="20">
        <f t="shared" si="326"/>
        <v>0</v>
      </c>
      <c r="K711" s="20">
        <f t="shared" si="326"/>
        <v>5858.2</v>
      </c>
      <c r="L711" s="20">
        <f t="shared" si="326"/>
        <v>0</v>
      </c>
    </row>
    <row r="712" spans="1:14" s="40" customFormat="1" ht="25.5">
      <c r="A712" s="110"/>
      <c r="B712" s="16" t="s">
        <v>154</v>
      </c>
      <c r="C712" s="134"/>
      <c r="D712" s="18" t="s">
        <v>33</v>
      </c>
      <c r="E712" s="18" t="s">
        <v>17</v>
      </c>
      <c r="F712" s="18" t="s">
        <v>460</v>
      </c>
      <c r="G712" s="18" t="s">
        <v>155</v>
      </c>
      <c r="H712" s="19">
        <f t="shared" si="324"/>
        <v>5858.2</v>
      </c>
      <c r="I712" s="20">
        <v>0</v>
      </c>
      <c r="J712" s="20">
        <v>0</v>
      </c>
      <c r="K712" s="20">
        <v>5858.2</v>
      </c>
      <c r="L712" s="20">
        <v>0</v>
      </c>
    </row>
    <row r="713" spans="1:14" s="40" customFormat="1" ht="298.5" customHeight="1">
      <c r="A713" s="110"/>
      <c r="B713" s="16" t="s">
        <v>528</v>
      </c>
      <c r="C713" s="134"/>
      <c r="D713" s="18" t="s">
        <v>33</v>
      </c>
      <c r="E713" s="18" t="s">
        <v>17</v>
      </c>
      <c r="F713" s="18" t="s">
        <v>461</v>
      </c>
      <c r="G713" s="18"/>
      <c r="H713" s="19">
        <f t="shared" si="324"/>
        <v>305.2</v>
      </c>
      <c r="I713" s="20">
        <f>I714</f>
        <v>0</v>
      </c>
      <c r="J713" s="20">
        <f t="shared" ref="J713:L715" si="327">J714</f>
        <v>0</v>
      </c>
      <c r="K713" s="20">
        <f t="shared" si="327"/>
        <v>305.2</v>
      </c>
      <c r="L713" s="20">
        <f t="shared" si="327"/>
        <v>0</v>
      </c>
    </row>
    <row r="714" spans="1:14" s="40" customFormat="1" ht="25.5">
      <c r="A714" s="110"/>
      <c r="B714" s="16" t="s">
        <v>148</v>
      </c>
      <c r="C714" s="134"/>
      <c r="D714" s="18" t="s">
        <v>33</v>
      </c>
      <c r="E714" s="18" t="s">
        <v>17</v>
      </c>
      <c r="F714" s="18" t="s">
        <v>461</v>
      </c>
      <c r="G714" s="18" t="s">
        <v>149</v>
      </c>
      <c r="H714" s="19">
        <f t="shared" si="324"/>
        <v>305.2</v>
      </c>
      <c r="I714" s="20">
        <f>I715</f>
        <v>0</v>
      </c>
      <c r="J714" s="20">
        <f t="shared" si="327"/>
        <v>0</v>
      </c>
      <c r="K714" s="20">
        <f t="shared" si="327"/>
        <v>305.2</v>
      </c>
      <c r="L714" s="20">
        <f t="shared" si="327"/>
        <v>0</v>
      </c>
    </row>
    <row r="715" spans="1:14" s="40" customFormat="1" ht="38.25">
      <c r="A715" s="110"/>
      <c r="B715" s="16" t="s">
        <v>150</v>
      </c>
      <c r="C715" s="134"/>
      <c r="D715" s="18" t="s">
        <v>33</v>
      </c>
      <c r="E715" s="18" t="s">
        <v>17</v>
      </c>
      <c r="F715" s="18" t="s">
        <v>461</v>
      </c>
      <c r="G715" s="18" t="s">
        <v>151</v>
      </c>
      <c r="H715" s="19">
        <f t="shared" si="324"/>
        <v>305.2</v>
      </c>
      <c r="I715" s="20">
        <f>I716</f>
        <v>0</v>
      </c>
      <c r="J715" s="20">
        <f t="shared" si="327"/>
        <v>0</v>
      </c>
      <c r="K715" s="20">
        <f t="shared" si="327"/>
        <v>305.2</v>
      </c>
      <c r="L715" s="20">
        <f t="shared" si="327"/>
        <v>0</v>
      </c>
    </row>
    <row r="716" spans="1:14" s="40" customFormat="1" ht="25.5">
      <c r="A716" s="110"/>
      <c r="B716" s="16" t="s">
        <v>154</v>
      </c>
      <c r="C716" s="134"/>
      <c r="D716" s="18" t="s">
        <v>33</v>
      </c>
      <c r="E716" s="18" t="s">
        <v>17</v>
      </c>
      <c r="F716" s="18" t="s">
        <v>461</v>
      </c>
      <c r="G716" s="18" t="s">
        <v>155</v>
      </c>
      <c r="H716" s="19">
        <f t="shared" si="324"/>
        <v>305.2</v>
      </c>
      <c r="I716" s="20">
        <v>0</v>
      </c>
      <c r="J716" s="20">
        <v>0</v>
      </c>
      <c r="K716" s="20">
        <v>305.2</v>
      </c>
      <c r="L716" s="20">
        <v>0</v>
      </c>
    </row>
    <row r="717" spans="1:14" s="40" customFormat="1" ht="318.75">
      <c r="A717" s="110"/>
      <c r="B717" s="16" t="s">
        <v>529</v>
      </c>
      <c r="C717" s="134"/>
      <c r="D717" s="18" t="s">
        <v>33</v>
      </c>
      <c r="E717" s="18" t="s">
        <v>17</v>
      </c>
      <c r="F717" s="18" t="s">
        <v>462</v>
      </c>
      <c r="G717" s="18"/>
      <c r="H717" s="19">
        <f t="shared" si="324"/>
        <v>3.1</v>
      </c>
      <c r="I717" s="20">
        <f>I718</f>
        <v>3.1</v>
      </c>
      <c r="J717" s="20">
        <f t="shared" ref="J717:L719" si="328">J718</f>
        <v>0</v>
      </c>
      <c r="K717" s="20">
        <f t="shared" si="328"/>
        <v>0</v>
      </c>
      <c r="L717" s="20">
        <f t="shared" si="328"/>
        <v>0</v>
      </c>
    </row>
    <row r="718" spans="1:14" s="40" customFormat="1" ht="25.5">
      <c r="A718" s="110"/>
      <c r="B718" s="16" t="s">
        <v>148</v>
      </c>
      <c r="C718" s="134"/>
      <c r="D718" s="18" t="s">
        <v>33</v>
      </c>
      <c r="E718" s="18" t="s">
        <v>17</v>
      </c>
      <c r="F718" s="18" t="s">
        <v>462</v>
      </c>
      <c r="G718" s="18" t="s">
        <v>149</v>
      </c>
      <c r="H718" s="19">
        <f t="shared" si="324"/>
        <v>3.1</v>
      </c>
      <c r="I718" s="20">
        <f>I719</f>
        <v>3.1</v>
      </c>
      <c r="J718" s="20">
        <f t="shared" si="328"/>
        <v>0</v>
      </c>
      <c r="K718" s="20">
        <f t="shared" si="328"/>
        <v>0</v>
      </c>
      <c r="L718" s="20">
        <f t="shared" si="328"/>
        <v>0</v>
      </c>
    </row>
    <row r="719" spans="1:14" s="40" customFormat="1" ht="38.25">
      <c r="A719" s="110"/>
      <c r="B719" s="16" t="s">
        <v>150</v>
      </c>
      <c r="C719" s="134"/>
      <c r="D719" s="18" t="s">
        <v>33</v>
      </c>
      <c r="E719" s="18" t="s">
        <v>17</v>
      </c>
      <c r="F719" s="18" t="s">
        <v>462</v>
      </c>
      <c r="G719" s="18" t="s">
        <v>151</v>
      </c>
      <c r="H719" s="19">
        <f t="shared" si="324"/>
        <v>3.1</v>
      </c>
      <c r="I719" s="20">
        <f>I720</f>
        <v>3.1</v>
      </c>
      <c r="J719" s="20">
        <f t="shared" si="328"/>
        <v>0</v>
      </c>
      <c r="K719" s="20">
        <f t="shared" si="328"/>
        <v>0</v>
      </c>
      <c r="L719" s="20">
        <f t="shared" si="328"/>
        <v>0</v>
      </c>
    </row>
    <row r="720" spans="1:14" s="40" customFormat="1" ht="25.5">
      <c r="A720" s="110"/>
      <c r="B720" s="16" t="s">
        <v>154</v>
      </c>
      <c r="C720" s="134"/>
      <c r="D720" s="18" t="s">
        <v>33</v>
      </c>
      <c r="E720" s="18" t="s">
        <v>17</v>
      </c>
      <c r="F720" s="18" t="s">
        <v>462</v>
      </c>
      <c r="G720" s="18" t="s">
        <v>155</v>
      </c>
      <c r="H720" s="19">
        <f t="shared" si="324"/>
        <v>3.1</v>
      </c>
      <c r="I720" s="20">
        <v>3.1</v>
      </c>
      <c r="J720" s="20">
        <v>0</v>
      </c>
      <c r="K720" s="20">
        <v>0</v>
      </c>
      <c r="L720" s="20">
        <v>0</v>
      </c>
    </row>
    <row r="721" spans="1:12" s="40" customFormat="1" ht="261" customHeight="1">
      <c r="A721" s="110"/>
      <c r="B721" s="265" t="s">
        <v>489</v>
      </c>
      <c r="C721" s="134"/>
      <c r="D721" s="18" t="s">
        <v>33</v>
      </c>
      <c r="E721" s="18" t="s">
        <v>17</v>
      </c>
      <c r="F721" s="18" t="s">
        <v>564</v>
      </c>
      <c r="G721" s="18"/>
      <c r="H721" s="19">
        <f>SUM(I721:L721)</f>
        <v>741.8</v>
      </c>
      <c r="I721" s="20">
        <f>I722</f>
        <v>0</v>
      </c>
      <c r="J721" s="20">
        <f t="shared" ref="J721:L721" si="329">J722</f>
        <v>741.8</v>
      </c>
      <c r="K721" s="20">
        <f t="shared" si="329"/>
        <v>0</v>
      </c>
      <c r="L721" s="20">
        <f t="shared" si="329"/>
        <v>0</v>
      </c>
    </row>
    <row r="722" spans="1:12" s="40" customFormat="1" ht="25.5">
      <c r="A722" s="110"/>
      <c r="B722" s="16" t="s">
        <v>148</v>
      </c>
      <c r="C722" s="134"/>
      <c r="D722" s="18" t="s">
        <v>33</v>
      </c>
      <c r="E722" s="18" t="s">
        <v>17</v>
      </c>
      <c r="F722" s="18" t="s">
        <v>564</v>
      </c>
      <c r="G722" s="18" t="s">
        <v>149</v>
      </c>
      <c r="H722" s="19">
        <f t="shared" ref="H722:H724" si="330">I722+J722+K722+L722</f>
        <v>741.8</v>
      </c>
      <c r="I722" s="20">
        <f>I723</f>
        <v>0</v>
      </c>
      <c r="J722" s="20">
        <f t="shared" ref="J722:L723" si="331">J723</f>
        <v>741.8</v>
      </c>
      <c r="K722" s="20">
        <f t="shared" si="331"/>
        <v>0</v>
      </c>
      <c r="L722" s="20">
        <f t="shared" si="331"/>
        <v>0</v>
      </c>
    </row>
    <row r="723" spans="1:12" s="40" customFormat="1" ht="38.25">
      <c r="A723" s="110"/>
      <c r="B723" s="16" t="s">
        <v>150</v>
      </c>
      <c r="C723" s="134"/>
      <c r="D723" s="18" t="s">
        <v>33</v>
      </c>
      <c r="E723" s="18" t="s">
        <v>17</v>
      </c>
      <c r="F723" s="18" t="s">
        <v>564</v>
      </c>
      <c r="G723" s="18" t="s">
        <v>151</v>
      </c>
      <c r="H723" s="19">
        <f t="shared" si="330"/>
        <v>741.8</v>
      </c>
      <c r="I723" s="20">
        <f>I724</f>
        <v>0</v>
      </c>
      <c r="J723" s="20">
        <f t="shared" si="331"/>
        <v>741.8</v>
      </c>
      <c r="K723" s="20">
        <f t="shared" si="331"/>
        <v>0</v>
      </c>
      <c r="L723" s="20">
        <f t="shared" si="331"/>
        <v>0</v>
      </c>
    </row>
    <row r="724" spans="1:12" s="40" customFormat="1" ht="25.5">
      <c r="A724" s="110"/>
      <c r="B724" s="16" t="s">
        <v>154</v>
      </c>
      <c r="C724" s="134"/>
      <c r="D724" s="18" t="s">
        <v>33</v>
      </c>
      <c r="E724" s="18" t="s">
        <v>17</v>
      </c>
      <c r="F724" s="18" t="s">
        <v>564</v>
      </c>
      <c r="G724" s="18" t="s">
        <v>155</v>
      </c>
      <c r="H724" s="19">
        <f t="shared" si="330"/>
        <v>741.8</v>
      </c>
      <c r="I724" s="20">
        <v>0</v>
      </c>
      <c r="J724" s="20">
        <v>741.8</v>
      </c>
      <c r="K724" s="20">
        <v>0</v>
      </c>
      <c r="L724" s="20">
        <v>0</v>
      </c>
    </row>
    <row r="725" spans="1:12" s="109" customFormat="1">
      <c r="A725" s="110"/>
      <c r="B725" s="24" t="s">
        <v>156</v>
      </c>
      <c r="C725" s="134"/>
      <c r="D725" s="23" t="s">
        <v>33</v>
      </c>
      <c r="E725" s="23" t="s">
        <v>18</v>
      </c>
      <c r="F725" s="23"/>
      <c r="G725" s="23"/>
      <c r="H725" s="19">
        <f t="shared" si="320"/>
        <v>93088.1</v>
      </c>
      <c r="I725" s="19">
        <f>I726+I735</f>
        <v>0</v>
      </c>
      <c r="J725" s="19">
        <f t="shared" ref="J725:L725" si="332">J726+J735</f>
        <v>93088.1</v>
      </c>
      <c r="K725" s="19">
        <f t="shared" si="332"/>
        <v>0</v>
      </c>
      <c r="L725" s="19">
        <f t="shared" si="332"/>
        <v>0</v>
      </c>
    </row>
    <row r="726" spans="1:12" s="109" customFormat="1" ht="38.25">
      <c r="A726" s="104"/>
      <c r="B726" s="1" t="s">
        <v>163</v>
      </c>
      <c r="C726" s="132"/>
      <c r="D726" s="18" t="s">
        <v>33</v>
      </c>
      <c r="E726" s="18" t="s">
        <v>18</v>
      </c>
      <c r="F726" s="3" t="s">
        <v>317</v>
      </c>
      <c r="G726" s="18"/>
      <c r="H726" s="19">
        <f>SUM(I726:L726)</f>
        <v>73879.600000000006</v>
      </c>
      <c r="I726" s="20">
        <f>I727</f>
        <v>0</v>
      </c>
      <c r="J726" s="20">
        <f t="shared" ref="J726:L726" si="333">J727</f>
        <v>73879.600000000006</v>
      </c>
      <c r="K726" s="20">
        <f t="shared" si="333"/>
        <v>0</v>
      </c>
      <c r="L726" s="20">
        <f t="shared" si="333"/>
        <v>0</v>
      </c>
    </row>
    <row r="727" spans="1:12" s="109" customFormat="1" ht="76.5">
      <c r="A727" s="104"/>
      <c r="B727" s="16" t="s">
        <v>559</v>
      </c>
      <c r="C727" s="139"/>
      <c r="D727" s="18" t="s">
        <v>33</v>
      </c>
      <c r="E727" s="18" t="s">
        <v>18</v>
      </c>
      <c r="F727" s="18" t="s">
        <v>560</v>
      </c>
      <c r="G727" s="18"/>
      <c r="H727" s="19">
        <f>SUM(I727:L727)</f>
        <v>73879.600000000006</v>
      </c>
      <c r="I727" s="20">
        <f>I728</f>
        <v>0</v>
      </c>
      <c r="J727" s="20">
        <f t="shared" ref="J727:L727" si="334">J728</f>
        <v>73879.600000000006</v>
      </c>
      <c r="K727" s="20">
        <f t="shared" si="334"/>
        <v>0</v>
      </c>
      <c r="L727" s="20">
        <f t="shared" si="334"/>
        <v>0</v>
      </c>
    </row>
    <row r="728" spans="1:12" s="109" customFormat="1" ht="153">
      <c r="A728" s="104"/>
      <c r="B728" s="16" t="s">
        <v>531</v>
      </c>
      <c r="C728" s="139"/>
      <c r="D728" s="18" t="s">
        <v>33</v>
      </c>
      <c r="E728" s="18" t="s">
        <v>18</v>
      </c>
      <c r="F728" s="18" t="s">
        <v>561</v>
      </c>
      <c r="G728" s="18"/>
      <c r="H728" s="6">
        <f t="shared" ref="H728:H734" si="335">I728+J728+K728+L728</f>
        <v>73879.600000000006</v>
      </c>
      <c r="I728" s="20">
        <f>I729+I732</f>
        <v>0</v>
      </c>
      <c r="J728" s="20">
        <f t="shared" ref="J728:L728" si="336">J729+J732</f>
        <v>73879.600000000006</v>
      </c>
      <c r="K728" s="20">
        <f t="shared" si="336"/>
        <v>0</v>
      </c>
      <c r="L728" s="20">
        <f t="shared" si="336"/>
        <v>0</v>
      </c>
    </row>
    <row r="729" spans="1:12" s="33" customFormat="1" ht="41.25" customHeight="1">
      <c r="A729" s="9"/>
      <c r="B729" s="1" t="s">
        <v>275</v>
      </c>
      <c r="C729" s="118"/>
      <c r="D729" s="18" t="s">
        <v>33</v>
      </c>
      <c r="E729" s="18" t="s">
        <v>18</v>
      </c>
      <c r="F729" s="18" t="s">
        <v>561</v>
      </c>
      <c r="G729" s="3" t="s">
        <v>58</v>
      </c>
      <c r="H729" s="6">
        <f t="shared" si="335"/>
        <v>72024.600000000006</v>
      </c>
      <c r="I729" s="10">
        <f>I730</f>
        <v>0</v>
      </c>
      <c r="J729" s="10">
        <f>J730</f>
        <v>72024.600000000006</v>
      </c>
      <c r="K729" s="10">
        <f>K730</f>
        <v>0</v>
      </c>
      <c r="L729" s="10">
        <f>L730</f>
        <v>0</v>
      </c>
    </row>
    <row r="730" spans="1:12" s="33" customFormat="1" ht="44.25" customHeight="1">
      <c r="A730" s="9"/>
      <c r="B730" s="1" t="s">
        <v>113</v>
      </c>
      <c r="C730" s="118"/>
      <c r="D730" s="18" t="s">
        <v>33</v>
      </c>
      <c r="E730" s="18" t="s">
        <v>18</v>
      </c>
      <c r="F730" s="18" t="s">
        <v>561</v>
      </c>
      <c r="G730" s="3" t="s">
        <v>60</v>
      </c>
      <c r="H730" s="6">
        <f t="shared" si="335"/>
        <v>72024.600000000006</v>
      </c>
      <c r="I730" s="10">
        <f>I731</f>
        <v>0</v>
      </c>
      <c r="J730" s="10">
        <f t="shared" ref="J730:L730" si="337">J731</f>
        <v>72024.600000000006</v>
      </c>
      <c r="K730" s="10">
        <f t="shared" si="337"/>
        <v>0</v>
      </c>
      <c r="L730" s="10">
        <f t="shared" si="337"/>
        <v>0</v>
      </c>
    </row>
    <row r="731" spans="1:12" s="33" customFormat="1" ht="51">
      <c r="A731" s="9"/>
      <c r="B731" s="1" t="s">
        <v>276</v>
      </c>
      <c r="C731" s="118"/>
      <c r="D731" s="18" t="s">
        <v>33</v>
      </c>
      <c r="E731" s="18" t="s">
        <v>18</v>
      </c>
      <c r="F731" s="18" t="s">
        <v>561</v>
      </c>
      <c r="G731" s="3" t="s">
        <v>62</v>
      </c>
      <c r="H731" s="6">
        <f t="shared" si="335"/>
        <v>72024.600000000006</v>
      </c>
      <c r="I731" s="10">
        <v>0</v>
      </c>
      <c r="J731" s="10">
        <v>72024.600000000006</v>
      </c>
      <c r="K731" s="10">
        <v>0</v>
      </c>
      <c r="L731" s="10">
        <v>0</v>
      </c>
    </row>
    <row r="732" spans="1:12" s="109" customFormat="1" ht="25.5">
      <c r="A732" s="104"/>
      <c r="B732" s="16" t="s">
        <v>148</v>
      </c>
      <c r="C732" s="139"/>
      <c r="D732" s="18" t="s">
        <v>33</v>
      </c>
      <c r="E732" s="18" t="s">
        <v>18</v>
      </c>
      <c r="F732" s="18" t="s">
        <v>561</v>
      </c>
      <c r="G732" s="18" t="s">
        <v>149</v>
      </c>
      <c r="H732" s="6">
        <f t="shared" si="335"/>
        <v>1855</v>
      </c>
      <c r="I732" s="20">
        <f>I733</f>
        <v>0</v>
      </c>
      <c r="J732" s="20">
        <f t="shared" ref="J732:L733" si="338">J733</f>
        <v>1855</v>
      </c>
      <c r="K732" s="20">
        <f t="shared" si="338"/>
        <v>0</v>
      </c>
      <c r="L732" s="20">
        <f t="shared" si="338"/>
        <v>0</v>
      </c>
    </row>
    <row r="733" spans="1:12" s="109" customFormat="1" ht="25.5">
      <c r="A733" s="104"/>
      <c r="B733" s="16" t="s">
        <v>165</v>
      </c>
      <c r="C733" s="139"/>
      <c r="D733" s="18" t="s">
        <v>33</v>
      </c>
      <c r="E733" s="18" t="s">
        <v>18</v>
      </c>
      <c r="F733" s="18" t="s">
        <v>561</v>
      </c>
      <c r="G733" s="18" t="s">
        <v>166</v>
      </c>
      <c r="H733" s="6">
        <f t="shared" si="335"/>
        <v>1855</v>
      </c>
      <c r="I733" s="20">
        <f>I734</f>
        <v>0</v>
      </c>
      <c r="J733" s="20">
        <f t="shared" si="338"/>
        <v>1855</v>
      </c>
      <c r="K733" s="20">
        <f t="shared" si="338"/>
        <v>0</v>
      </c>
      <c r="L733" s="20">
        <f t="shared" si="338"/>
        <v>0</v>
      </c>
    </row>
    <row r="734" spans="1:12" s="109" customFormat="1" ht="51">
      <c r="A734" s="104"/>
      <c r="B734" s="16" t="s">
        <v>464</v>
      </c>
      <c r="C734" s="139"/>
      <c r="D734" s="18" t="s">
        <v>33</v>
      </c>
      <c r="E734" s="18" t="s">
        <v>18</v>
      </c>
      <c r="F734" s="18" t="s">
        <v>561</v>
      </c>
      <c r="G734" s="18" t="s">
        <v>465</v>
      </c>
      <c r="H734" s="6">
        <f t="shared" si="335"/>
        <v>1855</v>
      </c>
      <c r="I734" s="20">
        <v>0</v>
      </c>
      <c r="J734" s="20">
        <v>1855</v>
      </c>
      <c r="K734" s="20">
        <v>0</v>
      </c>
      <c r="L734" s="20">
        <v>0</v>
      </c>
    </row>
    <row r="735" spans="1:12" s="109" customFormat="1" ht="76.5">
      <c r="A735" s="137"/>
      <c r="B735" s="16" t="s">
        <v>390</v>
      </c>
      <c r="C735" s="140"/>
      <c r="D735" s="18" t="s">
        <v>33</v>
      </c>
      <c r="E735" s="18" t="s">
        <v>18</v>
      </c>
      <c r="F735" s="18" t="s">
        <v>391</v>
      </c>
      <c r="G735" s="18"/>
      <c r="H735" s="20">
        <f>SUM(I735:L735)</f>
        <v>19208.5</v>
      </c>
      <c r="I735" s="20">
        <f>I736</f>
        <v>0</v>
      </c>
      <c r="J735" s="20">
        <f t="shared" ref="J735:L735" si="339">J736</f>
        <v>19208.5</v>
      </c>
      <c r="K735" s="20">
        <f t="shared" si="339"/>
        <v>0</v>
      </c>
      <c r="L735" s="20">
        <f t="shared" si="339"/>
        <v>0</v>
      </c>
    </row>
    <row r="736" spans="1:12" s="109" customFormat="1" ht="150" customHeight="1">
      <c r="A736" s="137"/>
      <c r="B736" s="16" t="s">
        <v>530</v>
      </c>
      <c r="C736" s="140"/>
      <c r="D736" s="18" t="s">
        <v>33</v>
      </c>
      <c r="E736" s="18" t="s">
        <v>18</v>
      </c>
      <c r="F736" s="18" t="s">
        <v>558</v>
      </c>
      <c r="G736" s="18"/>
      <c r="H736" s="19">
        <f t="shared" si="320"/>
        <v>19208.5</v>
      </c>
      <c r="I736" s="20">
        <f t="shared" ref="I736:L738" si="340">I737</f>
        <v>0</v>
      </c>
      <c r="J736" s="20">
        <f t="shared" si="340"/>
        <v>19208.5</v>
      </c>
      <c r="K736" s="20">
        <f t="shared" si="340"/>
        <v>0</v>
      </c>
      <c r="L736" s="20">
        <f t="shared" si="340"/>
        <v>0</v>
      </c>
    </row>
    <row r="737" spans="1:12" s="109" customFormat="1" ht="25.5">
      <c r="A737" s="104"/>
      <c r="B737" s="16" t="s">
        <v>148</v>
      </c>
      <c r="C737" s="139"/>
      <c r="D737" s="18" t="s">
        <v>33</v>
      </c>
      <c r="E737" s="18" t="s">
        <v>18</v>
      </c>
      <c r="F737" s="18" t="s">
        <v>558</v>
      </c>
      <c r="G737" s="18" t="s">
        <v>149</v>
      </c>
      <c r="H737" s="19">
        <f t="shared" si="320"/>
        <v>19208.5</v>
      </c>
      <c r="I737" s="20">
        <f>I738</f>
        <v>0</v>
      </c>
      <c r="J737" s="20">
        <f t="shared" si="340"/>
        <v>19208.5</v>
      </c>
      <c r="K737" s="20">
        <f t="shared" si="340"/>
        <v>0</v>
      </c>
      <c r="L737" s="20">
        <f t="shared" si="340"/>
        <v>0</v>
      </c>
    </row>
    <row r="738" spans="1:12" s="109" customFormat="1" ht="38.25">
      <c r="A738" s="104"/>
      <c r="B738" s="16" t="s">
        <v>150</v>
      </c>
      <c r="C738" s="139"/>
      <c r="D738" s="18" t="s">
        <v>33</v>
      </c>
      <c r="E738" s="18" t="s">
        <v>18</v>
      </c>
      <c r="F738" s="18" t="s">
        <v>558</v>
      </c>
      <c r="G738" s="18" t="s">
        <v>151</v>
      </c>
      <c r="H738" s="19">
        <f t="shared" si="320"/>
        <v>19208.5</v>
      </c>
      <c r="I738" s="20">
        <f>I739</f>
        <v>0</v>
      </c>
      <c r="J738" s="20">
        <f t="shared" si="340"/>
        <v>19208.5</v>
      </c>
      <c r="K738" s="20">
        <f t="shared" si="340"/>
        <v>0</v>
      </c>
      <c r="L738" s="20">
        <f t="shared" si="340"/>
        <v>0</v>
      </c>
    </row>
    <row r="739" spans="1:12" s="109" customFormat="1" ht="38.25">
      <c r="A739" s="104"/>
      <c r="B739" s="16" t="s">
        <v>463</v>
      </c>
      <c r="C739" s="139"/>
      <c r="D739" s="18" t="s">
        <v>33</v>
      </c>
      <c r="E739" s="18" t="s">
        <v>18</v>
      </c>
      <c r="F739" s="18" t="s">
        <v>558</v>
      </c>
      <c r="G739" s="18" t="s">
        <v>157</v>
      </c>
      <c r="H739" s="19">
        <f t="shared" si="320"/>
        <v>19208.5</v>
      </c>
      <c r="I739" s="20">
        <v>0</v>
      </c>
      <c r="J739" s="20">
        <v>19208.5</v>
      </c>
      <c r="K739" s="20">
        <v>0</v>
      </c>
      <c r="L739" s="20">
        <v>0</v>
      </c>
    </row>
    <row r="740" spans="1:12" s="32" customFormat="1" ht="30" customHeight="1">
      <c r="A740" s="114"/>
      <c r="B740" s="5" t="s">
        <v>158</v>
      </c>
      <c r="C740" s="2"/>
      <c r="D740" s="4" t="s">
        <v>33</v>
      </c>
      <c r="E740" s="4" t="s">
        <v>116</v>
      </c>
      <c r="F740" s="4"/>
      <c r="G740" s="4"/>
      <c r="H740" s="19">
        <f t="shared" ref="H740:H762" si="341">SUM(I740:L740)</f>
        <v>19782.400000000001</v>
      </c>
      <c r="I740" s="6">
        <f>I741+I762</f>
        <v>5168</v>
      </c>
      <c r="J740" s="6">
        <f t="shared" ref="J740:L740" si="342">J741+J762</f>
        <v>14614.4</v>
      </c>
      <c r="K740" s="6">
        <f t="shared" si="342"/>
        <v>0</v>
      </c>
      <c r="L740" s="6">
        <f t="shared" si="342"/>
        <v>0</v>
      </c>
    </row>
    <row r="741" spans="1:12" s="40" customFormat="1" ht="38.25">
      <c r="A741" s="104"/>
      <c r="B741" s="1" t="s">
        <v>163</v>
      </c>
      <c r="C741" s="132"/>
      <c r="D741" s="18" t="s">
        <v>33</v>
      </c>
      <c r="E741" s="18" t="s">
        <v>18</v>
      </c>
      <c r="F741" s="3" t="s">
        <v>317</v>
      </c>
      <c r="G741" s="18"/>
      <c r="H741" s="19">
        <f>SUM(I741:L741)</f>
        <v>14614.4</v>
      </c>
      <c r="I741" s="20">
        <f>I742</f>
        <v>0</v>
      </c>
      <c r="J741" s="20">
        <f t="shared" ref="J741:L741" si="343">J742</f>
        <v>14614.4</v>
      </c>
      <c r="K741" s="20">
        <f t="shared" si="343"/>
        <v>0</v>
      </c>
      <c r="L741" s="20">
        <f t="shared" si="343"/>
        <v>0</v>
      </c>
    </row>
    <row r="742" spans="1:12" s="40" customFormat="1" ht="76.5">
      <c r="A742" s="104"/>
      <c r="B742" s="16" t="s">
        <v>559</v>
      </c>
      <c r="C742" s="139"/>
      <c r="D742" s="18" t="s">
        <v>33</v>
      </c>
      <c r="E742" s="18" t="s">
        <v>116</v>
      </c>
      <c r="F742" s="18" t="s">
        <v>560</v>
      </c>
      <c r="G742" s="18"/>
      <c r="H742" s="19">
        <f>SUM(I742:L742)</f>
        <v>14614.4</v>
      </c>
      <c r="I742" s="20">
        <f>I743+I755</f>
        <v>0</v>
      </c>
      <c r="J742" s="20">
        <f t="shared" ref="J742:L742" si="344">J743+J755</f>
        <v>14614.4</v>
      </c>
      <c r="K742" s="20">
        <f t="shared" si="344"/>
        <v>0</v>
      </c>
      <c r="L742" s="20">
        <f t="shared" si="344"/>
        <v>0</v>
      </c>
    </row>
    <row r="743" spans="1:12" s="40" customFormat="1" ht="89.25">
      <c r="A743" s="104"/>
      <c r="B743" s="16" t="s">
        <v>532</v>
      </c>
      <c r="C743" s="16"/>
      <c r="D743" s="18" t="s">
        <v>33</v>
      </c>
      <c r="E743" s="18" t="s">
        <v>116</v>
      </c>
      <c r="F743" s="27" t="s">
        <v>562</v>
      </c>
      <c r="G743" s="18"/>
      <c r="H743" s="6">
        <f t="shared" ref="H743:H761" si="345">I743+J743+K743+L743</f>
        <v>14500</v>
      </c>
      <c r="I743" s="20">
        <f>I744+I748+I752</f>
        <v>0</v>
      </c>
      <c r="J743" s="20">
        <f t="shared" ref="J743:L743" si="346">J744+J748+J752</f>
        <v>14500</v>
      </c>
      <c r="K743" s="20">
        <f t="shared" si="346"/>
        <v>0</v>
      </c>
      <c r="L743" s="20">
        <f t="shared" si="346"/>
        <v>0</v>
      </c>
    </row>
    <row r="744" spans="1:12" s="33" customFormat="1" ht="93.75" customHeight="1">
      <c r="A744" s="9"/>
      <c r="B744" s="1" t="s">
        <v>55</v>
      </c>
      <c r="C744" s="118"/>
      <c r="D744" s="18" t="s">
        <v>33</v>
      </c>
      <c r="E744" s="18" t="s">
        <v>116</v>
      </c>
      <c r="F744" s="27" t="s">
        <v>562</v>
      </c>
      <c r="G744" s="3" t="s">
        <v>56</v>
      </c>
      <c r="H744" s="6">
        <f t="shared" si="345"/>
        <v>12624.2</v>
      </c>
      <c r="I744" s="10">
        <f>I745</f>
        <v>0</v>
      </c>
      <c r="J744" s="10">
        <f>J745</f>
        <v>12624.2</v>
      </c>
      <c r="K744" s="10">
        <f>K745</f>
        <v>0</v>
      </c>
      <c r="L744" s="10">
        <f>L745</f>
        <v>0</v>
      </c>
    </row>
    <row r="745" spans="1:12" s="33" customFormat="1" ht="39.75" customHeight="1">
      <c r="A745" s="9"/>
      <c r="B745" s="1" t="s">
        <v>106</v>
      </c>
      <c r="C745" s="118"/>
      <c r="D745" s="18" t="s">
        <v>33</v>
      </c>
      <c r="E745" s="18" t="s">
        <v>116</v>
      </c>
      <c r="F745" s="27" t="s">
        <v>562</v>
      </c>
      <c r="G745" s="3" t="s">
        <v>107</v>
      </c>
      <c r="H745" s="6">
        <f t="shared" si="345"/>
        <v>12624.2</v>
      </c>
      <c r="I745" s="10">
        <f>I746+I747</f>
        <v>0</v>
      </c>
      <c r="J745" s="10">
        <f>J746+J747</f>
        <v>12624.2</v>
      </c>
      <c r="K745" s="10">
        <f>K746+K747</f>
        <v>0</v>
      </c>
      <c r="L745" s="10">
        <f>L746+L747</f>
        <v>0</v>
      </c>
    </row>
    <row r="746" spans="1:12" s="33" customFormat="1" ht="25.5">
      <c r="A746" s="9"/>
      <c r="B746" s="1" t="s">
        <v>228</v>
      </c>
      <c r="C746" s="118"/>
      <c r="D746" s="18" t="s">
        <v>33</v>
      </c>
      <c r="E746" s="18" t="s">
        <v>116</v>
      </c>
      <c r="F746" s="27" t="s">
        <v>562</v>
      </c>
      <c r="G746" s="3" t="s">
        <v>109</v>
      </c>
      <c r="H746" s="6">
        <f t="shared" si="345"/>
        <v>12170.2</v>
      </c>
      <c r="I746" s="10">
        <v>0</v>
      </c>
      <c r="J746" s="10">
        <v>12170.2</v>
      </c>
      <c r="K746" s="10">
        <v>0</v>
      </c>
      <c r="L746" s="10">
        <v>0</v>
      </c>
    </row>
    <row r="747" spans="1:12" s="33" customFormat="1" ht="51">
      <c r="A747" s="9"/>
      <c r="B747" s="1" t="s">
        <v>110</v>
      </c>
      <c r="C747" s="118"/>
      <c r="D747" s="18" t="s">
        <v>33</v>
      </c>
      <c r="E747" s="18" t="s">
        <v>116</v>
      </c>
      <c r="F747" s="27" t="s">
        <v>562</v>
      </c>
      <c r="G747" s="3" t="s">
        <v>111</v>
      </c>
      <c r="H747" s="6">
        <f t="shared" si="345"/>
        <v>454</v>
      </c>
      <c r="I747" s="10">
        <v>0</v>
      </c>
      <c r="J747" s="10">
        <v>454</v>
      </c>
      <c r="K747" s="10">
        <v>0</v>
      </c>
      <c r="L747" s="10">
        <v>0</v>
      </c>
    </row>
    <row r="748" spans="1:12" s="33" customFormat="1" ht="41.25" customHeight="1">
      <c r="A748" s="9"/>
      <c r="B748" s="1" t="s">
        <v>275</v>
      </c>
      <c r="C748" s="118"/>
      <c r="D748" s="18" t="s">
        <v>33</v>
      </c>
      <c r="E748" s="18" t="s">
        <v>116</v>
      </c>
      <c r="F748" s="27" t="s">
        <v>562</v>
      </c>
      <c r="G748" s="3" t="s">
        <v>58</v>
      </c>
      <c r="H748" s="6">
        <f t="shared" si="345"/>
        <v>1875.3999999999999</v>
      </c>
      <c r="I748" s="10">
        <f>I749</f>
        <v>0</v>
      </c>
      <c r="J748" s="10">
        <f>J749</f>
        <v>1875.3999999999999</v>
      </c>
      <c r="K748" s="10">
        <f>K749</f>
        <v>0</v>
      </c>
      <c r="L748" s="10">
        <f>L749</f>
        <v>0</v>
      </c>
    </row>
    <row r="749" spans="1:12" s="33" customFormat="1" ht="44.25" customHeight="1">
      <c r="A749" s="9"/>
      <c r="B749" s="1" t="s">
        <v>113</v>
      </c>
      <c r="C749" s="118"/>
      <c r="D749" s="18" t="s">
        <v>33</v>
      </c>
      <c r="E749" s="18" t="s">
        <v>116</v>
      </c>
      <c r="F749" s="27" t="s">
        <v>562</v>
      </c>
      <c r="G749" s="3" t="s">
        <v>60</v>
      </c>
      <c r="H749" s="6">
        <f t="shared" si="345"/>
        <v>1875.3999999999999</v>
      </c>
      <c r="I749" s="10">
        <f>I750+I751</f>
        <v>0</v>
      </c>
      <c r="J749" s="10">
        <f t="shared" ref="J749:L749" si="347">J750+J751</f>
        <v>1875.3999999999999</v>
      </c>
      <c r="K749" s="10">
        <f t="shared" si="347"/>
        <v>0</v>
      </c>
      <c r="L749" s="10">
        <f t="shared" si="347"/>
        <v>0</v>
      </c>
    </row>
    <row r="750" spans="1:12" s="33" customFormat="1" ht="44.25" customHeight="1">
      <c r="A750" s="9"/>
      <c r="B750" s="1" t="s">
        <v>64</v>
      </c>
      <c r="C750" s="118"/>
      <c r="D750" s="18" t="s">
        <v>33</v>
      </c>
      <c r="E750" s="18" t="s">
        <v>116</v>
      </c>
      <c r="F750" s="27" t="s">
        <v>562</v>
      </c>
      <c r="G750" s="3" t="s">
        <v>63</v>
      </c>
      <c r="H750" s="6">
        <f t="shared" si="345"/>
        <v>255.6</v>
      </c>
      <c r="I750" s="10">
        <v>0</v>
      </c>
      <c r="J750" s="10">
        <v>255.6</v>
      </c>
      <c r="K750" s="10">
        <v>0</v>
      </c>
      <c r="L750" s="10">
        <v>0</v>
      </c>
    </row>
    <row r="751" spans="1:12" s="33" customFormat="1" ht="51">
      <c r="A751" s="9"/>
      <c r="B751" s="1" t="s">
        <v>276</v>
      </c>
      <c r="C751" s="118"/>
      <c r="D751" s="18" t="s">
        <v>33</v>
      </c>
      <c r="E751" s="18" t="s">
        <v>116</v>
      </c>
      <c r="F751" s="27" t="s">
        <v>562</v>
      </c>
      <c r="G751" s="3" t="s">
        <v>62</v>
      </c>
      <c r="H751" s="6">
        <f t="shared" si="345"/>
        <v>1619.8</v>
      </c>
      <c r="I751" s="10">
        <v>0</v>
      </c>
      <c r="J751" s="10">
        <v>1619.8</v>
      </c>
      <c r="K751" s="10">
        <v>0</v>
      </c>
      <c r="L751" s="10">
        <v>0</v>
      </c>
    </row>
    <row r="752" spans="1:12" s="33" customFormat="1">
      <c r="A752" s="9"/>
      <c r="B752" s="31" t="s">
        <v>72</v>
      </c>
      <c r="C752" s="118"/>
      <c r="D752" s="18" t="s">
        <v>33</v>
      </c>
      <c r="E752" s="18" t="s">
        <v>116</v>
      </c>
      <c r="F752" s="27" t="s">
        <v>562</v>
      </c>
      <c r="G752" s="3" t="s">
        <v>73</v>
      </c>
      <c r="H752" s="6">
        <f t="shared" si="345"/>
        <v>0.4</v>
      </c>
      <c r="I752" s="10">
        <f>I753</f>
        <v>0</v>
      </c>
      <c r="J752" s="10">
        <f t="shared" ref="J752:L753" si="348">J753</f>
        <v>0.4</v>
      </c>
      <c r="K752" s="10">
        <f t="shared" si="348"/>
        <v>0</v>
      </c>
      <c r="L752" s="10">
        <f t="shared" si="348"/>
        <v>0</v>
      </c>
    </row>
    <row r="753" spans="1:13" s="33" customFormat="1" ht="25.5">
      <c r="A753" s="9"/>
      <c r="B753" s="31" t="s">
        <v>74</v>
      </c>
      <c r="C753" s="118"/>
      <c r="D753" s="18" t="s">
        <v>33</v>
      </c>
      <c r="E753" s="18" t="s">
        <v>116</v>
      </c>
      <c r="F753" s="27" t="s">
        <v>562</v>
      </c>
      <c r="G753" s="3" t="s">
        <v>75</v>
      </c>
      <c r="H753" s="6">
        <f t="shared" si="345"/>
        <v>0.4</v>
      </c>
      <c r="I753" s="10">
        <f>I754</f>
        <v>0</v>
      </c>
      <c r="J753" s="10">
        <f t="shared" si="348"/>
        <v>0.4</v>
      </c>
      <c r="K753" s="10">
        <f t="shared" si="348"/>
        <v>0</v>
      </c>
      <c r="L753" s="10">
        <f t="shared" si="348"/>
        <v>0</v>
      </c>
    </row>
    <row r="754" spans="1:13" s="33" customFormat="1" ht="14.25" customHeight="1">
      <c r="A754" s="9"/>
      <c r="B754" s="31" t="s">
        <v>277</v>
      </c>
      <c r="C754" s="118"/>
      <c r="D754" s="18" t="s">
        <v>33</v>
      </c>
      <c r="E754" s="18" t="s">
        <v>116</v>
      </c>
      <c r="F754" s="27" t="s">
        <v>562</v>
      </c>
      <c r="G754" s="3" t="s">
        <v>77</v>
      </c>
      <c r="H754" s="6">
        <f t="shared" si="345"/>
        <v>0.4</v>
      </c>
      <c r="I754" s="10">
        <v>0</v>
      </c>
      <c r="J754" s="10">
        <v>0.4</v>
      </c>
      <c r="K754" s="10">
        <v>0</v>
      </c>
      <c r="L754" s="10"/>
    </row>
    <row r="755" spans="1:13" s="40" customFormat="1" ht="153">
      <c r="A755" s="104"/>
      <c r="B755" s="16" t="s">
        <v>533</v>
      </c>
      <c r="C755" s="16"/>
      <c r="D755" s="18" t="s">
        <v>33</v>
      </c>
      <c r="E755" s="18" t="s">
        <v>116</v>
      </c>
      <c r="F755" s="27" t="s">
        <v>563</v>
      </c>
      <c r="G755" s="18"/>
      <c r="H755" s="6">
        <f t="shared" si="345"/>
        <v>114.4</v>
      </c>
      <c r="I755" s="20">
        <f>I756+I759</f>
        <v>0</v>
      </c>
      <c r="J755" s="20">
        <f t="shared" ref="J755:L755" si="349">J756+J759</f>
        <v>114.4</v>
      </c>
      <c r="K755" s="20">
        <f t="shared" si="349"/>
        <v>0</v>
      </c>
      <c r="L755" s="20">
        <f t="shared" si="349"/>
        <v>0</v>
      </c>
    </row>
    <row r="756" spans="1:13" s="33" customFormat="1" ht="93.75" customHeight="1">
      <c r="A756" s="9"/>
      <c r="B756" s="1" t="s">
        <v>55</v>
      </c>
      <c r="C756" s="118"/>
      <c r="D756" s="18" t="s">
        <v>33</v>
      </c>
      <c r="E756" s="18" t="s">
        <v>116</v>
      </c>
      <c r="F756" s="27" t="s">
        <v>563</v>
      </c>
      <c r="G756" s="3" t="s">
        <v>56</v>
      </c>
      <c r="H756" s="6">
        <f t="shared" si="345"/>
        <v>99.5</v>
      </c>
      <c r="I756" s="10">
        <f>I757</f>
        <v>0</v>
      </c>
      <c r="J756" s="10">
        <f>J757</f>
        <v>99.5</v>
      </c>
      <c r="K756" s="10">
        <f>K757</f>
        <v>0</v>
      </c>
      <c r="L756" s="10">
        <f>L757</f>
        <v>0</v>
      </c>
    </row>
    <row r="757" spans="1:13" s="33" customFormat="1" ht="39.75" customHeight="1">
      <c r="A757" s="9"/>
      <c r="B757" s="1" t="s">
        <v>106</v>
      </c>
      <c r="C757" s="118"/>
      <c r="D757" s="18" t="s">
        <v>33</v>
      </c>
      <c r="E757" s="18" t="s">
        <v>116</v>
      </c>
      <c r="F757" s="27" t="s">
        <v>563</v>
      </c>
      <c r="G757" s="3" t="s">
        <v>107</v>
      </c>
      <c r="H757" s="6">
        <f t="shared" si="345"/>
        <v>99.5</v>
      </c>
      <c r="I757" s="10">
        <f>I758</f>
        <v>0</v>
      </c>
      <c r="J757" s="10">
        <f t="shared" ref="J757:L757" si="350">J758</f>
        <v>99.5</v>
      </c>
      <c r="K757" s="10">
        <f t="shared" si="350"/>
        <v>0</v>
      </c>
      <c r="L757" s="10">
        <f t="shared" si="350"/>
        <v>0</v>
      </c>
    </row>
    <row r="758" spans="1:13" s="33" customFormat="1" ht="25.5">
      <c r="A758" s="9"/>
      <c r="B758" s="1" t="s">
        <v>228</v>
      </c>
      <c r="C758" s="118"/>
      <c r="D758" s="18" t="s">
        <v>33</v>
      </c>
      <c r="E758" s="18" t="s">
        <v>116</v>
      </c>
      <c r="F758" s="27" t="s">
        <v>563</v>
      </c>
      <c r="G758" s="3" t="s">
        <v>109</v>
      </c>
      <c r="H758" s="6">
        <f t="shared" si="345"/>
        <v>99.5</v>
      </c>
      <c r="I758" s="10">
        <v>0</v>
      </c>
      <c r="J758" s="10">
        <v>99.5</v>
      </c>
      <c r="K758" s="10">
        <v>0</v>
      </c>
      <c r="L758" s="10">
        <v>0</v>
      </c>
    </row>
    <row r="759" spans="1:13" s="33" customFormat="1" ht="41.25" customHeight="1">
      <c r="A759" s="9"/>
      <c r="B759" s="1" t="s">
        <v>275</v>
      </c>
      <c r="C759" s="118"/>
      <c r="D759" s="18" t="s">
        <v>33</v>
      </c>
      <c r="E759" s="18" t="s">
        <v>116</v>
      </c>
      <c r="F759" s="27" t="s">
        <v>563</v>
      </c>
      <c r="G759" s="3" t="s">
        <v>58</v>
      </c>
      <c r="H759" s="6">
        <f t="shared" si="345"/>
        <v>14.9</v>
      </c>
      <c r="I759" s="10">
        <f>I760</f>
        <v>0</v>
      </c>
      <c r="J759" s="10">
        <f>J760</f>
        <v>14.9</v>
      </c>
      <c r="K759" s="10">
        <f>K760</f>
        <v>0</v>
      </c>
      <c r="L759" s="10">
        <f>L760</f>
        <v>0</v>
      </c>
    </row>
    <row r="760" spans="1:13" s="33" customFormat="1" ht="44.25" customHeight="1">
      <c r="A760" s="9"/>
      <c r="B760" s="1" t="s">
        <v>113</v>
      </c>
      <c r="C760" s="118"/>
      <c r="D760" s="18" t="s">
        <v>33</v>
      </c>
      <c r="E760" s="18" t="s">
        <v>116</v>
      </c>
      <c r="F760" s="27" t="s">
        <v>563</v>
      </c>
      <c r="G760" s="3" t="s">
        <v>60</v>
      </c>
      <c r="H760" s="6">
        <f t="shared" si="345"/>
        <v>14.9</v>
      </c>
      <c r="I760" s="10">
        <f>I761</f>
        <v>0</v>
      </c>
      <c r="J760" s="10">
        <f t="shared" ref="J760:L760" si="351">J761</f>
        <v>14.9</v>
      </c>
      <c r="K760" s="10">
        <f t="shared" si="351"/>
        <v>0</v>
      </c>
      <c r="L760" s="10">
        <f t="shared" si="351"/>
        <v>0</v>
      </c>
    </row>
    <row r="761" spans="1:13" s="33" customFormat="1" ht="51">
      <c r="A761" s="9"/>
      <c r="B761" s="1" t="s">
        <v>276</v>
      </c>
      <c r="C761" s="118"/>
      <c r="D761" s="18" t="s">
        <v>33</v>
      </c>
      <c r="E761" s="18" t="s">
        <v>116</v>
      </c>
      <c r="F761" s="27" t="s">
        <v>563</v>
      </c>
      <c r="G761" s="3" t="s">
        <v>62</v>
      </c>
      <c r="H761" s="6">
        <f t="shared" si="345"/>
        <v>14.9</v>
      </c>
      <c r="I761" s="10">
        <v>0</v>
      </c>
      <c r="J761" s="10">
        <v>14.9</v>
      </c>
      <c r="K761" s="10">
        <v>0</v>
      </c>
      <c r="L761" s="10">
        <v>0</v>
      </c>
    </row>
    <row r="762" spans="1:13" s="40" customFormat="1" ht="63.75">
      <c r="A762" s="104"/>
      <c r="B762" s="16" t="s">
        <v>159</v>
      </c>
      <c r="C762" s="16"/>
      <c r="D762" s="18" t="s">
        <v>33</v>
      </c>
      <c r="E762" s="18" t="s">
        <v>116</v>
      </c>
      <c r="F762" s="27" t="s">
        <v>240</v>
      </c>
      <c r="G762" s="18"/>
      <c r="H762" s="19">
        <f t="shared" si="341"/>
        <v>5168</v>
      </c>
      <c r="I762" s="108">
        <f>I763</f>
        <v>5168</v>
      </c>
      <c r="J762" s="108">
        <f t="shared" ref="J762:L764" si="352">J763</f>
        <v>0</v>
      </c>
      <c r="K762" s="108">
        <f t="shared" si="352"/>
        <v>0</v>
      </c>
      <c r="L762" s="108">
        <f t="shared" si="352"/>
        <v>0</v>
      </c>
    </row>
    <row r="763" spans="1:13" s="40" customFormat="1" ht="25.5">
      <c r="A763" s="104"/>
      <c r="B763" s="16" t="s">
        <v>232</v>
      </c>
      <c r="C763" s="16"/>
      <c r="D763" s="18" t="s">
        <v>33</v>
      </c>
      <c r="E763" s="18" t="s">
        <v>116</v>
      </c>
      <c r="F763" s="27" t="s">
        <v>241</v>
      </c>
      <c r="G763" s="18"/>
      <c r="H763" s="19">
        <f>SUM(I763:L763)</f>
        <v>5168</v>
      </c>
      <c r="I763" s="108">
        <f>I764</f>
        <v>5168</v>
      </c>
      <c r="J763" s="108">
        <f t="shared" si="352"/>
        <v>0</v>
      </c>
      <c r="K763" s="108">
        <f t="shared" si="352"/>
        <v>0</v>
      </c>
      <c r="L763" s="108">
        <f t="shared" si="352"/>
        <v>0</v>
      </c>
    </row>
    <row r="764" spans="1:13" s="40" customFormat="1" ht="51">
      <c r="A764" s="104"/>
      <c r="B764" s="16" t="s">
        <v>239</v>
      </c>
      <c r="C764" s="16"/>
      <c r="D764" s="18" t="s">
        <v>33</v>
      </c>
      <c r="E764" s="18" t="s">
        <v>116</v>
      </c>
      <c r="F764" s="27" t="s">
        <v>241</v>
      </c>
      <c r="G764" s="18" t="s">
        <v>49</v>
      </c>
      <c r="H764" s="19">
        <f>SUM(I764:L764)</f>
        <v>5168</v>
      </c>
      <c r="I764" s="20">
        <f>I765</f>
        <v>5168</v>
      </c>
      <c r="J764" s="20">
        <f t="shared" si="352"/>
        <v>0</v>
      </c>
      <c r="K764" s="20">
        <f t="shared" si="352"/>
        <v>0</v>
      </c>
      <c r="L764" s="20">
        <f t="shared" si="352"/>
        <v>0</v>
      </c>
    </row>
    <row r="765" spans="1:13" s="40" customFormat="1" ht="51">
      <c r="A765" s="104"/>
      <c r="B765" s="16" t="s">
        <v>242</v>
      </c>
      <c r="C765" s="16"/>
      <c r="D765" s="18" t="s">
        <v>33</v>
      </c>
      <c r="E765" s="18" t="s">
        <v>116</v>
      </c>
      <c r="F765" s="27" t="s">
        <v>241</v>
      </c>
      <c r="G765" s="18" t="s">
        <v>243</v>
      </c>
      <c r="H765" s="19">
        <f>SUM(I765:L765)</f>
        <v>5168</v>
      </c>
      <c r="I765" s="20">
        <f>4271.5+646.5+250</f>
        <v>5168</v>
      </c>
      <c r="J765" s="20">
        <v>0</v>
      </c>
      <c r="K765" s="20">
        <v>0</v>
      </c>
      <c r="L765" s="20">
        <v>0</v>
      </c>
    </row>
    <row r="766" spans="1:13" s="32" customFormat="1">
      <c r="A766" s="114"/>
      <c r="B766" s="5" t="s">
        <v>36</v>
      </c>
      <c r="C766" s="2"/>
      <c r="D766" s="4" t="s">
        <v>41</v>
      </c>
      <c r="E766" s="4" t="s">
        <v>15</v>
      </c>
      <c r="F766" s="4"/>
      <c r="G766" s="4"/>
      <c r="H766" s="6">
        <f>SUM(I766:L766)</f>
        <v>1420.8</v>
      </c>
      <c r="I766" s="6">
        <f>I767</f>
        <v>1420.8</v>
      </c>
      <c r="J766" s="6">
        <f t="shared" ref="J766:L766" si="353">J767</f>
        <v>0</v>
      </c>
      <c r="K766" s="6">
        <f t="shared" si="353"/>
        <v>0</v>
      </c>
      <c r="L766" s="6">
        <f t="shared" si="353"/>
        <v>0</v>
      </c>
    </row>
    <row r="767" spans="1:13" s="32" customFormat="1">
      <c r="A767" s="114"/>
      <c r="B767" s="5" t="s">
        <v>44</v>
      </c>
      <c r="C767" s="2"/>
      <c r="D767" s="4" t="s">
        <v>41</v>
      </c>
      <c r="E767" s="4" t="s">
        <v>16</v>
      </c>
      <c r="F767" s="4"/>
      <c r="G767" s="4"/>
      <c r="H767" s="6">
        <f>SUM(I767:L767)</f>
        <v>1420.8</v>
      </c>
      <c r="I767" s="6">
        <f>I768+I774</f>
        <v>1420.8</v>
      </c>
      <c r="J767" s="6">
        <f t="shared" ref="J767:L767" si="354">J768+J774</f>
        <v>0</v>
      </c>
      <c r="K767" s="6">
        <f t="shared" si="354"/>
        <v>0</v>
      </c>
      <c r="L767" s="6">
        <f t="shared" si="354"/>
        <v>0</v>
      </c>
    </row>
    <row r="768" spans="1:13" s="34" customFormat="1" ht="51">
      <c r="A768" s="12"/>
      <c r="B768" s="1" t="s">
        <v>544</v>
      </c>
      <c r="C768" s="112"/>
      <c r="D768" s="3" t="s">
        <v>41</v>
      </c>
      <c r="E768" s="3" t="s">
        <v>16</v>
      </c>
      <c r="F768" s="3" t="s">
        <v>236</v>
      </c>
      <c r="G768" s="3"/>
      <c r="H768" s="6">
        <f>I768+J768+K768+L768</f>
        <v>373</v>
      </c>
      <c r="I768" s="10">
        <f>I769</f>
        <v>373</v>
      </c>
      <c r="J768" s="10">
        <f t="shared" ref="J768:L771" si="355">J769</f>
        <v>0</v>
      </c>
      <c r="K768" s="10">
        <f t="shared" si="355"/>
        <v>0</v>
      </c>
      <c r="L768" s="10">
        <f t="shared" si="355"/>
        <v>0</v>
      </c>
      <c r="M768" s="35"/>
    </row>
    <row r="769" spans="1:13" s="34" customFormat="1" ht="38.25">
      <c r="A769" s="12"/>
      <c r="B769" s="1" t="s">
        <v>256</v>
      </c>
      <c r="C769" s="112"/>
      <c r="D769" s="3" t="s">
        <v>41</v>
      </c>
      <c r="E769" s="3" t="s">
        <v>16</v>
      </c>
      <c r="F769" s="3" t="s">
        <v>238</v>
      </c>
      <c r="G769" s="3"/>
      <c r="H769" s="6">
        <f>SUM(I769:L769)</f>
        <v>373</v>
      </c>
      <c r="I769" s="10">
        <f>I770</f>
        <v>373</v>
      </c>
      <c r="J769" s="10">
        <f t="shared" si="355"/>
        <v>0</v>
      </c>
      <c r="K769" s="10">
        <f t="shared" si="355"/>
        <v>0</v>
      </c>
      <c r="L769" s="10">
        <f t="shared" si="355"/>
        <v>0</v>
      </c>
      <c r="M769" s="35"/>
    </row>
    <row r="770" spans="1:13" s="33" customFormat="1" ht="25.5">
      <c r="A770" s="114"/>
      <c r="B770" s="1" t="s">
        <v>569</v>
      </c>
      <c r="C770" s="112"/>
      <c r="D770" s="3" t="s">
        <v>41</v>
      </c>
      <c r="E770" s="3" t="s">
        <v>16</v>
      </c>
      <c r="F770" s="3" t="s">
        <v>579</v>
      </c>
      <c r="G770" s="3"/>
      <c r="H770" s="6">
        <f t="shared" ref="H770:H772" si="356">I770+J770+K770+L770</f>
        <v>373</v>
      </c>
      <c r="I770" s="10">
        <f>I771</f>
        <v>373</v>
      </c>
      <c r="J770" s="10">
        <f t="shared" si="355"/>
        <v>0</v>
      </c>
      <c r="K770" s="10">
        <f t="shared" si="355"/>
        <v>0</v>
      </c>
      <c r="L770" s="10">
        <f t="shared" si="355"/>
        <v>0</v>
      </c>
    </row>
    <row r="771" spans="1:13" s="33" customFormat="1" ht="54.75" customHeight="1">
      <c r="A771" s="9"/>
      <c r="B771" s="16" t="s">
        <v>263</v>
      </c>
      <c r="C771" s="28"/>
      <c r="D771" s="3" t="s">
        <v>41</v>
      </c>
      <c r="E771" s="3" t="s">
        <v>16</v>
      </c>
      <c r="F771" s="3" t="s">
        <v>579</v>
      </c>
      <c r="G771" s="3" t="s">
        <v>49</v>
      </c>
      <c r="H771" s="6">
        <f t="shared" si="356"/>
        <v>373</v>
      </c>
      <c r="I771" s="10">
        <f>I772</f>
        <v>373</v>
      </c>
      <c r="J771" s="10">
        <f t="shared" si="355"/>
        <v>0</v>
      </c>
      <c r="K771" s="10">
        <f t="shared" si="355"/>
        <v>0</v>
      </c>
      <c r="L771" s="10">
        <f t="shared" si="355"/>
        <v>0</v>
      </c>
    </row>
    <row r="772" spans="1:13" s="33" customFormat="1" ht="22.5" customHeight="1">
      <c r="A772" s="9"/>
      <c r="B772" s="16" t="s">
        <v>51</v>
      </c>
      <c r="C772" s="28"/>
      <c r="D772" s="3" t="s">
        <v>41</v>
      </c>
      <c r="E772" s="3" t="s">
        <v>16</v>
      </c>
      <c r="F772" s="3" t="s">
        <v>579</v>
      </c>
      <c r="G772" s="3" t="s">
        <v>50</v>
      </c>
      <c r="H772" s="6">
        <f t="shared" si="356"/>
        <v>373</v>
      </c>
      <c r="I772" s="10">
        <f>I773</f>
        <v>373</v>
      </c>
      <c r="J772" s="10">
        <f>J773</f>
        <v>0</v>
      </c>
      <c r="K772" s="10">
        <f>K773</f>
        <v>0</v>
      </c>
      <c r="L772" s="10">
        <f>L773</f>
        <v>0</v>
      </c>
    </row>
    <row r="773" spans="1:13" s="33" customFormat="1" ht="25.5">
      <c r="A773" s="9"/>
      <c r="B773" s="16" t="s">
        <v>54</v>
      </c>
      <c r="C773" s="28"/>
      <c r="D773" s="3" t="s">
        <v>41</v>
      </c>
      <c r="E773" s="3" t="s">
        <v>16</v>
      </c>
      <c r="F773" s="3" t="s">
        <v>579</v>
      </c>
      <c r="G773" s="3" t="s">
        <v>48</v>
      </c>
      <c r="H773" s="6">
        <f>I773+J773+K773+L773</f>
        <v>373</v>
      </c>
      <c r="I773" s="10">
        <f>56+317</f>
        <v>373</v>
      </c>
      <c r="J773" s="8">
        <v>0</v>
      </c>
      <c r="K773" s="8">
        <v>0</v>
      </c>
      <c r="L773" s="8">
        <v>0</v>
      </c>
    </row>
    <row r="774" spans="1:13" s="40" customFormat="1" ht="63.75">
      <c r="A774" s="104"/>
      <c r="B774" s="16" t="s">
        <v>159</v>
      </c>
      <c r="C774" s="16"/>
      <c r="D774" s="18" t="s">
        <v>41</v>
      </c>
      <c r="E774" s="18" t="s">
        <v>16</v>
      </c>
      <c r="F774" s="27" t="s">
        <v>240</v>
      </c>
      <c r="G774" s="18"/>
      <c r="H774" s="19">
        <f t="shared" ref="H774" si="357">SUM(I774:L774)</f>
        <v>1047.8</v>
      </c>
      <c r="I774" s="108">
        <f>I775</f>
        <v>1047.8</v>
      </c>
      <c r="J774" s="108">
        <f t="shared" ref="J774:L776" si="358">J775</f>
        <v>0</v>
      </c>
      <c r="K774" s="108">
        <f t="shared" si="358"/>
        <v>0</v>
      </c>
      <c r="L774" s="108">
        <f t="shared" si="358"/>
        <v>0</v>
      </c>
    </row>
    <row r="775" spans="1:13" s="40" customFormat="1" ht="25.5">
      <c r="A775" s="104"/>
      <c r="B775" s="16" t="s">
        <v>232</v>
      </c>
      <c r="C775" s="16"/>
      <c r="D775" s="18" t="s">
        <v>41</v>
      </c>
      <c r="E775" s="18" t="s">
        <v>16</v>
      </c>
      <c r="F775" s="27" t="s">
        <v>241</v>
      </c>
      <c r="G775" s="18"/>
      <c r="H775" s="19">
        <f>SUM(I775:L775)</f>
        <v>1047.8</v>
      </c>
      <c r="I775" s="108">
        <f>I776</f>
        <v>1047.8</v>
      </c>
      <c r="J775" s="108">
        <f t="shared" si="358"/>
        <v>0</v>
      </c>
      <c r="K775" s="108">
        <f t="shared" si="358"/>
        <v>0</v>
      </c>
      <c r="L775" s="108">
        <f t="shared" si="358"/>
        <v>0</v>
      </c>
    </row>
    <row r="776" spans="1:13" s="40" customFormat="1" ht="51">
      <c r="A776" s="104"/>
      <c r="B776" s="16" t="s">
        <v>239</v>
      </c>
      <c r="C776" s="16"/>
      <c r="D776" s="18" t="s">
        <v>41</v>
      </c>
      <c r="E776" s="18" t="s">
        <v>16</v>
      </c>
      <c r="F776" s="27" t="s">
        <v>241</v>
      </c>
      <c r="G776" s="18" t="s">
        <v>49</v>
      </c>
      <c r="H776" s="19">
        <f>SUM(I776:L776)</f>
        <v>1047.8</v>
      </c>
      <c r="I776" s="20">
        <f>I777</f>
        <v>1047.8</v>
      </c>
      <c r="J776" s="20">
        <f t="shared" si="358"/>
        <v>0</v>
      </c>
      <c r="K776" s="20">
        <f t="shared" si="358"/>
        <v>0</v>
      </c>
      <c r="L776" s="20">
        <f t="shared" si="358"/>
        <v>0</v>
      </c>
    </row>
    <row r="777" spans="1:13" s="40" customFormat="1" ht="51">
      <c r="A777" s="104"/>
      <c r="B777" s="16" t="s">
        <v>242</v>
      </c>
      <c r="C777" s="16"/>
      <c r="D777" s="18" t="s">
        <v>41</v>
      </c>
      <c r="E777" s="18" t="s">
        <v>16</v>
      </c>
      <c r="F777" s="27" t="s">
        <v>241</v>
      </c>
      <c r="G777" s="18" t="s">
        <v>243</v>
      </c>
      <c r="H777" s="19">
        <f>SUM(I777:L777)</f>
        <v>1047.8</v>
      </c>
      <c r="I777" s="20">
        <v>1047.8</v>
      </c>
      <c r="J777" s="20">
        <v>0</v>
      </c>
      <c r="K777" s="20">
        <v>0</v>
      </c>
      <c r="L777" s="20">
        <v>0</v>
      </c>
    </row>
    <row r="778" spans="1:13" s="32" customFormat="1" ht="18.75" customHeight="1">
      <c r="A778" s="110"/>
      <c r="B778" s="22" t="s">
        <v>86</v>
      </c>
      <c r="C778" s="24"/>
      <c r="D778" s="23" t="s">
        <v>38</v>
      </c>
      <c r="E778" s="23" t="s">
        <v>15</v>
      </c>
      <c r="F778" s="23"/>
      <c r="G778" s="23"/>
      <c r="H778" s="19">
        <f t="shared" ref="H778:L782" si="359">H779</f>
        <v>13246.3</v>
      </c>
      <c r="I778" s="19">
        <f t="shared" si="359"/>
        <v>13246.3</v>
      </c>
      <c r="J778" s="19">
        <f t="shared" si="359"/>
        <v>0</v>
      </c>
      <c r="K778" s="19">
        <f t="shared" si="359"/>
        <v>0</v>
      </c>
      <c r="L778" s="19">
        <f t="shared" si="359"/>
        <v>0</v>
      </c>
    </row>
    <row r="779" spans="1:13" s="33" customFormat="1" ht="25.5">
      <c r="A779" s="110"/>
      <c r="B779" s="22" t="s">
        <v>32</v>
      </c>
      <c r="C779" s="24"/>
      <c r="D779" s="23" t="s">
        <v>38</v>
      </c>
      <c r="E779" s="23" t="s">
        <v>16</v>
      </c>
      <c r="F779" s="23"/>
      <c r="G779" s="23"/>
      <c r="H779" s="105">
        <f t="shared" ref="H779" si="360">SUM(I779:L779)</f>
        <v>13246.3</v>
      </c>
      <c r="I779" s="105">
        <f>I780</f>
        <v>13246.3</v>
      </c>
      <c r="J779" s="105">
        <f t="shared" si="359"/>
        <v>0</v>
      </c>
      <c r="K779" s="105">
        <f t="shared" si="359"/>
        <v>0</v>
      </c>
      <c r="L779" s="105">
        <f t="shared" si="359"/>
        <v>0</v>
      </c>
    </row>
    <row r="780" spans="1:13" s="33" customFormat="1" ht="38.25">
      <c r="A780" s="104"/>
      <c r="B780" s="16" t="s">
        <v>259</v>
      </c>
      <c r="C780" s="139"/>
      <c r="D780" s="18" t="s">
        <v>38</v>
      </c>
      <c r="E780" s="18" t="s">
        <v>16</v>
      </c>
      <c r="F780" s="18" t="s">
        <v>260</v>
      </c>
      <c r="G780" s="18"/>
      <c r="H780" s="105">
        <f t="shared" ref="H780:H783" si="361">I780+J780+K780+L780</f>
        <v>13246.3</v>
      </c>
      <c r="I780" s="106">
        <f>I781</f>
        <v>13246.3</v>
      </c>
      <c r="J780" s="106">
        <f t="shared" si="359"/>
        <v>0</v>
      </c>
      <c r="K780" s="106">
        <f t="shared" si="359"/>
        <v>0</v>
      </c>
      <c r="L780" s="106">
        <f t="shared" si="359"/>
        <v>0</v>
      </c>
    </row>
    <row r="781" spans="1:13" s="33" customFormat="1" ht="38.25">
      <c r="A781" s="110"/>
      <c r="B781" s="16" t="s">
        <v>205</v>
      </c>
      <c r="C781" s="22"/>
      <c r="D781" s="18" t="s">
        <v>38</v>
      </c>
      <c r="E781" s="18" t="s">
        <v>16</v>
      </c>
      <c r="F781" s="27" t="s">
        <v>261</v>
      </c>
      <c r="G781" s="18"/>
      <c r="H781" s="19">
        <f t="shared" si="361"/>
        <v>13246.3</v>
      </c>
      <c r="I781" s="20">
        <f>I782</f>
        <v>13246.3</v>
      </c>
      <c r="J781" s="20">
        <f t="shared" si="359"/>
        <v>0</v>
      </c>
      <c r="K781" s="20">
        <f t="shared" si="359"/>
        <v>0</v>
      </c>
      <c r="L781" s="20">
        <f t="shared" si="359"/>
        <v>0</v>
      </c>
    </row>
    <row r="782" spans="1:13" s="33" customFormat="1" ht="54.75" customHeight="1">
      <c r="A782" s="104"/>
      <c r="B782" s="16" t="s">
        <v>89</v>
      </c>
      <c r="C782" s="17"/>
      <c r="D782" s="18" t="s">
        <v>38</v>
      </c>
      <c r="E782" s="18" t="s">
        <v>16</v>
      </c>
      <c r="F782" s="27" t="s">
        <v>261</v>
      </c>
      <c r="G782" s="18" t="s">
        <v>49</v>
      </c>
      <c r="H782" s="19">
        <f t="shared" si="361"/>
        <v>13246.3</v>
      </c>
      <c r="I782" s="20">
        <f>I783</f>
        <v>13246.3</v>
      </c>
      <c r="J782" s="20">
        <f t="shared" si="359"/>
        <v>0</v>
      </c>
      <c r="K782" s="20">
        <f t="shared" si="359"/>
        <v>0</v>
      </c>
      <c r="L782" s="20">
        <f t="shared" si="359"/>
        <v>0</v>
      </c>
    </row>
    <row r="783" spans="1:13" s="33" customFormat="1" ht="22.5" customHeight="1">
      <c r="A783" s="104"/>
      <c r="B783" s="16" t="s">
        <v>51</v>
      </c>
      <c r="C783" s="17"/>
      <c r="D783" s="18" t="s">
        <v>38</v>
      </c>
      <c r="E783" s="18" t="s">
        <v>16</v>
      </c>
      <c r="F783" s="27" t="s">
        <v>261</v>
      </c>
      <c r="G783" s="18" t="s">
        <v>50</v>
      </c>
      <c r="H783" s="19">
        <f t="shared" si="361"/>
        <v>13246.3</v>
      </c>
      <c r="I783" s="20">
        <f>I784</f>
        <v>13246.3</v>
      </c>
      <c r="J783" s="20">
        <f>J784</f>
        <v>0</v>
      </c>
      <c r="K783" s="20">
        <f>K784</f>
        <v>0</v>
      </c>
      <c r="L783" s="20">
        <f>L784</f>
        <v>0</v>
      </c>
    </row>
    <row r="784" spans="1:13" s="33" customFormat="1" ht="76.5">
      <c r="A784" s="104"/>
      <c r="B784" s="16" t="s">
        <v>52</v>
      </c>
      <c r="C784" s="17"/>
      <c r="D784" s="18" t="s">
        <v>38</v>
      </c>
      <c r="E784" s="18" t="s">
        <v>16</v>
      </c>
      <c r="F784" s="27" t="s">
        <v>261</v>
      </c>
      <c r="G784" s="18" t="s">
        <v>53</v>
      </c>
      <c r="H784" s="19">
        <f>I784+J784+K784+L784</f>
        <v>13246.3</v>
      </c>
      <c r="I784" s="20">
        <v>13246.3</v>
      </c>
      <c r="J784" s="21">
        <v>0</v>
      </c>
      <c r="K784" s="21">
        <v>0</v>
      </c>
      <c r="L784" s="21">
        <v>0</v>
      </c>
    </row>
    <row r="785" spans="1:13" s="34" customFormat="1" ht="33" customHeight="1">
      <c r="A785" s="146" t="s">
        <v>160</v>
      </c>
      <c r="B785" s="147" t="s">
        <v>161</v>
      </c>
      <c r="C785" s="147">
        <v>231</v>
      </c>
      <c r="D785" s="149"/>
      <c r="E785" s="149"/>
      <c r="F785" s="149"/>
      <c r="G785" s="149"/>
      <c r="H785" s="150">
        <f t="shared" ref="H785:H869" si="362">I785+J785+K785+L785</f>
        <v>1279658.3999999999</v>
      </c>
      <c r="I785" s="150">
        <f>I803+I810+I940+I786</f>
        <v>264633.59999999998</v>
      </c>
      <c r="J785" s="150">
        <f>J803+J810+J940+J786</f>
        <v>979741.3</v>
      </c>
      <c r="K785" s="150">
        <f>K803+K810+K940+K786</f>
        <v>35283.5</v>
      </c>
      <c r="L785" s="150">
        <f>L803+L810+L940+L786</f>
        <v>0</v>
      </c>
      <c r="M785" s="127"/>
    </row>
    <row r="786" spans="1:13" s="32" customFormat="1" ht="59.25" customHeight="1">
      <c r="A786" s="114"/>
      <c r="B786" s="5" t="s">
        <v>45</v>
      </c>
      <c r="C786" s="118"/>
      <c r="D786" s="4" t="s">
        <v>17</v>
      </c>
      <c r="E786" s="4" t="s">
        <v>39</v>
      </c>
      <c r="F786" s="4"/>
      <c r="G786" s="4"/>
      <c r="H786" s="6">
        <f t="shared" si="362"/>
        <v>67</v>
      </c>
      <c r="I786" s="6">
        <f>I787</f>
        <v>67</v>
      </c>
      <c r="J786" s="6">
        <f t="shared" ref="J786:L786" si="363">J787</f>
        <v>0</v>
      </c>
      <c r="K786" s="6">
        <f t="shared" si="363"/>
        <v>0</v>
      </c>
      <c r="L786" s="6">
        <f t="shared" si="363"/>
        <v>0</v>
      </c>
    </row>
    <row r="787" spans="1:13" s="33" customFormat="1" ht="51">
      <c r="A787" s="9"/>
      <c r="B787" s="1" t="s">
        <v>129</v>
      </c>
      <c r="C787" s="116"/>
      <c r="D787" s="3" t="s">
        <v>17</v>
      </c>
      <c r="E787" s="3" t="s">
        <v>39</v>
      </c>
      <c r="F787" s="3" t="s">
        <v>280</v>
      </c>
      <c r="G787" s="3"/>
      <c r="H787" s="6">
        <f>SUM(I787:L787)</f>
        <v>67</v>
      </c>
      <c r="I787" s="10">
        <f>I788+I793+I798</f>
        <v>67</v>
      </c>
      <c r="J787" s="10">
        <f t="shared" ref="J787:L787" si="364">J788+J793</f>
        <v>0</v>
      </c>
      <c r="K787" s="10">
        <f t="shared" si="364"/>
        <v>0</v>
      </c>
      <c r="L787" s="10">
        <f t="shared" si="364"/>
        <v>0</v>
      </c>
    </row>
    <row r="788" spans="1:13" s="33" customFormat="1" ht="25.5">
      <c r="A788" s="12"/>
      <c r="B788" s="1" t="s">
        <v>281</v>
      </c>
      <c r="C788" s="126"/>
      <c r="D788" s="3" t="s">
        <v>17</v>
      </c>
      <c r="E788" s="3" t="s">
        <v>39</v>
      </c>
      <c r="F788" s="3" t="s">
        <v>282</v>
      </c>
      <c r="G788" s="3"/>
      <c r="H788" s="6">
        <f>SUM(I788:L788)</f>
        <v>20</v>
      </c>
      <c r="I788" s="10">
        <f>I789</f>
        <v>20</v>
      </c>
      <c r="J788" s="10">
        <f t="shared" ref="J788:L788" si="365">J789</f>
        <v>0</v>
      </c>
      <c r="K788" s="10">
        <f t="shared" si="365"/>
        <v>0</v>
      </c>
      <c r="L788" s="10">
        <f t="shared" si="365"/>
        <v>0</v>
      </c>
    </row>
    <row r="789" spans="1:13" s="33" customFormat="1" ht="25.5">
      <c r="A789" s="12"/>
      <c r="B789" s="1" t="s">
        <v>569</v>
      </c>
      <c r="C789" s="128"/>
      <c r="D789" s="3" t="s">
        <v>17</v>
      </c>
      <c r="E789" s="3" t="s">
        <v>39</v>
      </c>
      <c r="F789" s="3" t="s">
        <v>578</v>
      </c>
      <c r="G789" s="3"/>
      <c r="H789" s="6">
        <f>SUM(I789:L789)</f>
        <v>20</v>
      </c>
      <c r="I789" s="10">
        <f>I790</f>
        <v>20</v>
      </c>
      <c r="J789" s="10">
        <f t="shared" ref="J789:L789" si="366">J790</f>
        <v>0</v>
      </c>
      <c r="K789" s="10">
        <f t="shared" si="366"/>
        <v>0</v>
      </c>
      <c r="L789" s="10">
        <f t="shared" si="366"/>
        <v>0</v>
      </c>
    </row>
    <row r="790" spans="1:13" s="33" customFormat="1" ht="51">
      <c r="A790" s="104"/>
      <c r="B790" s="16" t="s">
        <v>239</v>
      </c>
      <c r="C790" s="16"/>
      <c r="D790" s="3" t="s">
        <v>17</v>
      </c>
      <c r="E790" s="3" t="s">
        <v>39</v>
      </c>
      <c r="F790" s="3" t="s">
        <v>578</v>
      </c>
      <c r="G790" s="18" t="s">
        <v>49</v>
      </c>
      <c r="H790" s="19">
        <f>H791</f>
        <v>20</v>
      </c>
      <c r="I790" s="20">
        <f t="shared" ref="I790:L791" si="367">I791</f>
        <v>20</v>
      </c>
      <c r="J790" s="20">
        <f t="shared" si="367"/>
        <v>0</v>
      </c>
      <c r="K790" s="20">
        <f t="shared" si="367"/>
        <v>0</v>
      </c>
      <c r="L790" s="20">
        <f t="shared" si="367"/>
        <v>0</v>
      </c>
    </row>
    <row r="791" spans="1:13" s="33" customFormat="1">
      <c r="A791" s="104"/>
      <c r="B791" s="16" t="s">
        <v>51</v>
      </c>
      <c r="C791" s="16"/>
      <c r="D791" s="3" t="s">
        <v>17</v>
      </c>
      <c r="E791" s="3" t="s">
        <v>39</v>
      </c>
      <c r="F791" s="3" t="s">
        <v>578</v>
      </c>
      <c r="G791" s="18" t="s">
        <v>50</v>
      </c>
      <c r="H791" s="19">
        <f>I791+J791+K791+L791</f>
        <v>20</v>
      </c>
      <c r="I791" s="20">
        <f t="shared" si="367"/>
        <v>20</v>
      </c>
      <c r="J791" s="20">
        <f t="shared" si="367"/>
        <v>0</v>
      </c>
      <c r="K791" s="20">
        <f t="shared" si="367"/>
        <v>0</v>
      </c>
      <c r="L791" s="20">
        <f t="shared" si="367"/>
        <v>0</v>
      </c>
    </row>
    <row r="792" spans="1:13" s="33" customFormat="1" ht="25.5">
      <c r="A792" s="104"/>
      <c r="B792" s="16" t="s">
        <v>54</v>
      </c>
      <c r="C792" s="16"/>
      <c r="D792" s="3" t="s">
        <v>17</v>
      </c>
      <c r="E792" s="3" t="s">
        <v>39</v>
      </c>
      <c r="F792" s="3" t="s">
        <v>578</v>
      </c>
      <c r="G792" s="18" t="s">
        <v>48</v>
      </c>
      <c r="H792" s="19">
        <f>I792+J792+K792+L792</f>
        <v>20</v>
      </c>
      <c r="I792" s="108">
        <v>20</v>
      </c>
      <c r="J792" s="108">
        <v>0</v>
      </c>
      <c r="K792" s="108">
        <v>0</v>
      </c>
      <c r="L792" s="108">
        <v>0</v>
      </c>
    </row>
    <row r="793" spans="1:13" s="33" customFormat="1" ht="51">
      <c r="A793" s="129"/>
      <c r="B793" s="16" t="s">
        <v>301</v>
      </c>
      <c r="C793" s="130"/>
      <c r="D793" s="3" t="s">
        <v>17</v>
      </c>
      <c r="E793" s="3" t="s">
        <v>39</v>
      </c>
      <c r="F793" s="3" t="s">
        <v>302</v>
      </c>
      <c r="G793" s="18"/>
      <c r="H793" s="19">
        <f>SUM(I793:L793)</f>
        <v>27</v>
      </c>
      <c r="I793" s="108">
        <f>I794</f>
        <v>27</v>
      </c>
      <c r="J793" s="108">
        <f t="shared" ref="J793:L795" si="368">J794</f>
        <v>0</v>
      </c>
      <c r="K793" s="108">
        <f t="shared" si="368"/>
        <v>0</v>
      </c>
      <c r="L793" s="108">
        <f t="shared" si="368"/>
        <v>0</v>
      </c>
    </row>
    <row r="794" spans="1:13" s="33" customFormat="1" ht="25.5">
      <c r="A794" s="129"/>
      <c r="B794" s="1" t="s">
        <v>569</v>
      </c>
      <c r="C794" s="130"/>
      <c r="D794" s="3" t="s">
        <v>17</v>
      </c>
      <c r="E794" s="3" t="s">
        <v>39</v>
      </c>
      <c r="F794" s="3" t="s">
        <v>577</v>
      </c>
      <c r="G794" s="18"/>
      <c r="H794" s="19">
        <f>SUM(I794:L794)</f>
        <v>27</v>
      </c>
      <c r="I794" s="108">
        <f>I795</f>
        <v>27</v>
      </c>
      <c r="J794" s="108">
        <f t="shared" si="368"/>
        <v>0</v>
      </c>
      <c r="K794" s="108">
        <f t="shared" si="368"/>
        <v>0</v>
      </c>
      <c r="L794" s="108">
        <f t="shared" si="368"/>
        <v>0</v>
      </c>
    </row>
    <row r="795" spans="1:13" s="33" customFormat="1" ht="51">
      <c r="A795" s="104"/>
      <c r="B795" s="16" t="s">
        <v>239</v>
      </c>
      <c r="C795" s="16"/>
      <c r="D795" s="3" t="s">
        <v>17</v>
      </c>
      <c r="E795" s="3" t="s">
        <v>39</v>
      </c>
      <c r="F795" s="3" t="s">
        <v>577</v>
      </c>
      <c r="G795" s="18" t="s">
        <v>49</v>
      </c>
      <c r="H795" s="19">
        <f>H796</f>
        <v>27</v>
      </c>
      <c r="I795" s="20">
        <f>I796</f>
        <v>27</v>
      </c>
      <c r="J795" s="20">
        <f t="shared" si="368"/>
        <v>0</v>
      </c>
      <c r="K795" s="20">
        <f t="shared" si="368"/>
        <v>0</v>
      </c>
      <c r="L795" s="20">
        <f t="shared" si="368"/>
        <v>0</v>
      </c>
    </row>
    <row r="796" spans="1:13" s="33" customFormat="1">
      <c r="A796" s="104"/>
      <c r="B796" s="16" t="s">
        <v>51</v>
      </c>
      <c r="C796" s="16"/>
      <c r="D796" s="3" t="s">
        <v>17</v>
      </c>
      <c r="E796" s="3" t="s">
        <v>39</v>
      </c>
      <c r="F796" s="3" t="s">
        <v>577</v>
      </c>
      <c r="G796" s="18" t="s">
        <v>50</v>
      </c>
      <c r="H796" s="19">
        <f>I796+J796+K796+L796</f>
        <v>27</v>
      </c>
      <c r="I796" s="20">
        <f t="shared" ref="I796:L796" si="369">I797</f>
        <v>27</v>
      </c>
      <c r="J796" s="20">
        <f t="shared" si="369"/>
        <v>0</v>
      </c>
      <c r="K796" s="20">
        <f t="shared" si="369"/>
        <v>0</v>
      </c>
      <c r="L796" s="20">
        <f t="shared" si="369"/>
        <v>0</v>
      </c>
    </row>
    <row r="797" spans="1:13" s="33" customFormat="1" ht="25.5">
      <c r="A797" s="104"/>
      <c r="B797" s="16" t="s">
        <v>54</v>
      </c>
      <c r="C797" s="16"/>
      <c r="D797" s="3" t="s">
        <v>17</v>
      </c>
      <c r="E797" s="3" t="s">
        <v>39</v>
      </c>
      <c r="F797" s="3" t="s">
        <v>577</v>
      </c>
      <c r="G797" s="18" t="s">
        <v>48</v>
      </c>
      <c r="H797" s="19">
        <f>I797+J797+K797+L797</f>
        <v>27</v>
      </c>
      <c r="I797" s="108">
        <v>27</v>
      </c>
      <c r="J797" s="108">
        <v>0</v>
      </c>
      <c r="K797" s="108">
        <v>0</v>
      </c>
      <c r="L797" s="108">
        <v>0</v>
      </c>
    </row>
    <row r="798" spans="1:13" s="33" customFormat="1" ht="25.5">
      <c r="A798" s="129"/>
      <c r="B798" s="16" t="s">
        <v>303</v>
      </c>
      <c r="C798" s="130"/>
      <c r="D798" s="3" t="s">
        <v>17</v>
      </c>
      <c r="E798" s="3" t="s">
        <v>39</v>
      </c>
      <c r="F798" s="3" t="s">
        <v>304</v>
      </c>
      <c r="G798" s="18"/>
      <c r="H798" s="19">
        <f>SUM(I798:L798)</f>
        <v>20</v>
      </c>
      <c r="I798" s="108">
        <f>I799</f>
        <v>20</v>
      </c>
      <c r="J798" s="108">
        <f t="shared" ref="J798:L800" si="370">J799</f>
        <v>0</v>
      </c>
      <c r="K798" s="108">
        <f t="shared" si="370"/>
        <v>0</v>
      </c>
      <c r="L798" s="108">
        <f t="shared" si="370"/>
        <v>0</v>
      </c>
    </row>
    <row r="799" spans="1:13" s="33" customFormat="1" ht="25.5">
      <c r="A799" s="129"/>
      <c r="B799" s="1" t="s">
        <v>569</v>
      </c>
      <c r="C799" s="130"/>
      <c r="D799" s="3" t="s">
        <v>17</v>
      </c>
      <c r="E799" s="3" t="s">
        <v>39</v>
      </c>
      <c r="F799" s="3" t="s">
        <v>576</v>
      </c>
      <c r="G799" s="18"/>
      <c r="H799" s="19">
        <f>SUM(I799:L799)</f>
        <v>20</v>
      </c>
      <c r="I799" s="108">
        <f>I800</f>
        <v>20</v>
      </c>
      <c r="J799" s="108">
        <f t="shared" si="370"/>
        <v>0</v>
      </c>
      <c r="K799" s="108">
        <f t="shared" si="370"/>
        <v>0</v>
      </c>
      <c r="L799" s="108">
        <f t="shared" si="370"/>
        <v>0</v>
      </c>
    </row>
    <row r="800" spans="1:13" s="33" customFormat="1" ht="51">
      <c r="A800" s="104"/>
      <c r="B800" s="16" t="s">
        <v>239</v>
      </c>
      <c r="C800" s="16"/>
      <c r="D800" s="3" t="s">
        <v>17</v>
      </c>
      <c r="E800" s="3" t="s">
        <v>39</v>
      </c>
      <c r="F800" s="3" t="s">
        <v>576</v>
      </c>
      <c r="G800" s="18" t="s">
        <v>49</v>
      </c>
      <c r="H800" s="19">
        <f>H801</f>
        <v>20</v>
      </c>
      <c r="I800" s="20">
        <f>I801</f>
        <v>20</v>
      </c>
      <c r="J800" s="20">
        <f t="shared" si="370"/>
        <v>0</v>
      </c>
      <c r="K800" s="20">
        <f t="shared" si="370"/>
        <v>0</v>
      </c>
      <c r="L800" s="20">
        <f t="shared" si="370"/>
        <v>0</v>
      </c>
    </row>
    <row r="801" spans="1:15" s="33" customFormat="1">
      <c r="A801" s="104"/>
      <c r="B801" s="16" t="s">
        <v>51</v>
      </c>
      <c r="C801" s="16"/>
      <c r="D801" s="3" t="s">
        <v>17</v>
      </c>
      <c r="E801" s="3" t="s">
        <v>39</v>
      </c>
      <c r="F801" s="3" t="s">
        <v>576</v>
      </c>
      <c r="G801" s="18" t="s">
        <v>50</v>
      </c>
      <c r="H801" s="19">
        <f>I801+J801+K801+L801</f>
        <v>20</v>
      </c>
      <c r="I801" s="20">
        <f t="shared" ref="I801:L801" si="371">I802</f>
        <v>20</v>
      </c>
      <c r="J801" s="20">
        <f t="shared" si="371"/>
        <v>0</v>
      </c>
      <c r="K801" s="20">
        <f t="shared" si="371"/>
        <v>0</v>
      </c>
      <c r="L801" s="20">
        <f t="shared" si="371"/>
        <v>0</v>
      </c>
    </row>
    <row r="802" spans="1:15" s="33" customFormat="1" ht="25.5">
      <c r="A802" s="104"/>
      <c r="B802" s="16" t="s">
        <v>54</v>
      </c>
      <c r="C802" s="16"/>
      <c r="D802" s="3" t="s">
        <v>17</v>
      </c>
      <c r="E802" s="3" t="s">
        <v>39</v>
      </c>
      <c r="F802" s="3" t="s">
        <v>576</v>
      </c>
      <c r="G802" s="18" t="s">
        <v>48</v>
      </c>
      <c r="H802" s="19">
        <f>I802+J802+K802+L802</f>
        <v>20</v>
      </c>
      <c r="I802" s="108">
        <v>20</v>
      </c>
      <c r="J802" s="108">
        <v>0</v>
      </c>
      <c r="K802" s="108">
        <v>0</v>
      </c>
      <c r="L802" s="108">
        <v>0</v>
      </c>
    </row>
    <row r="803" spans="1:15" s="34" customFormat="1" ht="13.5" customHeight="1">
      <c r="A803" s="114"/>
      <c r="B803" s="2" t="s">
        <v>40</v>
      </c>
      <c r="C803" s="118"/>
      <c r="D803" s="4" t="s">
        <v>18</v>
      </c>
      <c r="E803" s="4" t="s">
        <v>15</v>
      </c>
      <c r="F803" s="4"/>
      <c r="G803" s="4"/>
      <c r="H803" s="6">
        <f t="shared" si="362"/>
        <v>300</v>
      </c>
      <c r="I803" s="6">
        <f t="shared" ref="I803:I808" si="372">I804</f>
        <v>300</v>
      </c>
      <c r="J803" s="6">
        <f t="shared" ref="J803:L803" si="373">J804</f>
        <v>0</v>
      </c>
      <c r="K803" s="6">
        <f t="shared" si="373"/>
        <v>0</v>
      </c>
      <c r="L803" s="6">
        <f t="shared" si="373"/>
        <v>0</v>
      </c>
      <c r="M803" s="127"/>
    </row>
    <row r="804" spans="1:15" s="32" customFormat="1" ht="15" customHeight="1">
      <c r="A804" s="114"/>
      <c r="B804" s="5" t="s">
        <v>42</v>
      </c>
      <c r="C804" s="118"/>
      <c r="D804" s="4" t="s">
        <v>18</v>
      </c>
      <c r="E804" s="4" t="s">
        <v>33</v>
      </c>
      <c r="F804" s="4"/>
      <c r="G804" s="4"/>
      <c r="H804" s="6">
        <f t="shared" si="362"/>
        <v>300</v>
      </c>
      <c r="I804" s="6">
        <f t="shared" si="372"/>
        <v>300</v>
      </c>
      <c r="J804" s="6">
        <f t="shared" ref="J804:L806" si="374">J805</f>
        <v>0</v>
      </c>
      <c r="K804" s="6">
        <f t="shared" ref="K804" si="375">K805</f>
        <v>0</v>
      </c>
      <c r="L804" s="6">
        <f t="shared" ref="L804" si="376">L805</f>
        <v>0</v>
      </c>
    </row>
    <row r="805" spans="1:15" s="33" customFormat="1" ht="38.25">
      <c r="A805" s="9"/>
      <c r="B805" s="1" t="s">
        <v>259</v>
      </c>
      <c r="C805" s="116"/>
      <c r="D805" s="3" t="s">
        <v>18</v>
      </c>
      <c r="E805" s="3" t="s">
        <v>33</v>
      </c>
      <c r="F805" s="3" t="s">
        <v>260</v>
      </c>
      <c r="G805" s="3"/>
      <c r="H805" s="14">
        <f t="shared" si="362"/>
        <v>300</v>
      </c>
      <c r="I805" s="29">
        <f t="shared" si="372"/>
        <v>300</v>
      </c>
      <c r="J805" s="29">
        <f t="shared" si="374"/>
        <v>0</v>
      </c>
      <c r="K805" s="29">
        <f t="shared" si="374"/>
        <v>0</v>
      </c>
      <c r="L805" s="29">
        <f t="shared" si="374"/>
        <v>0</v>
      </c>
    </row>
    <row r="806" spans="1:15" s="33" customFormat="1" ht="25.5">
      <c r="A806" s="114"/>
      <c r="B806" s="1" t="s">
        <v>569</v>
      </c>
      <c r="C806" s="5"/>
      <c r="D806" s="3" t="s">
        <v>18</v>
      </c>
      <c r="E806" s="3" t="s">
        <v>33</v>
      </c>
      <c r="F806" s="7" t="s">
        <v>264</v>
      </c>
      <c r="G806" s="3"/>
      <c r="H806" s="6">
        <f t="shared" si="362"/>
        <v>300</v>
      </c>
      <c r="I806" s="10">
        <f t="shared" si="372"/>
        <v>300</v>
      </c>
      <c r="J806" s="10">
        <f t="shared" si="374"/>
        <v>0</v>
      </c>
      <c r="K806" s="10">
        <f t="shared" si="374"/>
        <v>0</v>
      </c>
      <c r="L806" s="10">
        <f t="shared" si="374"/>
        <v>0</v>
      </c>
    </row>
    <row r="807" spans="1:15" s="38" customFormat="1" ht="54.75" customHeight="1">
      <c r="A807" s="100"/>
      <c r="B807" s="16" t="s">
        <v>262</v>
      </c>
      <c r="C807" s="17"/>
      <c r="D807" s="3" t="s">
        <v>18</v>
      </c>
      <c r="E807" s="3" t="s">
        <v>33</v>
      </c>
      <c r="F807" s="7" t="s">
        <v>264</v>
      </c>
      <c r="G807" s="18" t="s">
        <v>49</v>
      </c>
      <c r="H807" s="19">
        <f t="shared" ref="H807" si="377">I807+J807+K807+L807</f>
        <v>300</v>
      </c>
      <c r="I807" s="20">
        <f t="shared" si="372"/>
        <v>300</v>
      </c>
      <c r="J807" s="20">
        <f t="shared" ref="J807:L807" si="378">J808</f>
        <v>0</v>
      </c>
      <c r="K807" s="20">
        <f t="shared" si="378"/>
        <v>0</v>
      </c>
      <c r="L807" s="20">
        <f t="shared" si="378"/>
        <v>0</v>
      </c>
    </row>
    <row r="808" spans="1:15" s="40" customFormat="1">
      <c r="A808" s="104"/>
      <c r="B808" s="16" t="s">
        <v>67</v>
      </c>
      <c r="C808" s="17"/>
      <c r="D808" s="3" t="s">
        <v>18</v>
      </c>
      <c r="E808" s="3" t="s">
        <v>33</v>
      </c>
      <c r="F808" s="7" t="s">
        <v>264</v>
      </c>
      <c r="G808" s="18" t="s">
        <v>65</v>
      </c>
      <c r="H808" s="105">
        <f>SUM(I808:L808)</f>
        <v>300</v>
      </c>
      <c r="I808" s="106">
        <f t="shared" si="372"/>
        <v>300</v>
      </c>
      <c r="J808" s="106">
        <f t="shared" ref="J808:L808" si="379">J809</f>
        <v>0</v>
      </c>
      <c r="K808" s="106">
        <f t="shared" si="379"/>
        <v>0</v>
      </c>
      <c r="L808" s="106">
        <f t="shared" si="379"/>
        <v>0</v>
      </c>
    </row>
    <row r="809" spans="1:15" s="40" customFormat="1" ht="25.5">
      <c r="A809" s="104"/>
      <c r="B809" s="16" t="s">
        <v>85</v>
      </c>
      <c r="C809" s="17"/>
      <c r="D809" s="3" t="s">
        <v>18</v>
      </c>
      <c r="E809" s="3" t="s">
        <v>33</v>
      </c>
      <c r="F809" s="7" t="s">
        <v>264</v>
      </c>
      <c r="G809" s="18" t="s">
        <v>83</v>
      </c>
      <c r="H809" s="105">
        <f>SUM(I809:L809)</f>
        <v>300</v>
      </c>
      <c r="I809" s="106">
        <v>300</v>
      </c>
      <c r="J809" s="106">
        <v>0</v>
      </c>
      <c r="K809" s="106">
        <v>0</v>
      </c>
      <c r="L809" s="106">
        <v>0</v>
      </c>
    </row>
    <row r="810" spans="1:15" s="34" customFormat="1">
      <c r="A810" s="114"/>
      <c r="B810" s="5" t="s">
        <v>29</v>
      </c>
      <c r="C810" s="5"/>
      <c r="D810" s="4" t="s">
        <v>20</v>
      </c>
      <c r="E810" s="4" t="s">
        <v>15</v>
      </c>
      <c r="F810" s="4"/>
      <c r="G810" s="4"/>
      <c r="H810" s="6">
        <f t="shared" si="362"/>
        <v>1244777.3999999999</v>
      </c>
      <c r="I810" s="6">
        <f>I811+I832+I874+I902</f>
        <v>264266.59999999998</v>
      </c>
      <c r="J810" s="6">
        <f>J811+J832+J874+J902</f>
        <v>945227.3</v>
      </c>
      <c r="K810" s="6">
        <f>K811+K832+K874+K902</f>
        <v>35283.5</v>
      </c>
      <c r="L810" s="6">
        <f>L811+L832+L874+L902</f>
        <v>0</v>
      </c>
      <c r="M810" s="127"/>
      <c r="O810" s="127"/>
    </row>
    <row r="811" spans="1:15" s="34" customFormat="1">
      <c r="A811" s="114"/>
      <c r="B811" s="5" t="s">
        <v>162</v>
      </c>
      <c r="C811" s="5"/>
      <c r="D811" s="4" t="s">
        <v>20</v>
      </c>
      <c r="E811" s="4" t="s">
        <v>14</v>
      </c>
      <c r="F811" s="4"/>
      <c r="G811" s="4"/>
      <c r="H811" s="6">
        <f t="shared" si="362"/>
        <v>526478.69999999995</v>
      </c>
      <c r="I811" s="6">
        <f>I812</f>
        <v>102801.7</v>
      </c>
      <c r="J811" s="6">
        <f t="shared" ref="J811:L811" si="380">J812</f>
        <v>423677</v>
      </c>
      <c r="K811" s="6">
        <f t="shared" si="380"/>
        <v>0</v>
      </c>
      <c r="L811" s="6">
        <f t="shared" si="380"/>
        <v>0</v>
      </c>
    </row>
    <row r="812" spans="1:15" s="34" customFormat="1" ht="38.25">
      <c r="A812" s="11"/>
      <c r="B812" s="1" t="s">
        <v>163</v>
      </c>
      <c r="C812" s="132"/>
      <c r="D812" s="3" t="s">
        <v>20</v>
      </c>
      <c r="E812" s="3" t="s">
        <v>14</v>
      </c>
      <c r="F812" s="3" t="s">
        <v>317</v>
      </c>
      <c r="G812" s="4"/>
      <c r="H812" s="6">
        <f t="shared" ref="H812:H818" si="381">I812+J812+K812+L812</f>
        <v>526478.69999999995</v>
      </c>
      <c r="I812" s="10">
        <f>I813+I828</f>
        <v>102801.7</v>
      </c>
      <c r="J812" s="10">
        <f t="shared" ref="J812:L812" si="382">J813+J828</f>
        <v>423677</v>
      </c>
      <c r="K812" s="10">
        <f t="shared" si="382"/>
        <v>0</v>
      </c>
      <c r="L812" s="10">
        <f t="shared" si="382"/>
        <v>0</v>
      </c>
    </row>
    <row r="813" spans="1:15" s="34" customFormat="1" ht="25.5">
      <c r="A813" s="11"/>
      <c r="B813" s="1" t="s">
        <v>318</v>
      </c>
      <c r="C813" s="1"/>
      <c r="D813" s="3" t="s">
        <v>20</v>
      </c>
      <c r="E813" s="3" t="s">
        <v>14</v>
      </c>
      <c r="F813" s="3" t="s">
        <v>319</v>
      </c>
      <c r="G813" s="4"/>
      <c r="H813" s="6">
        <f t="shared" si="381"/>
        <v>519694.7</v>
      </c>
      <c r="I813" s="10">
        <f>I814</f>
        <v>96017.7</v>
      </c>
      <c r="J813" s="10">
        <f t="shared" ref="J813:L813" si="383">J814</f>
        <v>423677</v>
      </c>
      <c r="K813" s="10">
        <f t="shared" si="383"/>
        <v>0</v>
      </c>
      <c r="L813" s="10">
        <f t="shared" si="383"/>
        <v>0</v>
      </c>
    </row>
    <row r="814" spans="1:15" s="34" customFormat="1" ht="25.5">
      <c r="A814" s="11"/>
      <c r="B814" s="1" t="s">
        <v>320</v>
      </c>
      <c r="C814" s="1"/>
      <c r="D814" s="3" t="s">
        <v>20</v>
      </c>
      <c r="E814" s="3" t="s">
        <v>14</v>
      </c>
      <c r="F814" s="3" t="s">
        <v>321</v>
      </c>
      <c r="G814" s="4"/>
      <c r="H814" s="6">
        <f>SUM(I814:L814)</f>
        <v>519694.7</v>
      </c>
      <c r="I814" s="10">
        <f>I815+I819+I823</f>
        <v>96017.7</v>
      </c>
      <c r="J814" s="10">
        <f t="shared" ref="J814:L814" si="384">J815+J819+J823</f>
        <v>423677</v>
      </c>
      <c r="K814" s="10">
        <f t="shared" si="384"/>
        <v>0</v>
      </c>
      <c r="L814" s="10">
        <f t="shared" si="384"/>
        <v>0</v>
      </c>
    </row>
    <row r="815" spans="1:15" s="34" customFormat="1" ht="38.25">
      <c r="A815" s="9"/>
      <c r="B815" s="1" t="s">
        <v>205</v>
      </c>
      <c r="C815" s="1"/>
      <c r="D815" s="3" t="s">
        <v>14</v>
      </c>
      <c r="E815" s="3" t="s">
        <v>14</v>
      </c>
      <c r="F815" s="3" t="s">
        <v>322</v>
      </c>
      <c r="G815" s="3"/>
      <c r="H815" s="6">
        <f t="shared" si="381"/>
        <v>95917.7</v>
      </c>
      <c r="I815" s="10">
        <f t="shared" ref="I815:L817" si="385">I816</f>
        <v>95917.7</v>
      </c>
      <c r="J815" s="10">
        <f t="shared" si="385"/>
        <v>0</v>
      </c>
      <c r="K815" s="10">
        <f t="shared" si="385"/>
        <v>0</v>
      </c>
      <c r="L815" s="10">
        <f t="shared" si="385"/>
        <v>0</v>
      </c>
    </row>
    <row r="816" spans="1:15" s="34" customFormat="1" ht="51">
      <c r="A816" s="9"/>
      <c r="B816" s="1" t="s">
        <v>89</v>
      </c>
      <c r="C816" s="1"/>
      <c r="D816" s="3" t="s">
        <v>20</v>
      </c>
      <c r="E816" s="3" t="s">
        <v>14</v>
      </c>
      <c r="F816" s="3" t="s">
        <v>322</v>
      </c>
      <c r="G816" s="3" t="s">
        <v>49</v>
      </c>
      <c r="H816" s="6">
        <f t="shared" si="381"/>
        <v>95917.7</v>
      </c>
      <c r="I816" s="10">
        <f>I817</f>
        <v>95917.7</v>
      </c>
      <c r="J816" s="10">
        <f t="shared" si="385"/>
        <v>0</v>
      </c>
      <c r="K816" s="10">
        <f t="shared" si="385"/>
        <v>0</v>
      </c>
      <c r="L816" s="10">
        <f t="shared" si="385"/>
        <v>0</v>
      </c>
    </row>
    <row r="817" spans="1:12" s="34" customFormat="1">
      <c r="A817" s="9"/>
      <c r="B817" s="1" t="s">
        <v>51</v>
      </c>
      <c r="C817" s="1"/>
      <c r="D817" s="3" t="s">
        <v>20</v>
      </c>
      <c r="E817" s="3" t="s">
        <v>14</v>
      </c>
      <c r="F817" s="3" t="s">
        <v>322</v>
      </c>
      <c r="G817" s="3" t="s">
        <v>50</v>
      </c>
      <c r="H817" s="6">
        <f t="shared" si="381"/>
        <v>95917.7</v>
      </c>
      <c r="I817" s="10">
        <f>I818</f>
        <v>95917.7</v>
      </c>
      <c r="J817" s="10">
        <f t="shared" si="385"/>
        <v>0</v>
      </c>
      <c r="K817" s="10">
        <f t="shared" si="385"/>
        <v>0</v>
      </c>
      <c r="L817" s="10">
        <f t="shared" si="385"/>
        <v>0</v>
      </c>
    </row>
    <row r="818" spans="1:12" s="34" customFormat="1" ht="76.5">
      <c r="A818" s="9"/>
      <c r="B818" s="1" t="s">
        <v>52</v>
      </c>
      <c r="C818" s="1"/>
      <c r="D818" s="3" t="s">
        <v>20</v>
      </c>
      <c r="E818" s="3" t="s">
        <v>14</v>
      </c>
      <c r="F818" s="3" t="s">
        <v>322</v>
      </c>
      <c r="G818" s="3" t="s">
        <v>53</v>
      </c>
      <c r="H818" s="6">
        <f t="shared" si="381"/>
        <v>95917.7</v>
      </c>
      <c r="I818" s="10">
        <v>95917.7</v>
      </c>
      <c r="J818" s="10">
        <v>0</v>
      </c>
      <c r="K818" s="10">
        <v>0</v>
      </c>
      <c r="L818" s="10">
        <v>0</v>
      </c>
    </row>
    <row r="819" spans="1:12" s="34" customFormat="1" ht="140.25">
      <c r="A819" s="12"/>
      <c r="B819" s="133" t="s">
        <v>534</v>
      </c>
      <c r="C819" s="112"/>
      <c r="D819" s="3" t="s">
        <v>20</v>
      </c>
      <c r="E819" s="3" t="s">
        <v>14</v>
      </c>
      <c r="F819" s="3" t="s">
        <v>323</v>
      </c>
      <c r="G819" s="3"/>
      <c r="H819" s="6">
        <f t="shared" si="362"/>
        <v>423677</v>
      </c>
      <c r="I819" s="10">
        <f>I820</f>
        <v>0</v>
      </c>
      <c r="J819" s="10">
        <f>J820</f>
        <v>423677</v>
      </c>
      <c r="K819" s="10">
        <f>K820</f>
        <v>0</v>
      </c>
      <c r="L819" s="10">
        <f>L820</f>
        <v>0</v>
      </c>
    </row>
    <row r="820" spans="1:12" s="34" customFormat="1" ht="51">
      <c r="A820" s="9"/>
      <c r="B820" s="1" t="s">
        <v>89</v>
      </c>
      <c r="C820" s="1"/>
      <c r="D820" s="3" t="s">
        <v>20</v>
      </c>
      <c r="E820" s="3" t="s">
        <v>14</v>
      </c>
      <c r="F820" s="3" t="s">
        <v>323</v>
      </c>
      <c r="G820" s="3" t="s">
        <v>49</v>
      </c>
      <c r="H820" s="6">
        <f t="shared" si="362"/>
        <v>423677</v>
      </c>
      <c r="I820" s="10">
        <f>I821</f>
        <v>0</v>
      </c>
      <c r="J820" s="10">
        <f t="shared" ref="J820:L821" si="386">J821</f>
        <v>423677</v>
      </c>
      <c r="K820" s="10">
        <f t="shared" si="386"/>
        <v>0</v>
      </c>
      <c r="L820" s="10">
        <f t="shared" si="386"/>
        <v>0</v>
      </c>
    </row>
    <row r="821" spans="1:12" s="34" customFormat="1">
      <c r="A821" s="9"/>
      <c r="B821" s="1" t="s">
        <v>51</v>
      </c>
      <c r="C821" s="1"/>
      <c r="D821" s="3" t="s">
        <v>20</v>
      </c>
      <c r="E821" s="3" t="s">
        <v>14</v>
      </c>
      <c r="F821" s="3" t="s">
        <v>323</v>
      </c>
      <c r="G821" s="3" t="s">
        <v>50</v>
      </c>
      <c r="H821" s="6">
        <f t="shared" si="362"/>
        <v>423677</v>
      </c>
      <c r="I821" s="10">
        <f>I822</f>
        <v>0</v>
      </c>
      <c r="J821" s="10">
        <f t="shared" si="386"/>
        <v>423677</v>
      </c>
      <c r="K821" s="10">
        <f t="shared" si="386"/>
        <v>0</v>
      </c>
      <c r="L821" s="10">
        <f t="shared" si="386"/>
        <v>0</v>
      </c>
    </row>
    <row r="822" spans="1:12" s="34" customFormat="1" ht="76.5">
      <c r="A822" s="9"/>
      <c r="B822" s="1" t="s">
        <v>52</v>
      </c>
      <c r="C822" s="1"/>
      <c r="D822" s="3" t="s">
        <v>20</v>
      </c>
      <c r="E822" s="3" t="s">
        <v>14</v>
      </c>
      <c r="F822" s="3" t="s">
        <v>323</v>
      </c>
      <c r="G822" s="3" t="s">
        <v>53</v>
      </c>
      <c r="H822" s="6">
        <f t="shared" si="362"/>
        <v>423677</v>
      </c>
      <c r="I822" s="10">
        <v>0</v>
      </c>
      <c r="J822" s="10">
        <v>423677</v>
      </c>
      <c r="K822" s="10">
        <v>0</v>
      </c>
      <c r="L822" s="10">
        <v>0</v>
      </c>
    </row>
    <row r="823" spans="1:12" s="34" customFormat="1" ht="25.5">
      <c r="A823" s="12"/>
      <c r="B823" s="1" t="s">
        <v>569</v>
      </c>
      <c r="C823" s="112"/>
      <c r="D823" s="3" t="s">
        <v>20</v>
      </c>
      <c r="E823" s="3" t="s">
        <v>14</v>
      </c>
      <c r="F823" s="3" t="s">
        <v>575</v>
      </c>
      <c r="G823" s="3"/>
      <c r="H823" s="6">
        <f>SUM(I823:L823)</f>
        <v>100</v>
      </c>
      <c r="I823" s="10">
        <f>I824</f>
        <v>100</v>
      </c>
      <c r="J823" s="10">
        <f t="shared" ref="J823:L825" si="387">J824</f>
        <v>0</v>
      </c>
      <c r="K823" s="10">
        <f t="shared" si="387"/>
        <v>0</v>
      </c>
      <c r="L823" s="10">
        <f t="shared" si="387"/>
        <v>0</v>
      </c>
    </row>
    <row r="824" spans="1:12" s="34" customFormat="1" ht="51">
      <c r="A824" s="9"/>
      <c r="B824" s="1" t="s">
        <v>89</v>
      </c>
      <c r="C824" s="1"/>
      <c r="D824" s="3" t="s">
        <v>20</v>
      </c>
      <c r="E824" s="3" t="s">
        <v>14</v>
      </c>
      <c r="F824" s="3" t="s">
        <v>575</v>
      </c>
      <c r="G824" s="3" t="s">
        <v>49</v>
      </c>
      <c r="H824" s="6">
        <f t="shared" ref="H824:H826" si="388">SUM(I824:L824)</f>
        <v>100</v>
      </c>
      <c r="I824" s="10">
        <f>I825</f>
        <v>100</v>
      </c>
      <c r="J824" s="10">
        <f t="shared" si="387"/>
        <v>0</v>
      </c>
      <c r="K824" s="10">
        <f t="shared" si="387"/>
        <v>0</v>
      </c>
      <c r="L824" s="10">
        <f t="shared" si="387"/>
        <v>0</v>
      </c>
    </row>
    <row r="825" spans="1:12" s="34" customFormat="1">
      <c r="A825" s="9"/>
      <c r="B825" s="1" t="s">
        <v>51</v>
      </c>
      <c r="C825" s="1"/>
      <c r="D825" s="3" t="s">
        <v>20</v>
      </c>
      <c r="E825" s="3" t="s">
        <v>14</v>
      </c>
      <c r="F825" s="3" t="s">
        <v>575</v>
      </c>
      <c r="G825" s="3" t="s">
        <v>50</v>
      </c>
      <c r="H825" s="6">
        <f t="shared" si="388"/>
        <v>100</v>
      </c>
      <c r="I825" s="10">
        <f>I826</f>
        <v>100</v>
      </c>
      <c r="J825" s="10">
        <f t="shared" si="387"/>
        <v>0</v>
      </c>
      <c r="K825" s="10">
        <f t="shared" si="387"/>
        <v>0</v>
      </c>
      <c r="L825" s="10">
        <f t="shared" si="387"/>
        <v>0</v>
      </c>
    </row>
    <row r="826" spans="1:12" s="34" customFormat="1" ht="25.5">
      <c r="A826" s="9"/>
      <c r="B826" s="1" t="s">
        <v>54</v>
      </c>
      <c r="C826" s="1"/>
      <c r="D826" s="3" t="s">
        <v>20</v>
      </c>
      <c r="E826" s="3" t="s">
        <v>14</v>
      </c>
      <c r="F826" s="3" t="s">
        <v>575</v>
      </c>
      <c r="G826" s="3" t="s">
        <v>48</v>
      </c>
      <c r="H826" s="6">
        <f t="shared" si="388"/>
        <v>100</v>
      </c>
      <c r="I826" s="10">
        <v>100</v>
      </c>
      <c r="J826" s="10">
        <v>0</v>
      </c>
      <c r="K826" s="10">
        <v>0</v>
      </c>
      <c r="L826" s="10">
        <v>0</v>
      </c>
    </row>
    <row r="827" spans="1:12" ht="38.25">
      <c r="A827" s="12"/>
      <c r="B827" s="1" t="s">
        <v>332</v>
      </c>
      <c r="C827" s="112"/>
      <c r="D827" s="3" t="s">
        <v>20</v>
      </c>
      <c r="E827" s="3" t="s">
        <v>14</v>
      </c>
      <c r="F827" s="3" t="s">
        <v>333</v>
      </c>
      <c r="G827" s="3"/>
      <c r="H827" s="6">
        <f t="shared" ref="H827" si="389">I827+J827+K827+L827</f>
        <v>6784</v>
      </c>
      <c r="I827" s="10">
        <f>I828</f>
        <v>6784</v>
      </c>
      <c r="J827" s="10">
        <f t="shared" ref="J827:L827" si="390">J828</f>
        <v>0</v>
      </c>
      <c r="K827" s="10">
        <f t="shared" si="390"/>
        <v>0</v>
      </c>
      <c r="L827" s="10">
        <f t="shared" si="390"/>
        <v>0</v>
      </c>
    </row>
    <row r="828" spans="1:12" s="34" customFormat="1" ht="25.5">
      <c r="A828" s="9"/>
      <c r="B828" s="1" t="s">
        <v>569</v>
      </c>
      <c r="C828" s="1"/>
      <c r="D828" s="3" t="s">
        <v>20</v>
      </c>
      <c r="E828" s="3" t="s">
        <v>14</v>
      </c>
      <c r="F828" s="3" t="s">
        <v>574</v>
      </c>
      <c r="G828" s="3"/>
      <c r="H828" s="6">
        <f>SUM(I828:L828)</f>
        <v>6784</v>
      </c>
      <c r="I828" s="10">
        <f>I829</f>
        <v>6784</v>
      </c>
      <c r="J828" s="10">
        <f t="shared" ref="J828:L829" si="391">J829</f>
        <v>0</v>
      </c>
      <c r="K828" s="10">
        <f t="shared" si="391"/>
        <v>0</v>
      </c>
      <c r="L828" s="10">
        <f t="shared" si="391"/>
        <v>0</v>
      </c>
    </row>
    <row r="829" spans="1:12" s="34" customFormat="1" ht="51">
      <c r="A829" s="9"/>
      <c r="B829" s="1" t="s">
        <v>89</v>
      </c>
      <c r="C829" s="1"/>
      <c r="D829" s="3" t="s">
        <v>20</v>
      </c>
      <c r="E829" s="3" t="s">
        <v>14</v>
      </c>
      <c r="F829" s="3" t="s">
        <v>574</v>
      </c>
      <c r="G829" s="3" t="s">
        <v>49</v>
      </c>
      <c r="H829" s="6">
        <f t="shared" ref="H829:H831" si="392">I829+J829+K829+L829</f>
        <v>6784</v>
      </c>
      <c r="I829" s="10">
        <f>I830</f>
        <v>6784</v>
      </c>
      <c r="J829" s="10">
        <f t="shared" si="391"/>
        <v>0</v>
      </c>
      <c r="K829" s="10">
        <f t="shared" si="391"/>
        <v>0</v>
      </c>
      <c r="L829" s="10">
        <f t="shared" si="391"/>
        <v>0</v>
      </c>
    </row>
    <row r="830" spans="1:12" s="34" customFormat="1">
      <c r="A830" s="9"/>
      <c r="B830" s="1" t="s">
        <v>51</v>
      </c>
      <c r="C830" s="1"/>
      <c r="D830" s="3" t="s">
        <v>20</v>
      </c>
      <c r="E830" s="3" t="s">
        <v>14</v>
      </c>
      <c r="F830" s="3" t="s">
        <v>574</v>
      </c>
      <c r="G830" s="3" t="s">
        <v>50</v>
      </c>
      <c r="H830" s="6">
        <f t="shared" si="392"/>
        <v>6784</v>
      </c>
      <c r="I830" s="10">
        <f t="shared" ref="I830:L830" si="393">I831</f>
        <v>6784</v>
      </c>
      <c r="J830" s="10">
        <f t="shared" si="393"/>
        <v>0</v>
      </c>
      <c r="K830" s="10">
        <f t="shared" si="393"/>
        <v>0</v>
      </c>
      <c r="L830" s="10">
        <f t="shared" si="393"/>
        <v>0</v>
      </c>
    </row>
    <row r="831" spans="1:12" s="34" customFormat="1" ht="30" customHeight="1">
      <c r="A831" s="9"/>
      <c r="B831" s="1" t="s">
        <v>54</v>
      </c>
      <c r="C831" s="1"/>
      <c r="D831" s="3" t="s">
        <v>20</v>
      </c>
      <c r="E831" s="3" t="s">
        <v>14</v>
      </c>
      <c r="F831" s="3" t="s">
        <v>574</v>
      </c>
      <c r="G831" s="3" t="s">
        <v>48</v>
      </c>
      <c r="H831" s="6">
        <f t="shared" si="392"/>
        <v>6784</v>
      </c>
      <c r="I831" s="10">
        <v>6784</v>
      </c>
      <c r="J831" s="10">
        <v>0</v>
      </c>
      <c r="K831" s="10">
        <v>0</v>
      </c>
      <c r="L831" s="10">
        <v>0</v>
      </c>
    </row>
    <row r="832" spans="1:12" s="34" customFormat="1">
      <c r="A832" s="114"/>
      <c r="B832" s="2" t="s">
        <v>30</v>
      </c>
      <c r="C832" s="5"/>
      <c r="D832" s="4" t="s">
        <v>20</v>
      </c>
      <c r="E832" s="4" t="s">
        <v>16</v>
      </c>
      <c r="F832" s="4"/>
      <c r="G832" s="4"/>
      <c r="H832" s="6">
        <f t="shared" si="362"/>
        <v>658329.1</v>
      </c>
      <c r="I832" s="6">
        <f>I833</f>
        <v>113963.8</v>
      </c>
      <c r="J832" s="6">
        <f t="shared" ref="J832:L832" si="394">J833</f>
        <v>514331.3</v>
      </c>
      <c r="K832" s="6">
        <f t="shared" si="394"/>
        <v>30034</v>
      </c>
      <c r="L832" s="6">
        <f t="shared" si="394"/>
        <v>0</v>
      </c>
    </row>
    <row r="833" spans="1:12" s="34" customFormat="1" ht="38.25">
      <c r="A833" s="114"/>
      <c r="B833" s="1" t="s">
        <v>163</v>
      </c>
      <c r="C833" s="132"/>
      <c r="D833" s="3" t="s">
        <v>20</v>
      </c>
      <c r="E833" s="3" t="s">
        <v>16</v>
      </c>
      <c r="F833" s="3" t="s">
        <v>317</v>
      </c>
      <c r="G833" s="4"/>
      <c r="H833" s="6">
        <f>I833+J833+K833+L833</f>
        <v>658329.1</v>
      </c>
      <c r="I833" s="10">
        <f>I834+I861+I856</f>
        <v>113963.8</v>
      </c>
      <c r="J833" s="10">
        <f>J834+J861+J856</f>
        <v>514331.3</v>
      </c>
      <c r="K833" s="10">
        <f>K834+K861+K856</f>
        <v>30034</v>
      </c>
      <c r="L833" s="10">
        <f>L834+L861+L856</f>
        <v>0</v>
      </c>
    </row>
    <row r="834" spans="1:12" ht="25.5">
      <c r="A834" s="99"/>
      <c r="B834" s="1" t="s">
        <v>331</v>
      </c>
      <c r="C834" s="132"/>
      <c r="D834" s="3" t="s">
        <v>20</v>
      </c>
      <c r="E834" s="3" t="s">
        <v>16</v>
      </c>
      <c r="F834" s="3" t="s">
        <v>319</v>
      </c>
      <c r="G834" s="4"/>
      <c r="H834" s="6">
        <f>SUM(I834:L834)</f>
        <v>594586.19999999995</v>
      </c>
      <c r="I834" s="10">
        <f>I835</f>
        <v>102394.3</v>
      </c>
      <c r="J834" s="10">
        <f t="shared" ref="J834:L834" si="395">J835</f>
        <v>491268.3</v>
      </c>
      <c r="K834" s="10">
        <f t="shared" si="395"/>
        <v>923.6</v>
      </c>
      <c r="L834" s="10">
        <f t="shared" si="395"/>
        <v>0</v>
      </c>
    </row>
    <row r="835" spans="1:12" s="34" customFormat="1" ht="25.5">
      <c r="A835" s="114"/>
      <c r="B835" s="1" t="s">
        <v>324</v>
      </c>
      <c r="C835" s="132"/>
      <c r="D835" s="3" t="s">
        <v>20</v>
      </c>
      <c r="E835" s="3" t="s">
        <v>16</v>
      </c>
      <c r="F835" s="3" t="s">
        <v>325</v>
      </c>
      <c r="G835" s="4"/>
      <c r="H835" s="6">
        <f>SUM(I835:L835)</f>
        <v>594586.19999999995</v>
      </c>
      <c r="I835" s="10">
        <f>I836+I840+I844+I848+I852</f>
        <v>102394.3</v>
      </c>
      <c r="J835" s="10">
        <f>J836+J840+J844+J848+J852</f>
        <v>491268.3</v>
      </c>
      <c r="K835" s="10">
        <f>K836+K840+K844+K848+K852</f>
        <v>923.6</v>
      </c>
      <c r="L835" s="10">
        <f>L836+L840+L844+L848+L852</f>
        <v>0</v>
      </c>
    </row>
    <row r="836" spans="1:12" s="34" customFormat="1" ht="38.25">
      <c r="A836" s="9"/>
      <c r="B836" s="1" t="s">
        <v>326</v>
      </c>
      <c r="C836" s="1"/>
      <c r="D836" s="3" t="s">
        <v>20</v>
      </c>
      <c r="E836" s="3" t="s">
        <v>16</v>
      </c>
      <c r="F836" s="3" t="s">
        <v>327</v>
      </c>
      <c r="G836" s="3"/>
      <c r="H836" s="6">
        <f t="shared" ref="H836:H843" si="396">I836+J836+K836+L836</f>
        <v>101635.8</v>
      </c>
      <c r="I836" s="10">
        <f t="shared" ref="I836:L838" si="397">I837</f>
        <v>101635.8</v>
      </c>
      <c r="J836" s="10">
        <f t="shared" si="397"/>
        <v>0</v>
      </c>
      <c r="K836" s="10">
        <f t="shared" si="397"/>
        <v>0</v>
      </c>
      <c r="L836" s="10">
        <f t="shared" si="397"/>
        <v>0</v>
      </c>
    </row>
    <row r="837" spans="1:12" s="34" customFormat="1" ht="51">
      <c r="A837" s="9"/>
      <c r="B837" s="1" t="s">
        <v>89</v>
      </c>
      <c r="C837" s="1"/>
      <c r="D837" s="3" t="s">
        <v>20</v>
      </c>
      <c r="E837" s="3" t="s">
        <v>16</v>
      </c>
      <c r="F837" s="3" t="s">
        <v>327</v>
      </c>
      <c r="G837" s="3" t="s">
        <v>49</v>
      </c>
      <c r="H837" s="6">
        <f t="shared" si="396"/>
        <v>101635.8</v>
      </c>
      <c r="I837" s="10">
        <f>I838</f>
        <v>101635.8</v>
      </c>
      <c r="J837" s="10">
        <f t="shared" si="397"/>
        <v>0</v>
      </c>
      <c r="K837" s="10">
        <f t="shared" si="397"/>
        <v>0</v>
      </c>
      <c r="L837" s="10">
        <f t="shared" si="397"/>
        <v>0</v>
      </c>
    </row>
    <row r="838" spans="1:12" s="34" customFormat="1">
      <c r="A838" s="9"/>
      <c r="B838" s="1" t="s">
        <v>51</v>
      </c>
      <c r="C838" s="1"/>
      <c r="D838" s="3" t="s">
        <v>20</v>
      </c>
      <c r="E838" s="3" t="s">
        <v>16</v>
      </c>
      <c r="F838" s="3" t="s">
        <v>327</v>
      </c>
      <c r="G838" s="3" t="s">
        <v>50</v>
      </c>
      <c r="H838" s="6">
        <f t="shared" si="396"/>
        <v>101635.8</v>
      </c>
      <c r="I838" s="10">
        <f>I839</f>
        <v>101635.8</v>
      </c>
      <c r="J838" s="10">
        <f t="shared" si="397"/>
        <v>0</v>
      </c>
      <c r="K838" s="10">
        <f t="shared" si="397"/>
        <v>0</v>
      </c>
      <c r="L838" s="10">
        <f t="shared" si="397"/>
        <v>0</v>
      </c>
    </row>
    <row r="839" spans="1:12" s="34" customFormat="1" ht="76.5">
      <c r="A839" s="9"/>
      <c r="B839" s="1" t="s">
        <v>52</v>
      </c>
      <c r="C839" s="1"/>
      <c r="D839" s="3" t="s">
        <v>20</v>
      </c>
      <c r="E839" s="3" t="s">
        <v>16</v>
      </c>
      <c r="F839" s="3" t="s">
        <v>327</v>
      </c>
      <c r="G839" s="3" t="s">
        <v>53</v>
      </c>
      <c r="H839" s="6">
        <f t="shared" si="396"/>
        <v>101635.8</v>
      </c>
      <c r="I839" s="10">
        <v>101635.8</v>
      </c>
      <c r="J839" s="10">
        <v>0</v>
      </c>
      <c r="K839" s="10">
        <v>0</v>
      </c>
      <c r="L839" s="10">
        <v>0</v>
      </c>
    </row>
    <row r="840" spans="1:12" s="34" customFormat="1" ht="310.5" customHeight="1">
      <c r="A840" s="9"/>
      <c r="B840" s="131" t="s">
        <v>522</v>
      </c>
      <c r="C840" s="1"/>
      <c r="D840" s="3" t="s">
        <v>20</v>
      </c>
      <c r="E840" s="3" t="s">
        <v>16</v>
      </c>
      <c r="F840" s="3" t="s">
        <v>328</v>
      </c>
      <c r="G840" s="3"/>
      <c r="H840" s="6">
        <f t="shared" si="396"/>
        <v>923.6</v>
      </c>
      <c r="I840" s="10">
        <f>I841</f>
        <v>0</v>
      </c>
      <c r="J840" s="10">
        <f t="shared" ref="J840:L842" si="398">J841</f>
        <v>0</v>
      </c>
      <c r="K840" s="10">
        <f t="shared" si="398"/>
        <v>923.6</v>
      </c>
      <c r="L840" s="10">
        <f t="shared" si="398"/>
        <v>0</v>
      </c>
    </row>
    <row r="841" spans="1:12" s="34" customFormat="1" ht="51">
      <c r="A841" s="9"/>
      <c r="B841" s="1" t="s">
        <v>89</v>
      </c>
      <c r="C841" s="1"/>
      <c r="D841" s="3" t="s">
        <v>20</v>
      </c>
      <c r="E841" s="3" t="s">
        <v>16</v>
      </c>
      <c r="F841" s="3" t="s">
        <v>328</v>
      </c>
      <c r="G841" s="3" t="s">
        <v>49</v>
      </c>
      <c r="H841" s="6">
        <f t="shared" si="396"/>
        <v>923.6</v>
      </c>
      <c r="I841" s="10">
        <f>I842</f>
        <v>0</v>
      </c>
      <c r="J841" s="10">
        <f t="shared" si="398"/>
        <v>0</v>
      </c>
      <c r="K841" s="10">
        <f t="shared" si="398"/>
        <v>923.6</v>
      </c>
      <c r="L841" s="10">
        <f t="shared" si="398"/>
        <v>0</v>
      </c>
    </row>
    <row r="842" spans="1:12" s="34" customFormat="1">
      <c r="A842" s="9"/>
      <c r="B842" s="1" t="s">
        <v>51</v>
      </c>
      <c r="C842" s="1"/>
      <c r="D842" s="3" t="s">
        <v>20</v>
      </c>
      <c r="E842" s="3" t="s">
        <v>16</v>
      </c>
      <c r="F842" s="3" t="s">
        <v>328</v>
      </c>
      <c r="G842" s="3" t="s">
        <v>50</v>
      </c>
      <c r="H842" s="6">
        <f t="shared" si="396"/>
        <v>923.6</v>
      </c>
      <c r="I842" s="10">
        <f>I843</f>
        <v>0</v>
      </c>
      <c r="J842" s="10">
        <f t="shared" si="398"/>
        <v>0</v>
      </c>
      <c r="K842" s="10">
        <f t="shared" si="398"/>
        <v>923.6</v>
      </c>
      <c r="L842" s="10">
        <f t="shared" si="398"/>
        <v>0</v>
      </c>
    </row>
    <row r="843" spans="1:12" s="34" customFormat="1" ht="76.5">
      <c r="A843" s="9"/>
      <c r="B843" s="1" t="s">
        <v>52</v>
      </c>
      <c r="C843" s="1"/>
      <c r="D843" s="3" t="s">
        <v>20</v>
      </c>
      <c r="E843" s="3" t="s">
        <v>16</v>
      </c>
      <c r="F843" s="3" t="s">
        <v>328</v>
      </c>
      <c r="G843" s="3" t="s">
        <v>53</v>
      </c>
      <c r="H843" s="6">
        <f t="shared" si="396"/>
        <v>923.6</v>
      </c>
      <c r="I843" s="10">
        <v>0</v>
      </c>
      <c r="J843" s="10">
        <v>0</v>
      </c>
      <c r="K843" s="10">
        <v>923.6</v>
      </c>
      <c r="L843" s="10">
        <v>0</v>
      </c>
    </row>
    <row r="844" spans="1:12" s="34" customFormat="1" ht="102">
      <c r="A844" s="12"/>
      <c r="B844" s="133" t="s">
        <v>535</v>
      </c>
      <c r="C844" s="112"/>
      <c r="D844" s="3" t="s">
        <v>20</v>
      </c>
      <c r="E844" s="3" t="s">
        <v>16</v>
      </c>
      <c r="F844" s="3" t="s">
        <v>329</v>
      </c>
      <c r="G844" s="3"/>
      <c r="H844" s="6">
        <f t="shared" si="362"/>
        <v>489984.6</v>
      </c>
      <c r="I844" s="10">
        <f t="shared" ref="I844:L846" si="399">I845</f>
        <v>0</v>
      </c>
      <c r="J844" s="10">
        <f t="shared" si="399"/>
        <v>489984.6</v>
      </c>
      <c r="K844" s="10">
        <f t="shared" si="399"/>
        <v>0</v>
      </c>
      <c r="L844" s="10">
        <f t="shared" si="399"/>
        <v>0</v>
      </c>
    </row>
    <row r="845" spans="1:12" s="34" customFormat="1" ht="51">
      <c r="A845" s="9"/>
      <c r="B845" s="1" t="s">
        <v>89</v>
      </c>
      <c r="C845" s="1"/>
      <c r="D845" s="3" t="s">
        <v>20</v>
      </c>
      <c r="E845" s="3" t="s">
        <v>16</v>
      </c>
      <c r="F845" s="3" t="s">
        <v>329</v>
      </c>
      <c r="G845" s="3" t="s">
        <v>49</v>
      </c>
      <c r="H845" s="6">
        <f t="shared" si="362"/>
        <v>489984.6</v>
      </c>
      <c r="I845" s="10">
        <f t="shared" si="399"/>
        <v>0</v>
      </c>
      <c r="J845" s="10">
        <f t="shared" si="399"/>
        <v>489984.6</v>
      </c>
      <c r="K845" s="10">
        <f t="shared" si="399"/>
        <v>0</v>
      </c>
      <c r="L845" s="10">
        <f t="shared" si="399"/>
        <v>0</v>
      </c>
    </row>
    <row r="846" spans="1:12" s="34" customFormat="1">
      <c r="A846" s="9"/>
      <c r="B846" s="1" t="s">
        <v>51</v>
      </c>
      <c r="C846" s="1"/>
      <c r="D846" s="3" t="s">
        <v>20</v>
      </c>
      <c r="E846" s="3" t="s">
        <v>16</v>
      </c>
      <c r="F846" s="3" t="s">
        <v>329</v>
      </c>
      <c r="G846" s="3" t="s">
        <v>50</v>
      </c>
      <c r="H846" s="6">
        <f t="shared" si="362"/>
        <v>489984.6</v>
      </c>
      <c r="I846" s="10">
        <f t="shared" si="399"/>
        <v>0</v>
      </c>
      <c r="J846" s="10">
        <f t="shared" si="399"/>
        <v>489984.6</v>
      </c>
      <c r="K846" s="10">
        <f t="shared" si="399"/>
        <v>0</v>
      </c>
      <c r="L846" s="10">
        <f t="shared" si="399"/>
        <v>0</v>
      </c>
    </row>
    <row r="847" spans="1:12" s="34" customFormat="1" ht="76.5">
      <c r="A847" s="9"/>
      <c r="B847" s="1" t="s">
        <v>52</v>
      </c>
      <c r="C847" s="1"/>
      <c r="D847" s="3" t="s">
        <v>20</v>
      </c>
      <c r="E847" s="3" t="s">
        <v>16</v>
      </c>
      <c r="F847" s="3" t="s">
        <v>329</v>
      </c>
      <c r="G847" s="3" t="s">
        <v>53</v>
      </c>
      <c r="H847" s="6">
        <f t="shared" si="362"/>
        <v>489984.6</v>
      </c>
      <c r="I847" s="10">
        <v>0</v>
      </c>
      <c r="J847" s="10">
        <v>489984.6</v>
      </c>
      <c r="K847" s="10">
        <v>0</v>
      </c>
      <c r="L847" s="10">
        <v>0</v>
      </c>
    </row>
    <row r="848" spans="1:12" s="34" customFormat="1" ht="140.25">
      <c r="A848" s="12"/>
      <c r="B848" s="133" t="s">
        <v>536</v>
      </c>
      <c r="C848" s="112"/>
      <c r="D848" s="3" t="s">
        <v>20</v>
      </c>
      <c r="E848" s="3" t="s">
        <v>16</v>
      </c>
      <c r="F848" s="3" t="s">
        <v>330</v>
      </c>
      <c r="G848" s="3"/>
      <c r="H848" s="6">
        <f t="shared" si="362"/>
        <v>1283.7</v>
      </c>
      <c r="I848" s="10">
        <f t="shared" ref="I848:L850" si="400">I849</f>
        <v>0</v>
      </c>
      <c r="J848" s="10">
        <f t="shared" si="400"/>
        <v>1283.7</v>
      </c>
      <c r="K848" s="10">
        <f t="shared" si="400"/>
        <v>0</v>
      </c>
      <c r="L848" s="10">
        <f t="shared" si="400"/>
        <v>0</v>
      </c>
    </row>
    <row r="849" spans="1:12" s="34" customFormat="1" ht="51">
      <c r="A849" s="9"/>
      <c r="B849" s="1" t="s">
        <v>89</v>
      </c>
      <c r="C849" s="1"/>
      <c r="D849" s="3" t="s">
        <v>20</v>
      </c>
      <c r="E849" s="3" t="s">
        <v>16</v>
      </c>
      <c r="F849" s="3" t="s">
        <v>330</v>
      </c>
      <c r="G849" s="3" t="s">
        <v>49</v>
      </c>
      <c r="H849" s="6">
        <f t="shared" si="362"/>
        <v>1283.7</v>
      </c>
      <c r="I849" s="10">
        <f t="shared" si="400"/>
        <v>0</v>
      </c>
      <c r="J849" s="10">
        <f t="shared" si="400"/>
        <v>1283.7</v>
      </c>
      <c r="K849" s="10">
        <f t="shared" si="400"/>
        <v>0</v>
      </c>
      <c r="L849" s="10">
        <f t="shared" si="400"/>
        <v>0</v>
      </c>
    </row>
    <row r="850" spans="1:12" s="34" customFormat="1">
      <c r="A850" s="9"/>
      <c r="B850" s="1" t="s">
        <v>51</v>
      </c>
      <c r="C850" s="1"/>
      <c r="D850" s="3" t="s">
        <v>20</v>
      </c>
      <c r="E850" s="3" t="s">
        <v>16</v>
      </c>
      <c r="F850" s="3" t="s">
        <v>330</v>
      </c>
      <c r="G850" s="3" t="s">
        <v>50</v>
      </c>
      <c r="H850" s="6">
        <f t="shared" si="362"/>
        <v>1283.7</v>
      </c>
      <c r="I850" s="10">
        <f t="shared" si="400"/>
        <v>0</v>
      </c>
      <c r="J850" s="10">
        <f t="shared" si="400"/>
        <v>1283.7</v>
      </c>
      <c r="K850" s="10">
        <f t="shared" si="400"/>
        <v>0</v>
      </c>
      <c r="L850" s="10">
        <f t="shared" si="400"/>
        <v>0</v>
      </c>
    </row>
    <row r="851" spans="1:12" s="34" customFormat="1" ht="76.5">
      <c r="A851" s="9"/>
      <c r="B851" s="1" t="s">
        <v>52</v>
      </c>
      <c r="C851" s="1"/>
      <c r="D851" s="3" t="s">
        <v>20</v>
      </c>
      <c r="E851" s="3" t="s">
        <v>16</v>
      </c>
      <c r="F851" s="3" t="s">
        <v>330</v>
      </c>
      <c r="G851" s="3" t="s">
        <v>53</v>
      </c>
      <c r="H851" s="6">
        <f t="shared" si="362"/>
        <v>1283.7</v>
      </c>
      <c r="I851" s="10">
        <v>0</v>
      </c>
      <c r="J851" s="10">
        <v>1283.7</v>
      </c>
      <c r="K851" s="10">
        <v>0</v>
      </c>
      <c r="L851" s="10">
        <v>0</v>
      </c>
    </row>
    <row r="852" spans="1:12" s="34" customFormat="1" ht="25.5">
      <c r="A852" s="9"/>
      <c r="B852" s="1" t="s">
        <v>569</v>
      </c>
      <c r="C852" s="1"/>
      <c r="D852" s="3" t="s">
        <v>20</v>
      </c>
      <c r="E852" s="3" t="s">
        <v>16</v>
      </c>
      <c r="F852" s="3" t="s">
        <v>573</v>
      </c>
      <c r="G852" s="3"/>
      <c r="H852" s="6">
        <f>SUM(I852:L852)</f>
        <v>758.5</v>
      </c>
      <c r="I852" s="10">
        <f>I853</f>
        <v>758.5</v>
      </c>
      <c r="J852" s="10">
        <f t="shared" ref="J852:L854" si="401">J853</f>
        <v>0</v>
      </c>
      <c r="K852" s="10">
        <f t="shared" si="401"/>
        <v>0</v>
      </c>
      <c r="L852" s="10">
        <f t="shared" si="401"/>
        <v>0</v>
      </c>
    </row>
    <row r="853" spans="1:12" s="34" customFormat="1" ht="51">
      <c r="A853" s="9"/>
      <c r="B853" s="1" t="s">
        <v>89</v>
      </c>
      <c r="C853" s="1"/>
      <c r="D853" s="3" t="s">
        <v>20</v>
      </c>
      <c r="E853" s="3" t="s">
        <v>16</v>
      </c>
      <c r="F853" s="3" t="s">
        <v>573</v>
      </c>
      <c r="G853" s="3" t="s">
        <v>49</v>
      </c>
      <c r="H853" s="6">
        <f t="shared" ref="H853:H855" si="402">SUM(I853:L853)</f>
        <v>758.5</v>
      </c>
      <c r="I853" s="10">
        <f>I854</f>
        <v>758.5</v>
      </c>
      <c r="J853" s="10">
        <f t="shared" si="401"/>
        <v>0</v>
      </c>
      <c r="K853" s="10">
        <f t="shared" si="401"/>
        <v>0</v>
      </c>
      <c r="L853" s="10">
        <f t="shared" si="401"/>
        <v>0</v>
      </c>
    </row>
    <row r="854" spans="1:12" s="34" customFormat="1">
      <c r="A854" s="9"/>
      <c r="B854" s="1" t="s">
        <v>51</v>
      </c>
      <c r="C854" s="1"/>
      <c r="D854" s="3" t="s">
        <v>20</v>
      </c>
      <c r="E854" s="3" t="s">
        <v>16</v>
      </c>
      <c r="F854" s="3" t="s">
        <v>573</v>
      </c>
      <c r="G854" s="3" t="s">
        <v>50</v>
      </c>
      <c r="H854" s="6">
        <f t="shared" si="402"/>
        <v>758.5</v>
      </c>
      <c r="I854" s="10">
        <f>I855</f>
        <v>758.5</v>
      </c>
      <c r="J854" s="10">
        <f t="shared" si="401"/>
        <v>0</v>
      </c>
      <c r="K854" s="10">
        <f t="shared" si="401"/>
        <v>0</v>
      </c>
      <c r="L854" s="10">
        <f t="shared" si="401"/>
        <v>0</v>
      </c>
    </row>
    <row r="855" spans="1:12" s="34" customFormat="1" ht="25.5">
      <c r="A855" s="9"/>
      <c r="B855" s="1" t="s">
        <v>54</v>
      </c>
      <c r="C855" s="1"/>
      <c r="D855" s="3" t="s">
        <v>20</v>
      </c>
      <c r="E855" s="3" t="s">
        <v>16</v>
      </c>
      <c r="F855" s="3" t="s">
        <v>573</v>
      </c>
      <c r="G855" s="3" t="s">
        <v>48</v>
      </c>
      <c r="H855" s="6">
        <f t="shared" si="402"/>
        <v>758.5</v>
      </c>
      <c r="I855" s="10">
        <v>758.5</v>
      </c>
      <c r="J855" s="10">
        <v>0</v>
      </c>
      <c r="K855" s="10">
        <v>0</v>
      </c>
      <c r="L855" s="10">
        <v>0</v>
      </c>
    </row>
    <row r="856" spans="1:12" s="34" customFormat="1" ht="25.5">
      <c r="A856" s="9"/>
      <c r="B856" s="1" t="s">
        <v>343</v>
      </c>
      <c r="C856" s="1"/>
      <c r="D856" s="3" t="s">
        <v>20</v>
      </c>
      <c r="E856" s="3" t="s">
        <v>16</v>
      </c>
      <c r="F856" s="3" t="s">
        <v>344</v>
      </c>
      <c r="G856" s="3"/>
      <c r="H856" s="6">
        <f>SUM(I856:L856)</f>
        <v>272</v>
      </c>
      <c r="I856" s="10">
        <f>I857</f>
        <v>272</v>
      </c>
      <c r="J856" s="10">
        <f t="shared" ref="J856:L858" si="403">J857</f>
        <v>0</v>
      </c>
      <c r="K856" s="10">
        <f t="shared" si="403"/>
        <v>0</v>
      </c>
      <c r="L856" s="10">
        <f t="shared" si="403"/>
        <v>0</v>
      </c>
    </row>
    <row r="857" spans="1:12" s="38" customFormat="1" ht="25.5">
      <c r="A857" s="9"/>
      <c r="B857" s="1" t="s">
        <v>569</v>
      </c>
      <c r="C857" s="1"/>
      <c r="D857" s="3" t="s">
        <v>20</v>
      </c>
      <c r="E857" s="3" t="s">
        <v>16</v>
      </c>
      <c r="F857" s="3" t="s">
        <v>571</v>
      </c>
      <c r="G857" s="3"/>
      <c r="H857" s="6">
        <f>SUM(I857:L857)</f>
        <v>272</v>
      </c>
      <c r="I857" s="10">
        <f>I858</f>
        <v>272</v>
      </c>
      <c r="J857" s="10">
        <f t="shared" si="403"/>
        <v>0</v>
      </c>
      <c r="K857" s="10">
        <f t="shared" si="403"/>
        <v>0</v>
      </c>
      <c r="L857" s="10">
        <f t="shared" si="403"/>
        <v>0</v>
      </c>
    </row>
    <row r="858" spans="1:12" s="34" customFormat="1" ht="57" customHeight="1">
      <c r="A858" s="9"/>
      <c r="B858" s="1" t="s">
        <v>89</v>
      </c>
      <c r="C858" s="1"/>
      <c r="D858" s="3" t="s">
        <v>20</v>
      </c>
      <c r="E858" s="3" t="s">
        <v>16</v>
      </c>
      <c r="F858" s="3" t="s">
        <v>571</v>
      </c>
      <c r="G858" s="3" t="s">
        <v>49</v>
      </c>
      <c r="H858" s="6">
        <f t="shared" ref="H858" si="404">SUM(I858:L858)</f>
        <v>272</v>
      </c>
      <c r="I858" s="10">
        <f>I859</f>
        <v>272</v>
      </c>
      <c r="J858" s="10">
        <f t="shared" si="403"/>
        <v>0</v>
      </c>
      <c r="K858" s="10">
        <f t="shared" si="403"/>
        <v>0</v>
      </c>
      <c r="L858" s="10">
        <f t="shared" si="403"/>
        <v>0</v>
      </c>
    </row>
    <row r="859" spans="1:12" s="33" customFormat="1">
      <c r="A859" s="9"/>
      <c r="B859" s="1" t="s">
        <v>67</v>
      </c>
      <c r="C859" s="1"/>
      <c r="D859" s="3" t="s">
        <v>20</v>
      </c>
      <c r="E859" s="3" t="s">
        <v>16</v>
      </c>
      <c r="F859" s="3" t="s">
        <v>571</v>
      </c>
      <c r="G859" s="3" t="s">
        <v>65</v>
      </c>
      <c r="H859" s="6">
        <f>SUM(I859:L859)</f>
        <v>272</v>
      </c>
      <c r="I859" s="10">
        <f>I860</f>
        <v>272</v>
      </c>
      <c r="J859" s="10">
        <f t="shared" ref="J859:L859" si="405">J860</f>
        <v>0</v>
      </c>
      <c r="K859" s="10">
        <f t="shared" si="405"/>
        <v>0</v>
      </c>
      <c r="L859" s="10">
        <f t="shared" si="405"/>
        <v>0</v>
      </c>
    </row>
    <row r="860" spans="1:12" s="33" customFormat="1" ht="25.5">
      <c r="A860" s="9"/>
      <c r="B860" s="1" t="s">
        <v>85</v>
      </c>
      <c r="C860" s="1"/>
      <c r="D860" s="3" t="s">
        <v>20</v>
      </c>
      <c r="E860" s="3" t="s">
        <v>16</v>
      </c>
      <c r="F860" s="3" t="s">
        <v>571</v>
      </c>
      <c r="G860" s="3" t="s">
        <v>83</v>
      </c>
      <c r="H860" s="6">
        <f>SUM(I860:L860)</f>
        <v>272</v>
      </c>
      <c r="I860" s="10">
        <v>272</v>
      </c>
      <c r="J860" s="10">
        <v>0</v>
      </c>
      <c r="K860" s="10">
        <v>0</v>
      </c>
      <c r="L860" s="10">
        <v>0</v>
      </c>
    </row>
    <row r="861" spans="1:12" ht="38.25">
      <c r="A861" s="12"/>
      <c r="B861" s="1" t="s">
        <v>332</v>
      </c>
      <c r="C861" s="112"/>
      <c r="D861" s="3" t="s">
        <v>20</v>
      </c>
      <c r="E861" s="3" t="s">
        <v>16</v>
      </c>
      <c r="F861" s="3" t="s">
        <v>333</v>
      </c>
      <c r="G861" s="3"/>
      <c r="H861" s="6">
        <f t="shared" si="362"/>
        <v>63470.9</v>
      </c>
      <c r="I861" s="10">
        <f>I862+I866+I870</f>
        <v>11297.5</v>
      </c>
      <c r="J861" s="10">
        <f t="shared" ref="J861:L861" si="406">J862+J866+J870</f>
        <v>23063</v>
      </c>
      <c r="K861" s="10">
        <f t="shared" si="406"/>
        <v>29110.400000000001</v>
      </c>
      <c r="L861" s="10">
        <f t="shared" si="406"/>
        <v>0</v>
      </c>
    </row>
    <row r="862" spans="1:12" s="34" customFormat="1" ht="140.25">
      <c r="A862" s="100"/>
      <c r="B862" s="131" t="s">
        <v>537</v>
      </c>
      <c r="C862" s="1"/>
      <c r="D862" s="3" t="s">
        <v>20</v>
      </c>
      <c r="E862" s="3" t="s">
        <v>16</v>
      </c>
      <c r="F862" s="3" t="s">
        <v>334</v>
      </c>
      <c r="G862" s="3"/>
      <c r="H862" s="6">
        <f>I862+J862+K862+L862</f>
        <v>29110.400000000001</v>
      </c>
      <c r="I862" s="10">
        <f t="shared" ref="I862:L864" si="407">I863</f>
        <v>0</v>
      </c>
      <c r="J862" s="10">
        <f t="shared" si="407"/>
        <v>0</v>
      </c>
      <c r="K862" s="10">
        <f t="shared" si="407"/>
        <v>29110.400000000001</v>
      </c>
      <c r="L862" s="10">
        <f t="shared" si="407"/>
        <v>0</v>
      </c>
    </row>
    <row r="863" spans="1:12" s="34" customFormat="1" ht="51">
      <c r="A863" s="100"/>
      <c r="B863" s="1" t="s">
        <v>89</v>
      </c>
      <c r="C863" s="1"/>
      <c r="D863" s="3" t="s">
        <v>20</v>
      </c>
      <c r="E863" s="3" t="s">
        <v>16</v>
      </c>
      <c r="F863" s="3" t="s">
        <v>334</v>
      </c>
      <c r="G863" s="3" t="s">
        <v>49</v>
      </c>
      <c r="H863" s="6">
        <f>I863+J863+K863+L863</f>
        <v>29110.400000000001</v>
      </c>
      <c r="I863" s="10">
        <f t="shared" si="407"/>
        <v>0</v>
      </c>
      <c r="J863" s="10">
        <f t="shared" si="407"/>
        <v>0</v>
      </c>
      <c r="K863" s="10">
        <f t="shared" si="407"/>
        <v>29110.400000000001</v>
      </c>
      <c r="L863" s="10">
        <f t="shared" si="407"/>
        <v>0</v>
      </c>
    </row>
    <row r="864" spans="1:12" s="34" customFormat="1">
      <c r="A864" s="100"/>
      <c r="B864" s="1" t="s">
        <v>51</v>
      </c>
      <c r="C864" s="1"/>
      <c r="D864" s="3" t="s">
        <v>20</v>
      </c>
      <c r="E864" s="3" t="s">
        <v>16</v>
      </c>
      <c r="F864" s="3" t="s">
        <v>334</v>
      </c>
      <c r="G864" s="3" t="s">
        <v>50</v>
      </c>
      <c r="H864" s="6">
        <f>SUM(I864:L864)</f>
        <v>29110.400000000001</v>
      </c>
      <c r="I864" s="10">
        <f t="shared" si="407"/>
        <v>0</v>
      </c>
      <c r="J864" s="10">
        <f t="shared" si="407"/>
        <v>0</v>
      </c>
      <c r="K864" s="10">
        <f t="shared" si="407"/>
        <v>29110.400000000001</v>
      </c>
      <c r="L864" s="10">
        <f t="shared" si="407"/>
        <v>0</v>
      </c>
    </row>
    <row r="865" spans="1:14" s="34" customFormat="1" ht="25.5">
      <c r="A865" s="100"/>
      <c r="B865" s="1" t="s">
        <v>54</v>
      </c>
      <c r="C865" s="1"/>
      <c r="D865" s="3" t="s">
        <v>20</v>
      </c>
      <c r="E865" s="3" t="s">
        <v>16</v>
      </c>
      <c r="F865" s="3" t="s">
        <v>334</v>
      </c>
      <c r="G865" s="3" t="s">
        <v>48</v>
      </c>
      <c r="H865" s="6">
        <f>I865+J865+K865+L865</f>
        <v>29110.400000000001</v>
      </c>
      <c r="I865" s="10">
        <v>0</v>
      </c>
      <c r="J865" s="10">
        <v>0</v>
      </c>
      <c r="K865" s="10">
        <v>29110.400000000001</v>
      </c>
      <c r="L865" s="10">
        <v>0</v>
      </c>
    </row>
    <row r="866" spans="1:14" s="34" customFormat="1" ht="191.25">
      <c r="A866" s="12"/>
      <c r="B866" s="131" t="s">
        <v>538</v>
      </c>
      <c r="C866" s="112"/>
      <c r="D866" s="3" t="s">
        <v>20</v>
      </c>
      <c r="E866" s="3" t="s">
        <v>16</v>
      </c>
      <c r="F866" s="3" t="s">
        <v>335</v>
      </c>
      <c r="G866" s="3"/>
      <c r="H866" s="6">
        <f t="shared" si="362"/>
        <v>23063</v>
      </c>
      <c r="I866" s="10">
        <f t="shared" ref="I866:L868" si="408">I867</f>
        <v>0</v>
      </c>
      <c r="J866" s="10">
        <f t="shared" si="408"/>
        <v>23063</v>
      </c>
      <c r="K866" s="10">
        <f t="shared" si="408"/>
        <v>0</v>
      </c>
      <c r="L866" s="10">
        <f t="shared" si="408"/>
        <v>0</v>
      </c>
    </row>
    <row r="867" spans="1:14" s="34" customFormat="1" ht="51">
      <c r="A867" s="9"/>
      <c r="B867" s="1" t="s">
        <v>89</v>
      </c>
      <c r="C867" s="1"/>
      <c r="D867" s="3" t="s">
        <v>20</v>
      </c>
      <c r="E867" s="3" t="s">
        <v>16</v>
      </c>
      <c r="F867" s="3" t="s">
        <v>335</v>
      </c>
      <c r="G867" s="3" t="s">
        <v>49</v>
      </c>
      <c r="H867" s="6">
        <f t="shared" si="362"/>
        <v>23063</v>
      </c>
      <c r="I867" s="10">
        <f t="shared" si="408"/>
        <v>0</v>
      </c>
      <c r="J867" s="10">
        <f t="shared" si="408"/>
        <v>23063</v>
      </c>
      <c r="K867" s="10">
        <f t="shared" si="408"/>
        <v>0</v>
      </c>
      <c r="L867" s="10">
        <f t="shared" si="408"/>
        <v>0</v>
      </c>
    </row>
    <row r="868" spans="1:14" s="34" customFormat="1">
      <c r="A868" s="9"/>
      <c r="B868" s="1" t="s">
        <v>51</v>
      </c>
      <c r="C868" s="1"/>
      <c r="D868" s="3" t="s">
        <v>20</v>
      </c>
      <c r="E868" s="3" t="s">
        <v>16</v>
      </c>
      <c r="F868" s="3" t="s">
        <v>335</v>
      </c>
      <c r="G868" s="3" t="s">
        <v>50</v>
      </c>
      <c r="H868" s="6">
        <f t="shared" si="362"/>
        <v>23063</v>
      </c>
      <c r="I868" s="10">
        <f t="shared" si="408"/>
        <v>0</v>
      </c>
      <c r="J868" s="10">
        <f t="shared" si="408"/>
        <v>23063</v>
      </c>
      <c r="K868" s="10">
        <f t="shared" si="408"/>
        <v>0</v>
      </c>
      <c r="L868" s="10">
        <f t="shared" si="408"/>
        <v>0</v>
      </c>
    </row>
    <row r="869" spans="1:14" s="34" customFormat="1" ht="25.5">
      <c r="A869" s="9"/>
      <c r="B869" s="1" t="s">
        <v>54</v>
      </c>
      <c r="C869" s="1"/>
      <c r="D869" s="3" t="s">
        <v>20</v>
      </c>
      <c r="E869" s="3" t="s">
        <v>16</v>
      </c>
      <c r="F869" s="3" t="s">
        <v>335</v>
      </c>
      <c r="G869" s="3" t="s">
        <v>48</v>
      </c>
      <c r="H869" s="6">
        <f t="shared" si="362"/>
        <v>23063</v>
      </c>
      <c r="I869" s="10">
        <v>0</v>
      </c>
      <c r="J869" s="10">
        <v>23063</v>
      </c>
      <c r="K869" s="10">
        <v>0</v>
      </c>
      <c r="L869" s="10">
        <v>0</v>
      </c>
    </row>
    <row r="870" spans="1:14" s="34" customFormat="1" ht="25.5">
      <c r="A870" s="9"/>
      <c r="B870" s="1" t="s">
        <v>569</v>
      </c>
      <c r="C870" s="1"/>
      <c r="D870" s="3" t="s">
        <v>20</v>
      </c>
      <c r="E870" s="3" t="s">
        <v>16</v>
      </c>
      <c r="F870" s="3" t="s">
        <v>574</v>
      </c>
      <c r="G870" s="3"/>
      <c r="H870" s="6">
        <f>SUM(I870:L870)</f>
        <v>11297.5</v>
      </c>
      <c r="I870" s="10">
        <f>I871</f>
        <v>11297.5</v>
      </c>
      <c r="J870" s="10">
        <f t="shared" ref="J870:L871" si="409">J871</f>
        <v>0</v>
      </c>
      <c r="K870" s="10">
        <f t="shared" si="409"/>
        <v>0</v>
      </c>
      <c r="L870" s="10">
        <f t="shared" si="409"/>
        <v>0</v>
      </c>
    </row>
    <row r="871" spans="1:14" s="34" customFormat="1" ht="51">
      <c r="A871" s="9"/>
      <c r="B871" s="1" t="s">
        <v>89</v>
      </c>
      <c r="C871" s="1"/>
      <c r="D871" s="3" t="s">
        <v>20</v>
      </c>
      <c r="E871" s="3" t="s">
        <v>16</v>
      </c>
      <c r="F871" s="3" t="s">
        <v>574</v>
      </c>
      <c r="G871" s="3" t="s">
        <v>49</v>
      </c>
      <c r="H871" s="6">
        <f t="shared" ref="H871:H873" si="410">I871+J871+K871+L871</f>
        <v>11297.5</v>
      </c>
      <c r="I871" s="10">
        <f>I872</f>
        <v>11297.5</v>
      </c>
      <c r="J871" s="10">
        <f t="shared" si="409"/>
        <v>0</v>
      </c>
      <c r="K871" s="10">
        <f t="shared" si="409"/>
        <v>0</v>
      </c>
      <c r="L871" s="10">
        <f t="shared" si="409"/>
        <v>0</v>
      </c>
    </row>
    <row r="872" spans="1:14" s="34" customFormat="1">
      <c r="A872" s="9"/>
      <c r="B872" s="1" t="s">
        <v>51</v>
      </c>
      <c r="C872" s="1"/>
      <c r="D872" s="3" t="s">
        <v>20</v>
      </c>
      <c r="E872" s="3" t="s">
        <v>16</v>
      </c>
      <c r="F872" s="3" t="s">
        <v>574</v>
      </c>
      <c r="G872" s="3" t="s">
        <v>50</v>
      </c>
      <c r="H872" s="6">
        <f t="shared" si="410"/>
        <v>11297.5</v>
      </c>
      <c r="I872" s="10">
        <f t="shared" ref="I872:L872" si="411">I873</f>
        <v>11297.5</v>
      </c>
      <c r="J872" s="10">
        <f t="shared" si="411"/>
        <v>0</v>
      </c>
      <c r="K872" s="10">
        <f t="shared" si="411"/>
        <v>0</v>
      </c>
      <c r="L872" s="10">
        <f t="shared" si="411"/>
        <v>0</v>
      </c>
    </row>
    <row r="873" spans="1:14" s="34" customFormat="1" ht="30" customHeight="1">
      <c r="A873" s="9"/>
      <c r="B873" s="1" t="s">
        <v>54</v>
      </c>
      <c r="C873" s="1"/>
      <c r="D873" s="3" t="s">
        <v>20</v>
      </c>
      <c r="E873" s="3" t="s">
        <v>16</v>
      </c>
      <c r="F873" s="3" t="s">
        <v>574</v>
      </c>
      <c r="G873" s="3" t="s">
        <v>48</v>
      </c>
      <c r="H873" s="6">
        <f t="shared" si="410"/>
        <v>11297.5</v>
      </c>
      <c r="I873" s="10">
        <f>2781.1+8316+200.4</f>
        <v>11297.5</v>
      </c>
      <c r="J873" s="10">
        <v>0</v>
      </c>
      <c r="K873" s="10">
        <v>0</v>
      </c>
      <c r="L873" s="10">
        <v>0</v>
      </c>
    </row>
    <row r="874" spans="1:14" s="34" customFormat="1" ht="25.5">
      <c r="A874" s="114"/>
      <c r="B874" s="5" t="s">
        <v>31</v>
      </c>
      <c r="C874" s="5"/>
      <c r="D874" s="4" t="s">
        <v>20</v>
      </c>
      <c r="E874" s="4" t="s">
        <v>20</v>
      </c>
      <c r="F874" s="4"/>
      <c r="G874" s="4"/>
      <c r="H874" s="6">
        <f>I874+J874+K874+L874</f>
        <v>15610.5</v>
      </c>
      <c r="I874" s="6">
        <f>I875+I897</f>
        <v>4667</v>
      </c>
      <c r="J874" s="6">
        <f>J875+J897</f>
        <v>5694</v>
      </c>
      <c r="K874" s="6">
        <f>K875+K897</f>
        <v>5249.5</v>
      </c>
      <c r="L874" s="6">
        <f>L875+L897</f>
        <v>0</v>
      </c>
    </row>
    <row r="875" spans="1:14" s="34" customFormat="1" ht="38.25">
      <c r="A875" s="11"/>
      <c r="B875" s="30" t="s">
        <v>163</v>
      </c>
      <c r="C875" s="132"/>
      <c r="D875" s="3" t="s">
        <v>20</v>
      </c>
      <c r="E875" s="3" t="s">
        <v>20</v>
      </c>
      <c r="F875" s="3" t="s">
        <v>317</v>
      </c>
      <c r="G875" s="4"/>
      <c r="H875" s="6">
        <f t="shared" ref="H875:H903" si="412">I875+J875+K875+L875</f>
        <v>15415.9</v>
      </c>
      <c r="I875" s="10">
        <f>I876</f>
        <v>4472.3999999999996</v>
      </c>
      <c r="J875" s="10">
        <f t="shared" ref="J875:L875" si="413">J876</f>
        <v>5694</v>
      </c>
      <c r="K875" s="10">
        <f t="shared" si="413"/>
        <v>5249.5</v>
      </c>
      <c r="L875" s="10">
        <f t="shared" si="413"/>
        <v>0</v>
      </c>
    </row>
    <row r="876" spans="1:14" s="34" customFormat="1" ht="38.25">
      <c r="A876" s="11"/>
      <c r="B876" s="30" t="s">
        <v>214</v>
      </c>
      <c r="C876" s="132"/>
      <c r="D876" s="3" t="s">
        <v>20</v>
      </c>
      <c r="E876" s="3" t="s">
        <v>20</v>
      </c>
      <c r="F876" s="3" t="s">
        <v>339</v>
      </c>
      <c r="G876" s="4"/>
      <c r="H876" s="6">
        <f>SUM(I876:L876)</f>
        <v>15415.9</v>
      </c>
      <c r="I876" s="10">
        <f>I877+I883+I887+I891</f>
        <v>4472.3999999999996</v>
      </c>
      <c r="J876" s="10">
        <f>J877+J883+J887+J891</f>
        <v>5694</v>
      </c>
      <c r="K876" s="10">
        <f>K877+K883+K887+K891</f>
        <v>5249.5</v>
      </c>
      <c r="L876" s="10">
        <f>L877+L883+L887+L891</f>
        <v>0</v>
      </c>
    </row>
    <row r="877" spans="1:14" s="34" customFormat="1" ht="138.75" customHeight="1">
      <c r="A877" s="12"/>
      <c r="B877" s="131" t="s">
        <v>539</v>
      </c>
      <c r="C877" s="112"/>
      <c r="D877" s="3" t="s">
        <v>20</v>
      </c>
      <c r="E877" s="3" t="s">
        <v>20</v>
      </c>
      <c r="F877" s="3" t="s">
        <v>336</v>
      </c>
      <c r="G877" s="4"/>
      <c r="H877" s="6">
        <f t="shared" si="412"/>
        <v>5249.5</v>
      </c>
      <c r="I877" s="10">
        <f t="shared" ref="I877:L879" si="414">I878</f>
        <v>0</v>
      </c>
      <c r="J877" s="10">
        <f t="shared" si="414"/>
        <v>0</v>
      </c>
      <c r="K877" s="10">
        <f t="shared" si="414"/>
        <v>5249.5</v>
      </c>
      <c r="L877" s="10">
        <f t="shared" si="414"/>
        <v>0</v>
      </c>
    </row>
    <row r="878" spans="1:14" s="34" customFormat="1" ht="51">
      <c r="A878" s="9"/>
      <c r="B878" s="1" t="s">
        <v>89</v>
      </c>
      <c r="C878" s="1"/>
      <c r="D878" s="3" t="s">
        <v>20</v>
      </c>
      <c r="E878" s="3" t="s">
        <v>20</v>
      </c>
      <c r="F878" s="3" t="s">
        <v>336</v>
      </c>
      <c r="G878" s="3" t="s">
        <v>49</v>
      </c>
      <c r="H878" s="6">
        <f t="shared" si="412"/>
        <v>5249.5</v>
      </c>
      <c r="I878" s="10">
        <f t="shared" si="414"/>
        <v>0</v>
      </c>
      <c r="J878" s="10">
        <f t="shared" si="414"/>
        <v>0</v>
      </c>
      <c r="K878" s="10">
        <f>K879+K881</f>
        <v>5249.5</v>
      </c>
      <c r="L878" s="10">
        <f>L879</f>
        <v>0</v>
      </c>
    </row>
    <row r="879" spans="1:14" s="34" customFormat="1">
      <c r="A879" s="9"/>
      <c r="B879" s="1" t="s">
        <v>51</v>
      </c>
      <c r="C879" s="1"/>
      <c r="D879" s="3" t="s">
        <v>20</v>
      </c>
      <c r="E879" s="3" t="s">
        <v>20</v>
      </c>
      <c r="F879" s="3" t="s">
        <v>336</v>
      </c>
      <c r="G879" s="3" t="s">
        <v>50</v>
      </c>
      <c r="H879" s="6">
        <f t="shared" si="412"/>
        <v>4957</v>
      </c>
      <c r="I879" s="10">
        <f t="shared" si="414"/>
        <v>0</v>
      </c>
      <c r="J879" s="10">
        <f t="shared" si="414"/>
        <v>0</v>
      </c>
      <c r="K879" s="10">
        <f t="shared" si="414"/>
        <v>4957</v>
      </c>
      <c r="L879" s="10">
        <f>L880</f>
        <v>0</v>
      </c>
      <c r="N879" s="127"/>
    </row>
    <row r="880" spans="1:14" s="34" customFormat="1" ht="25.5">
      <c r="A880" s="9"/>
      <c r="B880" s="1" t="s">
        <v>54</v>
      </c>
      <c r="C880" s="1"/>
      <c r="D880" s="3" t="s">
        <v>20</v>
      </c>
      <c r="E880" s="3" t="s">
        <v>20</v>
      </c>
      <c r="F880" s="3" t="s">
        <v>336</v>
      </c>
      <c r="G880" s="3" t="s">
        <v>48</v>
      </c>
      <c r="H880" s="6">
        <f t="shared" si="412"/>
        <v>4957</v>
      </c>
      <c r="I880" s="10">
        <v>0</v>
      </c>
      <c r="J880" s="10">
        <v>0</v>
      </c>
      <c r="K880" s="10">
        <v>4957</v>
      </c>
      <c r="L880" s="10">
        <v>0</v>
      </c>
    </row>
    <row r="881" spans="1:12" s="34" customFormat="1">
      <c r="A881" s="9"/>
      <c r="B881" s="16" t="s">
        <v>67</v>
      </c>
      <c r="C881" s="1"/>
      <c r="D881" s="3" t="s">
        <v>20</v>
      </c>
      <c r="E881" s="3" t="s">
        <v>20</v>
      </c>
      <c r="F881" s="3" t="s">
        <v>336</v>
      </c>
      <c r="G881" s="3" t="s">
        <v>65</v>
      </c>
      <c r="H881" s="6">
        <f t="shared" ref="H881:H882" si="415">I881+J881+K881+L881</f>
        <v>292.5</v>
      </c>
      <c r="I881" s="10">
        <f t="shared" ref="I881:L881" si="416">I882</f>
        <v>0</v>
      </c>
      <c r="J881" s="10">
        <f t="shared" si="416"/>
        <v>0</v>
      </c>
      <c r="K881" s="10">
        <f t="shared" si="416"/>
        <v>292.5</v>
      </c>
      <c r="L881" s="10">
        <f t="shared" si="416"/>
        <v>0</v>
      </c>
    </row>
    <row r="882" spans="1:12" s="34" customFormat="1" ht="25.5">
      <c r="A882" s="9"/>
      <c r="B882" s="16" t="s">
        <v>85</v>
      </c>
      <c r="C882" s="1"/>
      <c r="D882" s="3" t="s">
        <v>20</v>
      </c>
      <c r="E882" s="3" t="s">
        <v>20</v>
      </c>
      <c r="F882" s="3" t="s">
        <v>336</v>
      </c>
      <c r="G882" s="3" t="s">
        <v>83</v>
      </c>
      <c r="H882" s="6">
        <f t="shared" si="415"/>
        <v>292.5</v>
      </c>
      <c r="I882" s="10">
        <v>0</v>
      </c>
      <c r="J882" s="10">
        <v>0</v>
      </c>
      <c r="K882" s="10">
        <v>292.5</v>
      </c>
      <c r="L882" s="10">
        <v>0</v>
      </c>
    </row>
    <row r="883" spans="1:12" s="34" customFormat="1" ht="135" customHeight="1">
      <c r="A883" s="9"/>
      <c r="B883" s="131" t="s">
        <v>540</v>
      </c>
      <c r="C883" s="1"/>
      <c r="D883" s="3" t="s">
        <v>20</v>
      </c>
      <c r="E883" s="3" t="s">
        <v>20</v>
      </c>
      <c r="F883" s="3" t="s">
        <v>337</v>
      </c>
      <c r="G883" s="3"/>
      <c r="H883" s="6">
        <f t="shared" si="412"/>
        <v>1312.4</v>
      </c>
      <c r="I883" s="10">
        <f t="shared" ref="I883:J883" si="417">I884</f>
        <v>1312.4</v>
      </c>
      <c r="J883" s="10">
        <f t="shared" si="417"/>
        <v>0</v>
      </c>
      <c r="K883" s="10">
        <f>K884</f>
        <v>0</v>
      </c>
      <c r="L883" s="10">
        <f>L884</f>
        <v>0</v>
      </c>
    </row>
    <row r="884" spans="1:12" s="34" customFormat="1" ht="51">
      <c r="A884" s="9"/>
      <c r="B884" s="1" t="s">
        <v>89</v>
      </c>
      <c r="C884" s="1"/>
      <c r="D884" s="3" t="s">
        <v>20</v>
      </c>
      <c r="E884" s="3" t="s">
        <v>20</v>
      </c>
      <c r="F884" s="3" t="s">
        <v>337</v>
      </c>
      <c r="G884" s="3" t="s">
        <v>49</v>
      </c>
      <c r="H884" s="6">
        <f>SUM(I884:L884)</f>
        <v>1312.4</v>
      </c>
      <c r="I884" s="10">
        <f t="shared" ref="I884:J884" si="418">I885</f>
        <v>1312.4</v>
      </c>
      <c r="J884" s="10">
        <f t="shared" si="418"/>
        <v>0</v>
      </c>
      <c r="K884" s="10">
        <f>K885</f>
        <v>0</v>
      </c>
      <c r="L884" s="10">
        <f>L885</f>
        <v>0</v>
      </c>
    </row>
    <row r="885" spans="1:12" s="34" customFormat="1">
      <c r="A885" s="9"/>
      <c r="B885" s="1" t="s">
        <v>51</v>
      </c>
      <c r="C885" s="1"/>
      <c r="D885" s="3" t="s">
        <v>20</v>
      </c>
      <c r="E885" s="3" t="s">
        <v>20</v>
      </c>
      <c r="F885" s="3" t="s">
        <v>337</v>
      </c>
      <c r="G885" s="3" t="s">
        <v>50</v>
      </c>
      <c r="H885" s="6">
        <f t="shared" si="412"/>
        <v>1312.4</v>
      </c>
      <c r="I885" s="10">
        <f t="shared" ref="I885:L885" si="419">I886</f>
        <v>1312.4</v>
      </c>
      <c r="J885" s="10">
        <f t="shared" si="419"/>
        <v>0</v>
      </c>
      <c r="K885" s="10">
        <f t="shared" si="419"/>
        <v>0</v>
      </c>
      <c r="L885" s="10">
        <f t="shared" si="419"/>
        <v>0</v>
      </c>
    </row>
    <row r="886" spans="1:12" s="34" customFormat="1" ht="25.5">
      <c r="A886" s="9"/>
      <c r="B886" s="1" t="s">
        <v>54</v>
      </c>
      <c r="C886" s="1"/>
      <c r="D886" s="3" t="s">
        <v>20</v>
      </c>
      <c r="E886" s="3" t="s">
        <v>20</v>
      </c>
      <c r="F886" s="3" t="s">
        <v>337</v>
      </c>
      <c r="G886" s="3" t="s">
        <v>48</v>
      </c>
      <c r="H886" s="6">
        <f t="shared" si="412"/>
        <v>1312.4</v>
      </c>
      <c r="I886" s="10">
        <v>1312.4</v>
      </c>
      <c r="J886" s="10">
        <v>0</v>
      </c>
      <c r="K886" s="10">
        <v>0</v>
      </c>
      <c r="L886" s="10">
        <v>0</v>
      </c>
    </row>
    <row r="887" spans="1:12" s="34" customFormat="1" ht="89.25">
      <c r="A887" s="12"/>
      <c r="B887" s="131" t="s">
        <v>523</v>
      </c>
      <c r="C887" s="112"/>
      <c r="D887" s="3" t="s">
        <v>20</v>
      </c>
      <c r="E887" s="3" t="s">
        <v>20</v>
      </c>
      <c r="F887" s="3" t="s">
        <v>338</v>
      </c>
      <c r="G887" s="3"/>
      <c r="H887" s="6">
        <f t="shared" si="412"/>
        <v>5694</v>
      </c>
      <c r="I887" s="10">
        <f t="shared" ref="I887:L889" si="420">I888</f>
        <v>0</v>
      </c>
      <c r="J887" s="10">
        <f t="shared" si="420"/>
        <v>5694</v>
      </c>
      <c r="K887" s="10">
        <f t="shared" si="420"/>
        <v>0</v>
      </c>
      <c r="L887" s="10">
        <f t="shared" si="420"/>
        <v>0</v>
      </c>
    </row>
    <row r="888" spans="1:12" s="34" customFormat="1" ht="51">
      <c r="A888" s="9"/>
      <c r="B888" s="1" t="s">
        <v>89</v>
      </c>
      <c r="C888" s="1"/>
      <c r="D888" s="3" t="s">
        <v>20</v>
      </c>
      <c r="E888" s="3" t="s">
        <v>20</v>
      </c>
      <c r="F888" s="3" t="s">
        <v>338</v>
      </c>
      <c r="G888" s="3" t="s">
        <v>49</v>
      </c>
      <c r="H888" s="6">
        <f t="shared" si="412"/>
        <v>5694</v>
      </c>
      <c r="I888" s="10">
        <f>I889</f>
        <v>0</v>
      </c>
      <c r="J888" s="10">
        <f>J889</f>
        <v>5694</v>
      </c>
      <c r="K888" s="10">
        <f t="shared" si="420"/>
        <v>0</v>
      </c>
      <c r="L888" s="10">
        <f t="shared" si="420"/>
        <v>0</v>
      </c>
    </row>
    <row r="889" spans="1:12" s="34" customFormat="1">
      <c r="A889" s="9"/>
      <c r="B889" s="16" t="s">
        <v>67</v>
      </c>
      <c r="C889" s="1"/>
      <c r="D889" s="3" t="s">
        <v>20</v>
      </c>
      <c r="E889" s="3" t="s">
        <v>20</v>
      </c>
      <c r="F889" s="3" t="s">
        <v>338</v>
      </c>
      <c r="G889" s="3" t="s">
        <v>65</v>
      </c>
      <c r="H889" s="6">
        <f t="shared" si="412"/>
        <v>5694</v>
      </c>
      <c r="I889" s="10">
        <f t="shared" si="420"/>
        <v>0</v>
      </c>
      <c r="J889" s="10">
        <f t="shared" si="420"/>
        <v>5694</v>
      </c>
      <c r="K889" s="10">
        <f t="shared" si="420"/>
        <v>0</v>
      </c>
      <c r="L889" s="10">
        <f t="shared" si="420"/>
        <v>0</v>
      </c>
    </row>
    <row r="890" spans="1:12" s="34" customFormat="1" ht="25.5">
      <c r="A890" s="9"/>
      <c r="B890" s="16" t="s">
        <v>85</v>
      </c>
      <c r="C890" s="1"/>
      <c r="D890" s="3" t="s">
        <v>20</v>
      </c>
      <c r="E890" s="3" t="s">
        <v>20</v>
      </c>
      <c r="F890" s="3" t="s">
        <v>338</v>
      </c>
      <c r="G890" s="3" t="s">
        <v>83</v>
      </c>
      <c r="H890" s="6">
        <f t="shared" si="412"/>
        <v>5694</v>
      </c>
      <c r="I890" s="10">
        <v>0</v>
      </c>
      <c r="J890" s="10">
        <v>5694</v>
      </c>
      <c r="K890" s="10">
        <v>0</v>
      </c>
      <c r="L890" s="10">
        <v>0</v>
      </c>
    </row>
    <row r="891" spans="1:12" s="38" customFormat="1" ht="25.5">
      <c r="A891" s="9"/>
      <c r="B891" s="1" t="s">
        <v>569</v>
      </c>
      <c r="C891" s="1"/>
      <c r="D891" s="3" t="s">
        <v>20</v>
      </c>
      <c r="E891" s="3" t="s">
        <v>20</v>
      </c>
      <c r="F891" s="3" t="s">
        <v>572</v>
      </c>
      <c r="G891" s="3"/>
      <c r="H891" s="6">
        <f>SUM(I891:L891)</f>
        <v>3160</v>
      </c>
      <c r="I891" s="10">
        <f>I892</f>
        <v>3160</v>
      </c>
      <c r="J891" s="10">
        <f t="shared" ref="J891:L891" si="421">J892</f>
        <v>0</v>
      </c>
      <c r="K891" s="10">
        <f t="shared" si="421"/>
        <v>0</v>
      </c>
      <c r="L891" s="10">
        <f t="shared" si="421"/>
        <v>0</v>
      </c>
    </row>
    <row r="892" spans="1:12" s="38" customFormat="1" ht="55.5" customHeight="1">
      <c r="A892" s="9"/>
      <c r="B892" s="1" t="s">
        <v>89</v>
      </c>
      <c r="C892" s="1"/>
      <c r="D892" s="3" t="s">
        <v>20</v>
      </c>
      <c r="E892" s="3" t="s">
        <v>20</v>
      </c>
      <c r="F892" s="3" t="s">
        <v>572</v>
      </c>
      <c r="G892" s="3" t="s">
        <v>49</v>
      </c>
      <c r="H892" s="6">
        <f t="shared" ref="H892:H896" si="422">I892+J892+K892+L892</f>
        <v>3160</v>
      </c>
      <c r="I892" s="10">
        <f>I893+I895</f>
        <v>3160</v>
      </c>
      <c r="J892" s="10">
        <f>J893</f>
        <v>0</v>
      </c>
      <c r="K892" s="10">
        <f t="shared" ref="I892:L893" si="423">K893</f>
        <v>0</v>
      </c>
      <c r="L892" s="10">
        <f t="shared" si="423"/>
        <v>0</v>
      </c>
    </row>
    <row r="893" spans="1:12" s="38" customFormat="1" ht="54.75" customHeight="1">
      <c r="A893" s="9"/>
      <c r="B893" s="1" t="s">
        <v>51</v>
      </c>
      <c r="C893" s="1"/>
      <c r="D893" s="3" t="s">
        <v>20</v>
      </c>
      <c r="E893" s="3" t="s">
        <v>20</v>
      </c>
      <c r="F893" s="3" t="s">
        <v>572</v>
      </c>
      <c r="G893" s="3" t="s">
        <v>50</v>
      </c>
      <c r="H893" s="6">
        <f t="shared" si="422"/>
        <v>2560</v>
      </c>
      <c r="I893" s="10">
        <f t="shared" si="423"/>
        <v>2560</v>
      </c>
      <c r="J893" s="10">
        <f t="shared" si="423"/>
        <v>0</v>
      </c>
      <c r="K893" s="10">
        <f t="shared" si="423"/>
        <v>0</v>
      </c>
      <c r="L893" s="10">
        <f t="shared" si="423"/>
        <v>0</v>
      </c>
    </row>
    <row r="894" spans="1:12" s="38" customFormat="1" ht="22.5" customHeight="1">
      <c r="A894" s="9"/>
      <c r="B894" s="1" t="s">
        <v>54</v>
      </c>
      <c r="C894" s="1"/>
      <c r="D894" s="3" t="s">
        <v>20</v>
      </c>
      <c r="E894" s="3" t="s">
        <v>20</v>
      </c>
      <c r="F894" s="3" t="s">
        <v>572</v>
      </c>
      <c r="G894" s="3" t="s">
        <v>48</v>
      </c>
      <c r="H894" s="6">
        <f t="shared" si="422"/>
        <v>2560</v>
      </c>
      <c r="I894" s="10">
        <v>2560</v>
      </c>
      <c r="J894" s="10">
        <v>0</v>
      </c>
      <c r="K894" s="10">
        <v>0</v>
      </c>
      <c r="L894" s="10">
        <v>0</v>
      </c>
    </row>
    <row r="895" spans="1:12" s="38" customFormat="1" ht="22.5" customHeight="1">
      <c r="A895" s="9"/>
      <c r="B895" s="16" t="s">
        <v>67</v>
      </c>
      <c r="C895" s="1"/>
      <c r="D895" s="3" t="s">
        <v>20</v>
      </c>
      <c r="E895" s="3" t="s">
        <v>20</v>
      </c>
      <c r="F895" s="3" t="s">
        <v>572</v>
      </c>
      <c r="G895" s="3" t="s">
        <v>65</v>
      </c>
      <c r="H895" s="6">
        <f t="shared" si="422"/>
        <v>600</v>
      </c>
      <c r="I895" s="10">
        <f>I896</f>
        <v>600</v>
      </c>
      <c r="J895" s="10">
        <f t="shared" ref="J895:L895" si="424">J896</f>
        <v>0</v>
      </c>
      <c r="K895" s="10">
        <f t="shared" si="424"/>
        <v>0</v>
      </c>
      <c r="L895" s="10">
        <f t="shared" si="424"/>
        <v>0</v>
      </c>
    </row>
    <row r="896" spans="1:12" s="38" customFormat="1" ht="22.5" customHeight="1">
      <c r="A896" s="9"/>
      <c r="B896" s="16" t="s">
        <v>85</v>
      </c>
      <c r="C896" s="1"/>
      <c r="D896" s="3" t="s">
        <v>20</v>
      </c>
      <c r="E896" s="3" t="s">
        <v>20</v>
      </c>
      <c r="F896" s="3" t="s">
        <v>572</v>
      </c>
      <c r="G896" s="3" t="s">
        <v>83</v>
      </c>
      <c r="H896" s="6">
        <f t="shared" si="422"/>
        <v>600</v>
      </c>
      <c r="I896" s="10">
        <v>600</v>
      </c>
      <c r="J896" s="10">
        <v>0</v>
      </c>
      <c r="K896" s="10">
        <v>0</v>
      </c>
      <c r="L896" s="10">
        <v>0</v>
      </c>
    </row>
    <row r="897" spans="1:12" s="38" customFormat="1" ht="38.25">
      <c r="A897" s="99"/>
      <c r="B897" s="16" t="s">
        <v>230</v>
      </c>
      <c r="C897" s="22"/>
      <c r="D897" s="27" t="s">
        <v>20</v>
      </c>
      <c r="E897" s="27" t="s">
        <v>20</v>
      </c>
      <c r="F897" s="27" t="s">
        <v>231</v>
      </c>
      <c r="G897" s="23"/>
      <c r="H897" s="19">
        <f>I897+J897+K897+L897</f>
        <v>194.6</v>
      </c>
      <c r="I897" s="20">
        <f>I898</f>
        <v>194.6</v>
      </c>
      <c r="J897" s="20">
        <f t="shared" ref="J897:L897" si="425">J898</f>
        <v>0</v>
      </c>
      <c r="K897" s="20">
        <f t="shared" si="425"/>
        <v>0</v>
      </c>
      <c r="L897" s="20">
        <f t="shared" si="425"/>
        <v>0</v>
      </c>
    </row>
    <row r="898" spans="1:12" s="34" customFormat="1" ht="25.5">
      <c r="A898" s="100"/>
      <c r="B898" s="1" t="s">
        <v>569</v>
      </c>
      <c r="C898" s="17"/>
      <c r="D898" s="18" t="s">
        <v>20</v>
      </c>
      <c r="E898" s="18" t="s">
        <v>20</v>
      </c>
      <c r="F898" s="27" t="s">
        <v>233</v>
      </c>
      <c r="G898" s="18"/>
      <c r="H898" s="19">
        <f>I898+J898+K898+L898</f>
        <v>194.6</v>
      </c>
      <c r="I898" s="20">
        <f>I899</f>
        <v>194.6</v>
      </c>
      <c r="J898" s="20">
        <f t="shared" ref="J898:L898" si="426">J899</f>
        <v>0</v>
      </c>
      <c r="K898" s="20">
        <f t="shared" si="426"/>
        <v>0</v>
      </c>
      <c r="L898" s="20">
        <f t="shared" si="426"/>
        <v>0</v>
      </c>
    </row>
    <row r="899" spans="1:12" s="34" customFormat="1" ht="43.5" customHeight="1">
      <c r="A899" s="100"/>
      <c r="B899" s="16" t="s">
        <v>82</v>
      </c>
      <c r="C899" s="17"/>
      <c r="D899" s="18" t="s">
        <v>20</v>
      </c>
      <c r="E899" s="18" t="s">
        <v>20</v>
      </c>
      <c r="F899" s="27" t="s">
        <v>233</v>
      </c>
      <c r="G899" s="18" t="s">
        <v>49</v>
      </c>
      <c r="H899" s="19">
        <f t="shared" ref="H899:H900" si="427">I899+J899+K899+L899</f>
        <v>194.6</v>
      </c>
      <c r="I899" s="20">
        <f>I900</f>
        <v>194.6</v>
      </c>
      <c r="J899" s="20">
        <f t="shared" ref="J899:L899" si="428">J900</f>
        <v>0</v>
      </c>
      <c r="K899" s="20">
        <f t="shared" si="428"/>
        <v>0</v>
      </c>
      <c r="L899" s="20">
        <f t="shared" si="428"/>
        <v>0</v>
      </c>
    </row>
    <row r="900" spans="1:12" s="34" customFormat="1">
      <c r="A900" s="100"/>
      <c r="B900" s="16" t="s">
        <v>51</v>
      </c>
      <c r="C900" s="17"/>
      <c r="D900" s="18" t="s">
        <v>20</v>
      </c>
      <c r="E900" s="18" t="s">
        <v>20</v>
      </c>
      <c r="F900" s="27" t="s">
        <v>233</v>
      </c>
      <c r="G900" s="18" t="s">
        <v>50</v>
      </c>
      <c r="H900" s="19">
        <f t="shared" si="427"/>
        <v>194.6</v>
      </c>
      <c r="I900" s="20">
        <f>I901</f>
        <v>194.6</v>
      </c>
      <c r="J900" s="20">
        <f t="shared" ref="J900" si="429">J901</f>
        <v>0</v>
      </c>
      <c r="K900" s="20">
        <f t="shared" ref="K900" si="430">K901</f>
        <v>0</v>
      </c>
      <c r="L900" s="20">
        <f t="shared" ref="L900" si="431">L901</f>
        <v>0</v>
      </c>
    </row>
    <row r="901" spans="1:12" s="34" customFormat="1" ht="25.5">
      <c r="A901" s="100"/>
      <c r="B901" s="16" t="s">
        <v>54</v>
      </c>
      <c r="C901" s="17"/>
      <c r="D901" s="18" t="s">
        <v>20</v>
      </c>
      <c r="E901" s="18" t="s">
        <v>20</v>
      </c>
      <c r="F901" s="27" t="s">
        <v>233</v>
      </c>
      <c r="G901" s="18" t="s">
        <v>48</v>
      </c>
      <c r="H901" s="19">
        <f>I901+J901+K901+L901</f>
        <v>194.6</v>
      </c>
      <c r="I901" s="20">
        <v>194.6</v>
      </c>
      <c r="J901" s="21">
        <v>0</v>
      </c>
      <c r="K901" s="21">
        <v>0</v>
      </c>
      <c r="L901" s="21">
        <v>0</v>
      </c>
    </row>
    <row r="902" spans="1:12" s="34" customFormat="1" ht="25.5">
      <c r="A902" s="114"/>
      <c r="B902" s="5" t="s">
        <v>164</v>
      </c>
      <c r="C902" s="5"/>
      <c r="D902" s="4" t="s">
        <v>20</v>
      </c>
      <c r="E902" s="4" t="s">
        <v>21</v>
      </c>
      <c r="F902" s="4"/>
      <c r="G902" s="4"/>
      <c r="H902" s="6">
        <f>I902+J902+K902+L902</f>
        <v>44359.1</v>
      </c>
      <c r="I902" s="6">
        <f>I903</f>
        <v>42834.1</v>
      </c>
      <c r="J902" s="6">
        <f t="shared" ref="J902:L902" si="432">J903</f>
        <v>1525</v>
      </c>
      <c r="K902" s="6">
        <f t="shared" si="432"/>
        <v>0</v>
      </c>
      <c r="L902" s="6">
        <f t="shared" si="432"/>
        <v>0</v>
      </c>
    </row>
    <row r="903" spans="1:12" s="34" customFormat="1" ht="38.25">
      <c r="A903" s="9"/>
      <c r="B903" s="1" t="s">
        <v>163</v>
      </c>
      <c r="C903" s="1"/>
      <c r="D903" s="3" t="s">
        <v>20</v>
      </c>
      <c r="E903" s="3" t="s">
        <v>21</v>
      </c>
      <c r="F903" s="3" t="s">
        <v>317</v>
      </c>
      <c r="G903" s="4"/>
      <c r="H903" s="6">
        <f t="shared" si="412"/>
        <v>44359.1</v>
      </c>
      <c r="I903" s="10">
        <f>I904+I930+I935</f>
        <v>42834.1</v>
      </c>
      <c r="J903" s="10">
        <f>J904+J930</f>
        <v>1525</v>
      </c>
      <c r="K903" s="10">
        <f>K904+K930</f>
        <v>0</v>
      </c>
      <c r="L903" s="10">
        <f>L904+L930</f>
        <v>0</v>
      </c>
    </row>
    <row r="904" spans="1:12" s="34" customFormat="1" ht="25.5">
      <c r="A904" s="9"/>
      <c r="B904" s="1" t="s">
        <v>318</v>
      </c>
      <c r="C904" s="1"/>
      <c r="D904" s="3" t="s">
        <v>20</v>
      </c>
      <c r="E904" s="3" t="s">
        <v>21</v>
      </c>
      <c r="F904" s="3" t="s">
        <v>319</v>
      </c>
      <c r="G904" s="4"/>
      <c r="H904" s="6">
        <f>I904+J904+K904+L904</f>
        <v>44076.5</v>
      </c>
      <c r="I904" s="10">
        <f>I905</f>
        <v>42551.5</v>
      </c>
      <c r="J904" s="10">
        <f t="shared" ref="J904:L904" si="433">J905</f>
        <v>1525</v>
      </c>
      <c r="K904" s="10">
        <f t="shared" si="433"/>
        <v>0</v>
      </c>
      <c r="L904" s="10">
        <f t="shared" si="433"/>
        <v>0</v>
      </c>
    </row>
    <row r="905" spans="1:12" s="34" customFormat="1" ht="38.25">
      <c r="A905" s="9"/>
      <c r="B905" s="1" t="s">
        <v>340</v>
      </c>
      <c r="C905" s="1"/>
      <c r="D905" s="3" t="s">
        <v>20</v>
      </c>
      <c r="E905" s="3" t="s">
        <v>21</v>
      </c>
      <c r="F905" s="3" t="s">
        <v>341</v>
      </c>
      <c r="G905" s="4"/>
      <c r="H905" s="6">
        <f>SUM(I905:L905)</f>
        <v>44076.5</v>
      </c>
      <c r="I905" s="10">
        <f>I906+I910+I923</f>
        <v>42551.5</v>
      </c>
      <c r="J905" s="10">
        <f t="shared" ref="J905:L905" si="434">J906+J910+J923</f>
        <v>1525</v>
      </c>
      <c r="K905" s="10">
        <f t="shared" si="434"/>
        <v>0</v>
      </c>
      <c r="L905" s="10">
        <f t="shared" si="434"/>
        <v>0</v>
      </c>
    </row>
    <row r="906" spans="1:12" s="34" customFormat="1" ht="38.25">
      <c r="A906" s="9"/>
      <c r="B906" s="1" t="s">
        <v>205</v>
      </c>
      <c r="C906" s="1"/>
      <c r="D906" s="3" t="s">
        <v>20</v>
      </c>
      <c r="E906" s="3" t="s">
        <v>21</v>
      </c>
      <c r="F906" s="3" t="s">
        <v>342</v>
      </c>
      <c r="G906" s="3"/>
      <c r="H906" s="6">
        <f>SUM(I906:L906)</f>
        <v>16609</v>
      </c>
      <c r="I906" s="10">
        <f>I907</f>
        <v>16609</v>
      </c>
      <c r="J906" s="10">
        <f t="shared" ref="J906:L906" si="435">J907</f>
        <v>0</v>
      </c>
      <c r="K906" s="10">
        <f t="shared" si="435"/>
        <v>0</v>
      </c>
      <c r="L906" s="10">
        <f t="shared" si="435"/>
        <v>0</v>
      </c>
    </row>
    <row r="907" spans="1:12" s="34" customFormat="1" ht="51">
      <c r="A907" s="9"/>
      <c r="B907" s="1" t="s">
        <v>89</v>
      </c>
      <c r="C907" s="1"/>
      <c r="D907" s="3" t="s">
        <v>20</v>
      </c>
      <c r="E907" s="3" t="s">
        <v>21</v>
      </c>
      <c r="F907" s="3" t="s">
        <v>342</v>
      </c>
      <c r="G907" s="3" t="s">
        <v>49</v>
      </c>
      <c r="H907" s="6">
        <f t="shared" ref="H907:H909" si="436">I907+J907+K907+L907</f>
        <v>16609</v>
      </c>
      <c r="I907" s="10">
        <f t="shared" ref="I907:L908" si="437">I908</f>
        <v>16609</v>
      </c>
      <c r="J907" s="10">
        <f t="shared" si="437"/>
        <v>0</v>
      </c>
      <c r="K907" s="10">
        <f t="shared" si="437"/>
        <v>0</v>
      </c>
      <c r="L907" s="10">
        <f t="shared" si="437"/>
        <v>0</v>
      </c>
    </row>
    <row r="908" spans="1:12" s="34" customFormat="1">
      <c r="A908" s="9"/>
      <c r="B908" s="1" t="s">
        <v>67</v>
      </c>
      <c r="C908" s="1"/>
      <c r="D908" s="3" t="s">
        <v>20</v>
      </c>
      <c r="E908" s="3" t="s">
        <v>21</v>
      </c>
      <c r="F908" s="3" t="s">
        <v>342</v>
      </c>
      <c r="G908" s="3" t="s">
        <v>65</v>
      </c>
      <c r="H908" s="6">
        <f t="shared" si="436"/>
        <v>16609</v>
      </c>
      <c r="I908" s="10">
        <f t="shared" si="437"/>
        <v>16609</v>
      </c>
      <c r="J908" s="10">
        <f t="shared" si="437"/>
        <v>0</v>
      </c>
      <c r="K908" s="10">
        <f t="shared" si="437"/>
        <v>0</v>
      </c>
      <c r="L908" s="10">
        <f t="shared" si="437"/>
        <v>0</v>
      </c>
    </row>
    <row r="909" spans="1:12" s="34" customFormat="1" ht="76.5">
      <c r="A909" s="9"/>
      <c r="B909" s="1" t="s">
        <v>84</v>
      </c>
      <c r="C909" s="1"/>
      <c r="D909" s="3" t="s">
        <v>20</v>
      </c>
      <c r="E909" s="3" t="s">
        <v>21</v>
      </c>
      <c r="F909" s="3" t="s">
        <v>342</v>
      </c>
      <c r="G909" s="3" t="s">
        <v>66</v>
      </c>
      <c r="H909" s="6">
        <f t="shared" si="436"/>
        <v>16609</v>
      </c>
      <c r="I909" s="10">
        <v>16609</v>
      </c>
      <c r="J909" s="10">
        <v>0</v>
      </c>
      <c r="K909" s="10">
        <v>0</v>
      </c>
      <c r="L909" s="10">
        <v>0</v>
      </c>
    </row>
    <row r="910" spans="1:12" s="34" customFormat="1" ht="25.5">
      <c r="A910" s="9"/>
      <c r="B910" s="1" t="s">
        <v>126</v>
      </c>
      <c r="C910" s="1"/>
      <c r="D910" s="3" t="s">
        <v>20</v>
      </c>
      <c r="E910" s="3" t="s">
        <v>21</v>
      </c>
      <c r="F910" s="3" t="s">
        <v>345</v>
      </c>
      <c r="G910" s="3"/>
      <c r="H910" s="6">
        <f t="shared" ref="H910:H920" si="438">I910+J910+K910+L910</f>
        <v>25942.5</v>
      </c>
      <c r="I910" s="10">
        <f>I911+I915+I919</f>
        <v>25942.5</v>
      </c>
      <c r="J910" s="10">
        <f t="shared" ref="J910:L911" si="439">J911</f>
        <v>0</v>
      </c>
      <c r="K910" s="10">
        <f t="shared" si="439"/>
        <v>0</v>
      </c>
      <c r="L910" s="10">
        <f t="shared" si="439"/>
        <v>0</v>
      </c>
    </row>
    <row r="911" spans="1:12" s="34" customFormat="1" ht="89.25">
      <c r="A911" s="9"/>
      <c r="B911" s="1" t="s">
        <v>55</v>
      </c>
      <c r="C911" s="1"/>
      <c r="D911" s="3" t="s">
        <v>20</v>
      </c>
      <c r="E911" s="3" t="s">
        <v>21</v>
      </c>
      <c r="F911" s="3" t="s">
        <v>345</v>
      </c>
      <c r="G911" s="3" t="s">
        <v>56</v>
      </c>
      <c r="H911" s="6">
        <f t="shared" si="438"/>
        <v>23926</v>
      </c>
      <c r="I911" s="10">
        <f>I912</f>
        <v>23926</v>
      </c>
      <c r="J911" s="10">
        <f t="shared" si="439"/>
        <v>0</v>
      </c>
      <c r="K911" s="10">
        <f t="shared" si="439"/>
        <v>0</v>
      </c>
      <c r="L911" s="10">
        <f t="shared" si="439"/>
        <v>0</v>
      </c>
    </row>
    <row r="912" spans="1:12" s="34" customFormat="1" ht="38.25">
      <c r="A912" s="9"/>
      <c r="B912" s="1" t="s">
        <v>106</v>
      </c>
      <c r="C912" s="1"/>
      <c r="D912" s="3" t="s">
        <v>20</v>
      </c>
      <c r="E912" s="3" t="s">
        <v>21</v>
      </c>
      <c r="F912" s="3" t="s">
        <v>345</v>
      </c>
      <c r="G912" s="3" t="s">
        <v>107</v>
      </c>
      <c r="H912" s="6">
        <f t="shared" si="438"/>
        <v>23926</v>
      </c>
      <c r="I912" s="10">
        <f>I913+I914</f>
        <v>23926</v>
      </c>
      <c r="J912" s="10">
        <f>J913+J914</f>
        <v>0</v>
      </c>
      <c r="K912" s="10">
        <f>K913+K914</f>
        <v>0</v>
      </c>
      <c r="L912" s="10">
        <f>L913+L914</f>
        <v>0</v>
      </c>
    </row>
    <row r="913" spans="1:12" s="34" customFormat="1" ht="25.5">
      <c r="A913" s="9"/>
      <c r="B913" s="1" t="s">
        <v>228</v>
      </c>
      <c r="C913" s="1"/>
      <c r="D913" s="3" t="s">
        <v>20</v>
      </c>
      <c r="E913" s="3" t="s">
        <v>21</v>
      </c>
      <c r="F913" s="3" t="s">
        <v>345</v>
      </c>
      <c r="G913" s="3" t="s">
        <v>109</v>
      </c>
      <c r="H913" s="6">
        <f t="shared" si="438"/>
        <v>22911</v>
      </c>
      <c r="I913" s="10">
        <v>22911</v>
      </c>
      <c r="J913" s="10">
        <v>0</v>
      </c>
      <c r="K913" s="10">
        <v>0</v>
      </c>
      <c r="L913" s="10">
        <v>0</v>
      </c>
    </row>
    <row r="914" spans="1:12" s="34" customFormat="1" ht="51">
      <c r="A914" s="9"/>
      <c r="B914" s="1" t="s">
        <v>110</v>
      </c>
      <c r="C914" s="1"/>
      <c r="D914" s="3" t="s">
        <v>20</v>
      </c>
      <c r="E914" s="3" t="s">
        <v>21</v>
      </c>
      <c r="F914" s="3" t="s">
        <v>345</v>
      </c>
      <c r="G914" s="3" t="s">
        <v>111</v>
      </c>
      <c r="H914" s="6">
        <f t="shared" si="438"/>
        <v>1015</v>
      </c>
      <c r="I914" s="10">
        <v>1015</v>
      </c>
      <c r="J914" s="10">
        <v>0</v>
      </c>
      <c r="K914" s="10">
        <v>0</v>
      </c>
      <c r="L914" s="10">
        <v>0</v>
      </c>
    </row>
    <row r="915" spans="1:12" s="34" customFormat="1" ht="38.25">
      <c r="A915" s="9"/>
      <c r="B915" s="1" t="s">
        <v>87</v>
      </c>
      <c r="C915" s="1"/>
      <c r="D915" s="3" t="s">
        <v>20</v>
      </c>
      <c r="E915" s="3" t="s">
        <v>21</v>
      </c>
      <c r="F915" s="3" t="s">
        <v>345</v>
      </c>
      <c r="G915" s="3" t="s">
        <v>58</v>
      </c>
      <c r="H915" s="6">
        <f t="shared" si="438"/>
        <v>1961.5</v>
      </c>
      <c r="I915" s="10">
        <f>I916</f>
        <v>1961.5</v>
      </c>
      <c r="J915" s="10">
        <f>J916</f>
        <v>0</v>
      </c>
      <c r="K915" s="10">
        <f>K916</f>
        <v>0</v>
      </c>
      <c r="L915" s="10">
        <f>L916</f>
        <v>0</v>
      </c>
    </row>
    <row r="916" spans="1:12" s="34" customFormat="1" ht="38.25">
      <c r="A916" s="9"/>
      <c r="B916" s="1" t="s">
        <v>59</v>
      </c>
      <c r="C916" s="1"/>
      <c r="D916" s="3" t="s">
        <v>20</v>
      </c>
      <c r="E916" s="3" t="s">
        <v>21</v>
      </c>
      <c r="F916" s="3" t="s">
        <v>345</v>
      </c>
      <c r="G916" s="3" t="s">
        <v>60</v>
      </c>
      <c r="H916" s="6">
        <f t="shared" si="438"/>
        <v>1961.5</v>
      </c>
      <c r="I916" s="10">
        <f>I918+I917</f>
        <v>1961.5</v>
      </c>
      <c r="J916" s="10">
        <f>J918+J917</f>
        <v>0</v>
      </c>
      <c r="K916" s="10">
        <f>K918+K917</f>
        <v>0</v>
      </c>
      <c r="L916" s="10">
        <f>L918+L917</f>
        <v>0</v>
      </c>
    </row>
    <row r="917" spans="1:12" s="34" customFormat="1" ht="38.25">
      <c r="A917" s="9"/>
      <c r="B917" s="1" t="s">
        <v>64</v>
      </c>
      <c r="C917" s="1"/>
      <c r="D917" s="3" t="s">
        <v>20</v>
      </c>
      <c r="E917" s="3" t="s">
        <v>21</v>
      </c>
      <c r="F917" s="3" t="s">
        <v>345</v>
      </c>
      <c r="G917" s="3" t="s">
        <v>63</v>
      </c>
      <c r="H917" s="6">
        <f t="shared" si="438"/>
        <v>1275.7</v>
      </c>
      <c r="I917" s="10">
        <v>1275.7</v>
      </c>
      <c r="J917" s="10">
        <v>0</v>
      </c>
      <c r="K917" s="10">
        <v>0</v>
      </c>
      <c r="L917" s="10">
        <v>0</v>
      </c>
    </row>
    <row r="918" spans="1:12" s="34" customFormat="1" ht="38.25">
      <c r="A918" s="9"/>
      <c r="B918" s="1" t="s">
        <v>61</v>
      </c>
      <c r="C918" s="1"/>
      <c r="D918" s="3" t="s">
        <v>20</v>
      </c>
      <c r="E918" s="3" t="s">
        <v>21</v>
      </c>
      <c r="F918" s="3" t="s">
        <v>345</v>
      </c>
      <c r="G918" s="3" t="s">
        <v>62</v>
      </c>
      <c r="H918" s="6">
        <f t="shared" si="438"/>
        <v>685.8</v>
      </c>
      <c r="I918" s="10">
        <v>685.8</v>
      </c>
      <c r="J918" s="10">
        <v>0</v>
      </c>
      <c r="K918" s="10">
        <v>0</v>
      </c>
      <c r="L918" s="10">
        <v>0</v>
      </c>
    </row>
    <row r="919" spans="1:12" s="34" customFormat="1">
      <c r="A919" s="9"/>
      <c r="B919" s="31" t="s">
        <v>72</v>
      </c>
      <c r="C919" s="1"/>
      <c r="D919" s="3" t="s">
        <v>20</v>
      </c>
      <c r="E919" s="3" t="s">
        <v>21</v>
      </c>
      <c r="F919" s="3" t="s">
        <v>345</v>
      </c>
      <c r="G919" s="3" t="s">
        <v>73</v>
      </c>
      <c r="H919" s="6">
        <f t="shared" si="438"/>
        <v>55</v>
      </c>
      <c r="I919" s="10">
        <f>I920</f>
        <v>55</v>
      </c>
      <c r="J919" s="10">
        <f t="shared" ref="J919:L919" si="440">J920</f>
        <v>0</v>
      </c>
      <c r="K919" s="10">
        <f t="shared" si="440"/>
        <v>0</v>
      </c>
      <c r="L919" s="10">
        <f t="shared" si="440"/>
        <v>0</v>
      </c>
    </row>
    <row r="920" spans="1:12" s="34" customFormat="1" ht="25.5">
      <c r="A920" s="9"/>
      <c r="B920" s="31" t="s">
        <v>74</v>
      </c>
      <c r="C920" s="1"/>
      <c r="D920" s="3" t="s">
        <v>20</v>
      </c>
      <c r="E920" s="3" t="s">
        <v>21</v>
      </c>
      <c r="F920" s="3" t="s">
        <v>345</v>
      </c>
      <c r="G920" s="3" t="s">
        <v>75</v>
      </c>
      <c r="H920" s="6">
        <f t="shared" si="438"/>
        <v>55</v>
      </c>
      <c r="I920" s="10">
        <f>I921+I922</f>
        <v>55</v>
      </c>
      <c r="J920" s="10">
        <f t="shared" ref="J920:L920" si="441">J921+J922</f>
        <v>0</v>
      </c>
      <c r="K920" s="10">
        <f t="shared" si="441"/>
        <v>0</v>
      </c>
      <c r="L920" s="10">
        <f t="shared" si="441"/>
        <v>0</v>
      </c>
    </row>
    <row r="921" spans="1:12" s="34" customFormat="1" ht="25.5">
      <c r="A921" s="9"/>
      <c r="B921" s="31" t="s">
        <v>310</v>
      </c>
      <c r="C921" s="1"/>
      <c r="D921" s="3" t="s">
        <v>20</v>
      </c>
      <c r="E921" s="3" t="s">
        <v>21</v>
      </c>
      <c r="F921" s="3" t="s">
        <v>345</v>
      </c>
      <c r="G921" s="3" t="s">
        <v>311</v>
      </c>
      <c r="H921" s="6">
        <f>SUM(I921:L921)</f>
        <v>49</v>
      </c>
      <c r="I921" s="10">
        <v>49</v>
      </c>
      <c r="J921" s="10">
        <v>0</v>
      </c>
      <c r="K921" s="10">
        <v>0</v>
      </c>
      <c r="L921" s="10">
        <v>0</v>
      </c>
    </row>
    <row r="922" spans="1:12" s="34" customFormat="1">
      <c r="A922" s="9"/>
      <c r="B922" s="31" t="s">
        <v>277</v>
      </c>
      <c r="C922" s="1"/>
      <c r="D922" s="3" t="s">
        <v>20</v>
      </c>
      <c r="E922" s="3" t="s">
        <v>21</v>
      </c>
      <c r="F922" s="3" t="s">
        <v>345</v>
      </c>
      <c r="G922" s="3" t="s">
        <v>77</v>
      </c>
      <c r="H922" s="6">
        <f>I922+J922+K922+L922</f>
        <v>6</v>
      </c>
      <c r="I922" s="10">
        <v>6</v>
      </c>
      <c r="J922" s="10">
        <v>0</v>
      </c>
      <c r="K922" s="10">
        <v>0</v>
      </c>
      <c r="L922" s="10">
        <v>0</v>
      </c>
    </row>
    <row r="923" spans="1:12" s="336" customFormat="1" ht="153">
      <c r="A923" s="331"/>
      <c r="B923" s="131" t="s">
        <v>604</v>
      </c>
      <c r="C923" s="332"/>
      <c r="D923" s="333" t="s">
        <v>20</v>
      </c>
      <c r="E923" s="295" t="s">
        <v>21</v>
      </c>
      <c r="F923" s="295" t="s">
        <v>603</v>
      </c>
      <c r="G923" s="325"/>
      <c r="H923" s="334">
        <f>I923+J923+K923+L923</f>
        <v>1525</v>
      </c>
      <c r="I923" s="335">
        <v>0</v>
      </c>
      <c r="J923" s="335">
        <f>J924+J927</f>
        <v>1525</v>
      </c>
      <c r="K923" s="335">
        <v>0</v>
      </c>
      <c r="L923" s="335">
        <v>0</v>
      </c>
    </row>
    <row r="924" spans="1:12" s="336" customFormat="1" ht="89.25">
      <c r="A924" s="337"/>
      <c r="B924" s="294" t="s">
        <v>55</v>
      </c>
      <c r="C924" s="338"/>
      <c r="D924" s="333" t="s">
        <v>20</v>
      </c>
      <c r="E924" s="295" t="s">
        <v>21</v>
      </c>
      <c r="F924" s="295" t="s">
        <v>603</v>
      </c>
      <c r="G924" s="295" t="s">
        <v>56</v>
      </c>
      <c r="H924" s="334">
        <f t="shared" ref="H924:H926" si="442">SUM(I924:L924)</f>
        <v>1495</v>
      </c>
      <c r="I924" s="335">
        <f t="shared" ref="I924:L925" si="443">I925</f>
        <v>0</v>
      </c>
      <c r="J924" s="335">
        <f>J925</f>
        <v>1495</v>
      </c>
      <c r="K924" s="335">
        <f t="shared" si="443"/>
        <v>0</v>
      </c>
      <c r="L924" s="335">
        <f t="shared" si="443"/>
        <v>0</v>
      </c>
    </row>
    <row r="925" spans="1:12" s="339" customFormat="1" ht="38.25">
      <c r="A925" s="337"/>
      <c r="B925" s="294" t="s">
        <v>106</v>
      </c>
      <c r="C925" s="338"/>
      <c r="D925" s="333" t="s">
        <v>20</v>
      </c>
      <c r="E925" s="295" t="s">
        <v>21</v>
      </c>
      <c r="F925" s="295" t="s">
        <v>603</v>
      </c>
      <c r="G925" s="295" t="s">
        <v>107</v>
      </c>
      <c r="H925" s="334">
        <f t="shared" si="442"/>
        <v>1495</v>
      </c>
      <c r="I925" s="335">
        <f t="shared" si="443"/>
        <v>0</v>
      </c>
      <c r="J925" s="335">
        <f>J926</f>
        <v>1495</v>
      </c>
      <c r="K925" s="335">
        <f t="shared" si="443"/>
        <v>0</v>
      </c>
      <c r="L925" s="335">
        <f t="shared" si="443"/>
        <v>0</v>
      </c>
    </row>
    <row r="926" spans="1:12" s="340" customFormat="1" ht="25.5">
      <c r="A926" s="337"/>
      <c r="B926" s="294" t="s">
        <v>228</v>
      </c>
      <c r="C926" s="338"/>
      <c r="D926" s="333" t="s">
        <v>20</v>
      </c>
      <c r="E926" s="295" t="s">
        <v>21</v>
      </c>
      <c r="F926" s="295" t="s">
        <v>603</v>
      </c>
      <c r="G926" s="295" t="s">
        <v>109</v>
      </c>
      <c r="H926" s="334">
        <f t="shared" si="442"/>
        <v>1495</v>
      </c>
      <c r="I926" s="335">
        <v>0</v>
      </c>
      <c r="J926" s="335">
        <v>1495</v>
      </c>
      <c r="K926" s="335">
        <v>0</v>
      </c>
      <c r="L926" s="335">
        <v>0</v>
      </c>
    </row>
    <row r="927" spans="1:12" s="340" customFormat="1" ht="38.25">
      <c r="A927" s="337"/>
      <c r="B927" s="294" t="s">
        <v>87</v>
      </c>
      <c r="C927" s="294"/>
      <c r="D927" s="295" t="s">
        <v>20</v>
      </c>
      <c r="E927" s="295" t="s">
        <v>21</v>
      </c>
      <c r="F927" s="295" t="s">
        <v>603</v>
      </c>
      <c r="G927" s="295" t="s">
        <v>58</v>
      </c>
      <c r="H927" s="334">
        <f t="shared" ref="H927:H929" si="444">I927+J927+K927+L927</f>
        <v>30</v>
      </c>
      <c r="I927" s="335">
        <f>I928</f>
        <v>0</v>
      </c>
      <c r="J927" s="335">
        <f>J928</f>
        <v>30</v>
      </c>
      <c r="K927" s="335">
        <f>K928</f>
        <v>0</v>
      </c>
      <c r="L927" s="335">
        <f>L928</f>
        <v>0</v>
      </c>
    </row>
    <row r="928" spans="1:12" s="340" customFormat="1" ht="38.25">
      <c r="A928" s="337"/>
      <c r="B928" s="294" t="s">
        <v>59</v>
      </c>
      <c r="C928" s="294"/>
      <c r="D928" s="295" t="s">
        <v>20</v>
      </c>
      <c r="E928" s="295" t="s">
        <v>21</v>
      </c>
      <c r="F928" s="295" t="s">
        <v>603</v>
      </c>
      <c r="G928" s="295" t="s">
        <v>60</v>
      </c>
      <c r="H928" s="334">
        <f t="shared" si="444"/>
        <v>30</v>
      </c>
      <c r="I928" s="335">
        <f>I929</f>
        <v>0</v>
      </c>
      <c r="J928" s="335">
        <f t="shared" ref="J928:L928" si="445">J929</f>
        <v>30</v>
      </c>
      <c r="K928" s="335">
        <f t="shared" si="445"/>
        <v>0</v>
      </c>
      <c r="L928" s="335">
        <f t="shared" si="445"/>
        <v>0</v>
      </c>
    </row>
    <row r="929" spans="1:12" s="340" customFormat="1" ht="38.25">
      <c r="A929" s="337"/>
      <c r="B929" s="294" t="s">
        <v>61</v>
      </c>
      <c r="C929" s="294"/>
      <c r="D929" s="295" t="s">
        <v>20</v>
      </c>
      <c r="E929" s="295" t="s">
        <v>21</v>
      </c>
      <c r="F929" s="295" t="s">
        <v>603</v>
      </c>
      <c r="G929" s="295" t="s">
        <v>62</v>
      </c>
      <c r="H929" s="334">
        <f t="shared" si="444"/>
        <v>30</v>
      </c>
      <c r="I929" s="335">
        <v>0</v>
      </c>
      <c r="J929" s="335">
        <v>30</v>
      </c>
      <c r="K929" s="335">
        <v>0</v>
      </c>
      <c r="L929" s="335">
        <v>0</v>
      </c>
    </row>
    <row r="930" spans="1:12" s="34" customFormat="1" ht="25.5">
      <c r="A930" s="9"/>
      <c r="B930" s="1" t="s">
        <v>343</v>
      </c>
      <c r="C930" s="1"/>
      <c r="D930" s="3" t="s">
        <v>20</v>
      </c>
      <c r="E930" s="3" t="s">
        <v>21</v>
      </c>
      <c r="F930" s="3" t="s">
        <v>344</v>
      </c>
      <c r="G930" s="3"/>
      <c r="H930" s="6">
        <f>SUM(I930:L930)</f>
        <v>50</v>
      </c>
      <c r="I930" s="10">
        <f>I931</f>
        <v>50</v>
      </c>
      <c r="J930" s="10">
        <f t="shared" ref="J930:L930" si="446">J931</f>
        <v>0</v>
      </c>
      <c r="K930" s="10">
        <f t="shared" si="446"/>
        <v>0</v>
      </c>
      <c r="L930" s="10">
        <f t="shared" si="446"/>
        <v>0</v>
      </c>
    </row>
    <row r="931" spans="1:12" s="38" customFormat="1" ht="25.5">
      <c r="A931" s="9"/>
      <c r="B931" s="1" t="s">
        <v>569</v>
      </c>
      <c r="C931" s="1"/>
      <c r="D931" s="3" t="s">
        <v>20</v>
      </c>
      <c r="E931" s="3" t="s">
        <v>21</v>
      </c>
      <c r="F931" s="3" t="s">
        <v>571</v>
      </c>
      <c r="G931" s="3"/>
      <c r="H931" s="6">
        <f>SUM(I931:L931)</f>
        <v>50</v>
      </c>
      <c r="I931" s="10">
        <f>I932</f>
        <v>50</v>
      </c>
      <c r="J931" s="10">
        <f t="shared" ref="J931:L932" si="447">J932</f>
        <v>0</v>
      </c>
      <c r="K931" s="10">
        <f t="shared" si="447"/>
        <v>0</v>
      </c>
      <c r="L931" s="10">
        <f t="shared" si="447"/>
        <v>0</v>
      </c>
    </row>
    <row r="932" spans="1:12" s="34" customFormat="1" ht="57" customHeight="1">
      <c r="A932" s="9"/>
      <c r="B932" s="1" t="s">
        <v>89</v>
      </c>
      <c r="C932" s="1"/>
      <c r="D932" s="3" t="s">
        <v>20</v>
      </c>
      <c r="E932" s="3" t="s">
        <v>21</v>
      </c>
      <c r="F932" s="3" t="s">
        <v>571</v>
      </c>
      <c r="G932" s="3" t="s">
        <v>49</v>
      </c>
      <c r="H932" s="6">
        <f t="shared" ref="H932:H934" si="448">SUM(I932:L932)</f>
        <v>50</v>
      </c>
      <c r="I932" s="10">
        <f>I933</f>
        <v>50</v>
      </c>
      <c r="J932" s="10">
        <f t="shared" si="447"/>
        <v>0</v>
      </c>
      <c r="K932" s="10">
        <f t="shared" si="447"/>
        <v>0</v>
      </c>
      <c r="L932" s="10">
        <f t="shared" si="447"/>
        <v>0</v>
      </c>
    </row>
    <row r="933" spans="1:12" s="33" customFormat="1">
      <c r="A933" s="9"/>
      <c r="B933" s="1" t="s">
        <v>51</v>
      </c>
      <c r="C933" s="1"/>
      <c r="D933" s="3" t="s">
        <v>20</v>
      </c>
      <c r="E933" s="3" t="s">
        <v>21</v>
      </c>
      <c r="F933" s="3" t="s">
        <v>571</v>
      </c>
      <c r="G933" s="3" t="s">
        <v>50</v>
      </c>
      <c r="H933" s="6">
        <f t="shared" si="448"/>
        <v>50</v>
      </c>
      <c r="I933" s="10">
        <f>I934</f>
        <v>50</v>
      </c>
      <c r="J933" s="10">
        <f t="shared" ref="J933:L933" si="449">J934</f>
        <v>0</v>
      </c>
      <c r="K933" s="10">
        <f t="shared" si="449"/>
        <v>0</v>
      </c>
      <c r="L933" s="10">
        <f t="shared" si="449"/>
        <v>0</v>
      </c>
    </row>
    <row r="934" spans="1:12" s="33" customFormat="1" ht="25.5">
      <c r="A934" s="9"/>
      <c r="B934" s="1" t="s">
        <v>54</v>
      </c>
      <c r="C934" s="1"/>
      <c r="D934" s="3" t="s">
        <v>20</v>
      </c>
      <c r="E934" s="3" t="s">
        <v>21</v>
      </c>
      <c r="F934" s="3" t="s">
        <v>571</v>
      </c>
      <c r="G934" s="3" t="s">
        <v>48</v>
      </c>
      <c r="H934" s="6">
        <f t="shared" si="448"/>
        <v>50</v>
      </c>
      <c r="I934" s="10">
        <v>50</v>
      </c>
      <c r="J934" s="10">
        <v>0</v>
      </c>
      <c r="K934" s="10">
        <v>0</v>
      </c>
      <c r="L934" s="10">
        <v>0</v>
      </c>
    </row>
    <row r="935" spans="1:12" ht="38.25">
      <c r="A935" s="12"/>
      <c r="B935" s="1" t="s">
        <v>332</v>
      </c>
      <c r="C935" s="112"/>
      <c r="D935" s="3" t="s">
        <v>20</v>
      </c>
      <c r="E935" s="3" t="s">
        <v>21</v>
      </c>
      <c r="F935" s="3" t="s">
        <v>333</v>
      </c>
      <c r="G935" s="3"/>
      <c r="H935" s="6">
        <f t="shared" ref="H935" si="450">I935+J935+K935+L935</f>
        <v>232.6</v>
      </c>
      <c r="I935" s="10">
        <f>I936</f>
        <v>232.6</v>
      </c>
      <c r="J935" s="10">
        <f t="shared" ref="J935:L937" si="451">J936</f>
        <v>0</v>
      </c>
      <c r="K935" s="10">
        <f t="shared" si="451"/>
        <v>0</v>
      </c>
      <c r="L935" s="10">
        <f t="shared" si="451"/>
        <v>0</v>
      </c>
    </row>
    <row r="936" spans="1:12" s="34" customFormat="1" ht="25.5">
      <c r="A936" s="9"/>
      <c r="B936" s="1" t="s">
        <v>569</v>
      </c>
      <c r="C936" s="1"/>
      <c r="D936" s="3" t="s">
        <v>20</v>
      </c>
      <c r="E936" s="3" t="s">
        <v>21</v>
      </c>
      <c r="F936" s="3" t="s">
        <v>574</v>
      </c>
      <c r="G936" s="3"/>
      <c r="H936" s="6">
        <f>SUM(I936:L936)</f>
        <v>232.6</v>
      </c>
      <c r="I936" s="10">
        <f>I937</f>
        <v>232.6</v>
      </c>
      <c r="J936" s="10">
        <f t="shared" si="451"/>
        <v>0</v>
      </c>
      <c r="K936" s="10">
        <f t="shared" si="451"/>
        <v>0</v>
      </c>
      <c r="L936" s="10">
        <f t="shared" si="451"/>
        <v>0</v>
      </c>
    </row>
    <row r="937" spans="1:12" s="34" customFormat="1" ht="51">
      <c r="A937" s="9"/>
      <c r="B937" s="1" t="s">
        <v>89</v>
      </c>
      <c r="C937" s="1"/>
      <c r="D937" s="3" t="s">
        <v>20</v>
      </c>
      <c r="E937" s="3" t="s">
        <v>21</v>
      </c>
      <c r="F937" s="3" t="s">
        <v>574</v>
      </c>
      <c r="G937" s="3" t="s">
        <v>49</v>
      </c>
      <c r="H937" s="6">
        <f t="shared" ref="H937:H939" si="452">I937+J937+K937+L937</f>
        <v>232.6</v>
      </c>
      <c r="I937" s="10">
        <f>I938</f>
        <v>232.6</v>
      </c>
      <c r="J937" s="10">
        <f t="shared" si="451"/>
        <v>0</v>
      </c>
      <c r="K937" s="10">
        <f t="shared" si="451"/>
        <v>0</v>
      </c>
      <c r="L937" s="10">
        <f t="shared" si="451"/>
        <v>0</v>
      </c>
    </row>
    <row r="938" spans="1:12" s="34" customFormat="1">
      <c r="A938" s="9"/>
      <c r="B938" s="16" t="s">
        <v>67</v>
      </c>
      <c r="C938" s="1"/>
      <c r="D938" s="3" t="s">
        <v>20</v>
      </c>
      <c r="E938" s="3" t="s">
        <v>21</v>
      </c>
      <c r="F938" s="3" t="s">
        <v>574</v>
      </c>
      <c r="G938" s="3" t="s">
        <v>65</v>
      </c>
      <c r="H938" s="6">
        <f t="shared" si="452"/>
        <v>232.6</v>
      </c>
      <c r="I938" s="10">
        <f t="shared" ref="I938:L938" si="453">I939</f>
        <v>232.6</v>
      </c>
      <c r="J938" s="10">
        <f t="shared" si="453"/>
        <v>0</v>
      </c>
      <c r="K938" s="10">
        <f t="shared" si="453"/>
        <v>0</v>
      </c>
      <c r="L938" s="10">
        <f t="shared" si="453"/>
        <v>0</v>
      </c>
    </row>
    <row r="939" spans="1:12" s="34" customFormat="1" ht="30" customHeight="1">
      <c r="A939" s="9"/>
      <c r="B939" s="16" t="s">
        <v>85</v>
      </c>
      <c r="C939" s="1"/>
      <c r="D939" s="3" t="s">
        <v>20</v>
      </c>
      <c r="E939" s="3" t="s">
        <v>21</v>
      </c>
      <c r="F939" s="3" t="s">
        <v>574</v>
      </c>
      <c r="G939" s="3" t="s">
        <v>83</v>
      </c>
      <c r="H939" s="6">
        <f t="shared" si="452"/>
        <v>232.6</v>
      </c>
      <c r="I939" s="10">
        <v>232.6</v>
      </c>
      <c r="J939" s="10">
        <v>0</v>
      </c>
      <c r="K939" s="10">
        <v>0</v>
      </c>
      <c r="L939" s="10">
        <v>0</v>
      </c>
    </row>
    <row r="940" spans="1:12" s="34" customFormat="1">
      <c r="A940" s="114"/>
      <c r="B940" s="2" t="s">
        <v>146</v>
      </c>
      <c r="C940" s="5"/>
      <c r="D940" s="4" t="s">
        <v>33</v>
      </c>
      <c r="E940" s="4" t="s">
        <v>15</v>
      </c>
      <c r="F940" s="4"/>
      <c r="G940" s="4"/>
      <c r="H940" s="6">
        <f t="shared" ref="H940:H941" si="454">SUM(I940:L940)</f>
        <v>34514</v>
      </c>
      <c r="I940" s="6">
        <f t="shared" ref="I940:J941" si="455">I941</f>
        <v>0</v>
      </c>
      <c r="J940" s="6">
        <f t="shared" si="455"/>
        <v>34514</v>
      </c>
      <c r="K940" s="6">
        <f t="shared" ref="K940:L941" si="456">K941</f>
        <v>0</v>
      </c>
      <c r="L940" s="6">
        <f t="shared" si="456"/>
        <v>0</v>
      </c>
    </row>
    <row r="941" spans="1:12" s="34" customFormat="1">
      <c r="A941" s="114"/>
      <c r="B941" s="2" t="s">
        <v>156</v>
      </c>
      <c r="C941" s="118"/>
      <c r="D941" s="4" t="s">
        <v>33</v>
      </c>
      <c r="E941" s="4" t="s">
        <v>18</v>
      </c>
      <c r="F941" s="4"/>
      <c r="G941" s="4"/>
      <c r="H941" s="6">
        <f t="shared" si="454"/>
        <v>34514</v>
      </c>
      <c r="I941" s="6">
        <f>I942</f>
        <v>0</v>
      </c>
      <c r="J941" s="6">
        <f t="shared" si="455"/>
        <v>34514</v>
      </c>
      <c r="K941" s="6">
        <f t="shared" si="456"/>
        <v>0</v>
      </c>
      <c r="L941" s="6">
        <f t="shared" si="456"/>
        <v>0</v>
      </c>
    </row>
    <row r="942" spans="1:12" s="34" customFormat="1" ht="38.25">
      <c r="A942" s="114"/>
      <c r="B942" s="1" t="s">
        <v>163</v>
      </c>
      <c r="C942" s="1"/>
      <c r="D942" s="3" t="s">
        <v>33</v>
      </c>
      <c r="E942" s="3" t="s">
        <v>18</v>
      </c>
      <c r="F942" s="3" t="s">
        <v>317</v>
      </c>
      <c r="G942" s="4"/>
      <c r="H942" s="6">
        <f>SUM(I942:L942)</f>
        <v>34514</v>
      </c>
      <c r="I942" s="10">
        <f>I943</f>
        <v>0</v>
      </c>
      <c r="J942" s="10">
        <f t="shared" ref="J942:L942" si="457">J943</f>
        <v>34514</v>
      </c>
      <c r="K942" s="10">
        <f t="shared" si="457"/>
        <v>0</v>
      </c>
      <c r="L942" s="10">
        <f t="shared" si="457"/>
        <v>0</v>
      </c>
    </row>
    <row r="943" spans="1:12" s="34" customFormat="1" ht="25.5">
      <c r="A943" s="114"/>
      <c r="B943" s="1" t="s">
        <v>318</v>
      </c>
      <c r="C943" s="1"/>
      <c r="D943" s="3" t="s">
        <v>33</v>
      </c>
      <c r="E943" s="3" t="s">
        <v>18</v>
      </c>
      <c r="F943" s="3" t="s">
        <v>319</v>
      </c>
      <c r="G943" s="4"/>
      <c r="H943" s="6">
        <f>SUM(I943:L943)</f>
        <v>34514</v>
      </c>
      <c r="I943" s="10">
        <f>I944</f>
        <v>0</v>
      </c>
      <c r="J943" s="10">
        <f t="shared" ref="J943:L943" si="458">J944</f>
        <v>34514</v>
      </c>
      <c r="K943" s="10">
        <f t="shared" si="458"/>
        <v>0</v>
      </c>
      <c r="L943" s="10">
        <f t="shared" si="458"/>
        <v>0</v>
      </c>
    </row>
    <row r="944" spans="1:12" s="34" customFormat="1" ht="25.5">
      <c r="A944" s="114"/>
      <c r="B944" s="16" t="s">
        <v>320</v>
      </c>
      <c r="C944" s="17"/>
      <c r="D944" s="3" t="s">
        <v>33</v>
      </c>
      <c r="E944" s="3" t="s">
        <v>18</v>
      </c>
      <c r="F944" s="27" t="s">
        <v>321</v>
      </c>
      <c r="G944" s="4"/>
      <c r="H944" s="6">
        <f>SUM(I944:L944)</f>
        <v>34514</v>
      </c>
      <c r="I944" s="10">
        <f>I945</f>
        <v>0</v>
      </c>
      <c r="J944" s="10">
        <f t="shared" ref="J944:L944" si="459">J945</f>
        <v>34514</v>
      </c>
      <c r="K944" s="10">
        <f t="shared" si="459"/>
        <v>0</v>
      </c>
      <c r="L944" s="10">
        <f t="shared" si="459"/>
        <v>0</v>
      </c>
    </row>
    <row r="945" spans="1:12" s="34" customFormat="1" ht="153">
      <c r="A945" s="12"/>
      <c r="B945" s="131" t="s">
        <v>605</v>
      </c>
      <c r="C945" s="112"/>
      <c r="D945" s="3" t="s">
        <v>33</v>
      </c>
      <c r="E945" s="3" t="s">
        <v>18</v>
      </c>
      <c r="F945" s="3" t="s">
        <v>565</v>
      </c>
      <c r="G945" s="4"/>
      <c r="H945" s="6">
        <f t="shared" ref="H945:H950" si="460">I945+J945+K945+L945</f>
        <v>34514</v>
      </c>
      <c r="I945" s="10">
        <v>0</v>
      </c>
      <c r="J945" s="10">
        <f>J946</f>
        <v>34514</v>
      </c>
      <c r="K945" s="10">
        <v>0</v>
      </c>
      <c r="L945" s="10">
        <v>0</v>
      </c>
    </row>
    <row r="946" spans="1:12" s="34" customFormat="1" ht="25.5">
      <c r="A946" s="9"/>
      <c r="B946" s="1" t="s">
        <v>148</v>
      </c>
      <c r="C946" s="1"/>
      <c r="D946" s="3" t="s">
        <v>33</v>
      </c>
      <c r="E946" s="3" t="s">
        <v>18</v>
      </c>
      <c r="F946" s="3" t="s">
        <v>565</v>
      </c>
      <c r="G946" s="3" t="s">
        <v>149</v>
      </c>
      <c r="H946" s="6">
        <f t="shared" si="460"/>
        <v>34514</v>
      </c>
      <c r="I946" s="10">
        <f>I948</f>
        <v>0</v>
      </c>
      <c r="J946" s="10">
        <f>J947</f>
        <v>34514</v>
      </c>
      <c r="K946" s="10">
        <f>K948</f>
        <v>0</v>
      </c>
      <c r="L946" s="10">
        <f>L948</f>
        <v>0</v>
      </c>
    </row>
    <row r="947" spans="1:12" s="36" customFormat="1" ht="38.25">
      <c r="A947" s="9"/>
      <c r="B947" s="1" t="s">
        <v>150</v>
      </c>
      <c r="C947" s="1"/>
      <c r="D947" s="3" t="s">
        <v>33</v>
      </c>
      <c r="E947" s="3" t="s">
        <v>18</v>
      </c>
      <c r="F947" s="3" t="s">
        <v>565</v>
      </c>
      <c r="G947" s="3" t="s">
        <v>151</v>
      </c>
      <c r="H947" s="6">
        <f t="shared" si="460"/>
        <v>34514</v>
      </c>
      <c r="I947" s="10">
        <v>0</v>
      </c>
      <c r="J947" s="10">
        <f>J948</f>
        <v>34514</v>
      </c>
      <c r="K947" s="10">
        <v>0</v>
      </c>
      <c r="L947" s="10">
        <v>0</v>
      </c>
    </row>
    <row r="948" spans="1:12" s="34" customFormat="1" ht="51">
      <c r="A948" s="9"/>
      <c r="B948" s="1" t="s">
        <v>316</v>
      </c>
      <c r="C948" s="1"/>
      <c r="D948" s="3" t="s">
        <v>33</v>
      </c>
      <c r="E948" s="3" t="s">
        <v>18</v>
      </c>
      <c r="F948" s="3" t="s">
        <v>565</v>
      </c>
      <c r="G948" s="3" t="s">
        <v>152</v>
      </c>
      <c r="H948" s="6">
        <f t="shared" si="460"/>
        <v>34514</v>
      </c>
      <c r="I948" s="10">
        <v>0</v>
      </c>
      <c r="J948" s="10">
        <v>34514</v>
      </c>
      <c r="K948" s="10">
        <v>0</v>
      </c>
      <c r="L948" s="10">
        <v>0</v>
      </c>
    </row>
    <row r="949" spans="1:12" s="34" customFormat="1" ht="25.5">
      <c r="A949" s="146" t="s">
        <v>132</v>
      </c>
      <c r="B949" s="147" t="s">
        <v>133</v>
      </c>
      <c r="C949" s="148" t="s">
        <v>134</v>
      </c>
      <c r="D949" s="149"/>
      <c r="E949" s="149"/>
      <c r="F949" s="149"/>
      <c r="G949" s="149"/>
      <c r="H949" s="150">
        <f t="shared" si="460"/>
        <v>46916.7</v>
      </c>
      <c r="I949" s="150">
        <f>I950+I978</f>
        <v>46916.7</v>
      </c>
      <c r="J949" s="150">
        <f>J950+J978</f>
        <v>0</v>
      </c>
      <c r="K949" s="150">
        <f>K950+K978</f>
        <v>0</v>
      </c>
      <c r="L949" s="150">
        <f>L950+L978</f>
        <v>0</v>
      </c>
    </row>
    <row r="950" spans="1:12" s="34" customFormat="1">
      <c r="A950" s="114"/>
      <c r="B950" s="2" t="s">
        <v>104</v>
      </c>
      <c r="C950" s="5"/>
      <c r="D950" s="4" t="s">
        <v>14</v>
      </c>
      <c r="E950" s="4" t="s">
        <v>15</v>
      </c>
      <c r="F950" s="4"/>
      <c r="G950" s="4"/>
      <c r="H950" s="6">
        <f t="shared" si="460"/>
        <v>37365.199999999997</v>
      </c>
      <c r="I950" s="6">
        <f>I951+I972</f>
        <v>37365.199999999997</v>
      </c>
      <c r="J950" s="6">
        <f>J951+J972</f>
        <v>0</v>
      </c>
      <c r="K950" s="6">
        <f>K951+K972</f>
        <v>0</v>
      </c>
      <c r="L950" s="6">
        <f>L951+L972</f>
        <v>0</v>
      </c>
    </row>
    <row r="951" spans="1:12" s="34" customFormat="1" ht="63.75">
      <c r="A951" s="114"/>
      <c r="B951" s="5" t="s">
        <v>115</v>
      </c>
      <c r="C951" s="5"/>
      <c r="D951" s="4" t="s">
        <v>14</v>
      </c>
      <c r="E951" s="4" t="s">
        <v>116</v>
      </c>
      <c r="F951" s="4"/>
      <c r="G951" s="4"/>
      <c r="H951" s="6">
        <f t="shared" ref="H951" si="461">H952</f>
        <v>32365.199999999997</v>
      </c>
      <c r="I951" s="6">
        <f>I952</f>
        <v>32365.199999999997</v>
      </c>
      <c r="J951" s="6">
        <f>J952</f>
        <v>0</v>
      </c>
      <c r="K951" s="6">
        <f>K952</f>
        <v>0</v>
      </c>
      <c r="L951" s="6">
        <f>L952</f>
        <v>0</v>
      </c>
    </row>
    <row r="952" spans="1:12" s="34" customFormat="1" ht="114.75">
      <c r="A952" s="9"/>
      <c r="B952" s="15" t="s">
        <v>135</v>
      </c>
      <c r="C952" s="1"/>
      <c r="D952" s="3" t="s">
        <v>14</v>
      </c>
      <c r="E952" s="3" t="s">
        <v>116</v>
      </c>
      <c r="F952" s="3" t="s">
        <v>305</v>
      </c>
      <c r="G952" s="3"/>
      <c r="H952" s="6">
        <f>SUBTOTAL(9,I952:L952)</f>
        <v>32365.199999999997</v>
      </c>
      <c r="I952" s="10">
        <f>I953+I967</f>
        <v>32365.199999999997</v>
      </c>
      <c r="J952" s="10">
        <f t="shared" ref="J952:L952" si="462">J953+J967</f>
        <v>0</v>
      </c>
      <c r="K952" s="10">
        <f t="shared" si="462"/>
        <v>0</v>
      </c>
      <c r="L952" s="10">
        <f t="shared" si="462"/>
        <v>0</v>
      </c>
    </row>
    <row r="953" spans="1:12" s="34" customFormat="1" ht="38.25">
      <c r="A953" s="9"/>
      <c r="B953" s="15" t="s">
        <v>306</v>
      </c>
      <c r="C953" s="1"/>
      <c r="D953" s="3" t="s">
        <v>14</v>
      </c>
      <c r="E953" s="3" t="s">
        <v>116</v>
      </c>
      <c r="F953" s="3" t="s">
        <v>307</v>
      </c>
      <c r="G953" s="3"/>
      <c r="H953" s="6">
        <f t="shared" ref="H953:H954" si="463">I953+J953+K953+L953</f>
        <v>32315.199999999997</v>
      </c>
      <c r="I953" s="10">
        <f>I954</f>
        <v>32315.199999999997</v>
      </c>
      <c r="J953" s="10">
        <f t="shared" ref="J953:L953" si="464">J954</f>
        <v>0</v>
      </c>
      <c r="K953" s="10">
        <f t="shared" si="464"/>
        <v>0</v>
      </c>
      <c r="L953" s="10">
        <f t="shared" si="464"/>
        <v>0</v>
      </c>
    </row>
    <row r="954" spans="1:12" s="34" customFormat="1" ht="25.5">
      <c r="A954" s="9"/>
      <c r="B954" s="1" t="s">
        <v>126</v>
      </c>
      <c r="C954" s="1"/>
      <c r="D954" s="3" t="s">
        <v>14</v>
      </c>
      <c r="E954" s="3" t="s">
        <v>116</v>
      </c>
      <c r="F954" s="3" t="s">
        <v>308</v>
      </c>
      <c r="G954" s="3"/>
      <c r="H954" s="6">
        <f t="shared" si="463"/>
        <v>32315.199999999997</v>
      </c>
      <c r="I954" s="10">
        <f>I955+I959+I963</f>
        <v>32315.199999999997</v>
      </c>
      <c r="J954" s="10">
        <f>J955+J959+J963</f>
        <v>0</v>
      </c>
      <c r="K954" s="10">
        <f>K955+K959+K963</f>
        <v>0</v>
      </c>
      <c r="L954" s="10">
        <f>L955+L959+L963</f>
        <v>0</v>
      </c>
    </row>
    <row r="955" spans="1:12" s="34" customFormat="1" ht="89.25">
      <c r="A955" s="9"/>
      <c r="B955" s="1" t="s">
        <v>55</v>
      </c>
      <c r="C955" s="1"/>
      <c r="D955" s="3" t="s">
        <v>14</v>
      </c>
      <c r="E955" s="3" t="s">
        <v>116</v>
      </c>
      <c r="F955" s="3" t="s">
        <v>308</v>
      </c>
      <c r="G955" s="3" t="s">
        <v>56</v>
      </c>
      <c r="H955" s="6">
        <f t="shared" ref="H955:H961" si="465">SUM(I955:L955)</f>
        <v>29200.1</v>
      </c>
      <c r="I955" s="10">
        <f>I956</f>
        <v>29200.1</v>
      </c>
      <c r="J955" s="10">
        <f>J956</f>
        <v>0</v>
      </c>
      <c r="K955" s="10">
        <f>K956</f>
        <v>0</v>
      </c>
      <c r="L955" s="10">
        <f>L956</f>
        <v>0</v>
      </c>
    </row>
    <row r="956" spans="1:12" s="34" customFormat="1" ht="38.25">
      <c r="A956" s="9"/>
      <c r="B956" s="1" t="s">
        <v>106</v>
      </c>
      <c r="C956" s="1"/>
      <c r="D956" s="3" t="s">
        <v>14</v>
      </c>
      <c r="E956" s="3" t="s">
        <v>116</v>
      </c>
      <c r="F956" s="3" t="s">
        <v>308</v>
      </c>
      <c r="G956" s="3" t="s">
        <v>107</v>
      </c>
      <c r="H956" s="6">
        <f t="shared" si="465"/>
        <v>29200.1</v>
      </c>
      <c r="I956" s="10">
        <f>I957+I958</f>
        <v>29200.1</v>
      </c>
      <c r="J956" s="10">
        <f>J957+J958</f>
        <v>0</v>
      </c>
      <c r="K956" s="10">
        <f>K957+K958</f>
        <v>0</v>
      </c>
      <c r="L956" s="10">
        <f>L957+L958</f>
        <v>0</v>
      </c>
    </row>
    <row r="957" spans="1:12" s="34" customFormat="1" ht="25.5">
      <c r="A957" s="9"/>
      <c r="B957" s="1" t="s">
        <v>228</v>
      </c>
      <c r="C957" s="1"/>
      <c r="D957" s="3" t="s">
        <v>14</v>
      </c>
      <c r="E957" s="3" t="s">
        <v>116</v>
      </c>
      <c r="F957" s="3" t="s">
        <v>308</v>
      </c>
      <c r="G957" s="3" t="s">
        <v>109</v>
      </c>
      <c r="H957" s="6">
        <f t="shared" si="465"/>
        <v>26694.6</v>
      </c>
      <c r="I957" s="10">
        <v>26694.6</v>
      </c>
      <c r="J957" s="10">
        <v>0</v>
      </c>
      <c r="K957" s="10">
        <v>0</v>
      </c>
      <c r="L957" s="10">
        <v>0</v>
      </c>
    </row>
    <row r="958" spans="1:12" s="34" customFormat="1" ht="51">
      <c r="A958" s="9"/>
      <c r="B958" s="1" t="s">
        <v>110</v>
      </c>
      <c r="C958" s="1"/>
      <c r="D958" s="3" t="s">
        <v>14</v>
      </c>
      <c r="E958" s="3" t="s">
        <v>116</v>
      </c>
      <c r="F958" s="3" t="s">
        <v>308</v>
      </c>
      <c r="G958" s="3" t="s">
        <v>111</v>
      </c>
      <c r="H958" s="6">
        <f t="shared" si="465"/>
        <v>2505.5</v>
      </c>
      <c r="I958" s="10">
        <v>2505.5</v>
      </c>
      <c r="J958" s="10">
        <v>0</v>
      </c>
      <c r="K958" s="10">
        <v>0</v>
      </c>
      <c r="L958" s="10">
        <v>0</v>
      </c>
    </row>
    <row r="959" spans="1:12" s="34" customFormat="1" ht="38.25">
      <c r="A959" s="9"/>
      <c r="B959" s="1" t="s">
        <v>275</v>
      </c>
      <c r="C959" s="1"/>
      <c r="D959" s="3" t="s">
        <v>14</v>
      </c>
      <c r="E959" s="3" t="s">
        <v>116</v>
      </c>
      <c r="F959" s="3" t="s">
        <v>308</v>
      </c>
      <c r="G959" s="3" t="s">
        <v>58</v>
      </c>
      <c r="H959" s="6">
        <f t="shared" si="465"/>
        <v>3105.8</v>
      </c>
      <c r="I959" s="10">
        <f>I960</f>
        <v>3105.8</v>
      </c>
      <c r="J959" s="10">
        <f>J960</f>
        <v>0</v>
      </c>
      <c r="K959" s="10">
        <f>K960</f>
        <v>0</v>
      </c>
      <c r="L959" s="10">
        <f>L960</f>
        <v>0</v>
      </c>
    </row>
    <row r="960" spans="1:12" s="34" customFormat="1" ht="38.25">
      <c r="A960" s="9"/>
      <c r="B960" s="1" t="s">
        <v>59</v>
      </c>
      <c r="C960" s="1"/>
      <c r="D960" s="3" t="s">
        <v>14</v>
      </c>
      <c r="E960" s="3" t="s">
        <v>116</v>
      </c>
      <c r="F960" s="3" t="s">
        <v>308</v>
      </c>
      <c r="G960" s="3" t="s">
        <v>60</v>
      </c>
      <c r="H960" s="6">
        <f t="shared" si="465"/>
        <v>3105.8</v>
      </c>
      <c r="I960" s="10">
        <f>I962+I961</f>
        <v>3105.8</v>
      </c>
      <c r="J960" s="10">
        <f>J962+J961</f>
        <v>0</v>
      </c>
      <c r="K960" s="10">
        <f>K962+K961</f>
        <v>0</v>
      </c>
      <c r="L960" s="10">
        <f>L962+L961</f>
        <v>0</v>
      </c>
    </row>
    <row r="961" spans="1:12" s="34" customFormat="1" ht="38.25">
      <c r="A961" s="9"/>
      <c r="B961" s="1" t="s">
        <v>64</v>
      </c>
      <c r="C961" s="1"/>
      <c r="D961" s="3" t="s">
        <v>14</v>
      </c>
      <c r="E961" s="3" t="s">
        <v>116</v>
      </c>
      <c r="F961" s="3" t="s">
        <v>308</v>
      </c>
      <c r="G961" s="3" t="s">
        <v>63</v>
      </c>
      <c r="H961" s="6">
        <f t="shared" si="465"/>
        <v>2292.3000000000002</v>
      </c>
      <c r="I961" s="10">
        <v>2292.3000000000002</v>
      </c>
      <c r="J961" s="10">
        <v>0</v>
      </c>
      <c r="K961" s="10">
        <v>0</v>
      </c>
      <c r="L961" s="10">
        <v>0</v>
      </c>
    </row>
    <row r="962" spans="1:12" s="34" customFormat="1" ht="38.25">
      <c r="A962" s="9"/>
      <c r="B962" s="1" t="s">
        <v>61</v>
      </c>
      <c r="C962" s="1"/>
      <c r="D962" s="3" t="s">
        <v>14</v>
      </c>
      <c r="E962" s="3" t="s">
        <v>116</v>
      </c>
      <c r="F962" s="3" t="s">
        <v>308</v>
      </c>
      <c r="G962" s="3" t="s">
        <v>62</v>
      </c>
      <c r="H962" s="6">
        <f t="shared" ref="H962:H972" si="466">SUM(I962:L962)</f>
        <v>813.5</v>
      </c>
      <c r="I962" s="10">
        <v>813.5</v>
      </c>
      <c r="J962" s="10">
        <v>0</v>
      </c>
      <c r="K962" s="10">
        <v>0</v>
      </c>
      <c r="L962" s="10">
        <v>0</v>
      </c>
    </row>
    <row r="963" spans="1:12" s="34" customFormat="1">
      <c r="A963" s="9"/>
      <c r="B963" s="31" t="s">
        <v>72</v>
      </c>
      <c r="C963" s="1"/>
      <c r="D963" s="3" t="s">
        <v>14</v>
      </c>
      <c r="E963" s="3" t="s">
        <v>116</v>
      </c>
      <c r="F963" s="3" t="s">
        <v>308</v>
      </c>
      <c r="G963" s="3" t="s">
        <v>73</v>
      </c>
      <c r="H963" s="6">
        <f t="shared" si="466"/>
        <v>9.2999999999999989</v>
      </c>
      <c r="I963" s="10">
        <f>I964</f>
        <v>9.2999999999999989</v>
      </c>
      <c r="J963" s="10">
        <f t="shared" ref="J963:L963" si="467">J964</f>
        <v>0</v>
      </c>
      <c r="K963" s="10">
        <f t="shared" si="467"/>
        <v>0</v>
      </c>
      <c r="L963" s="10">
        <f t="shared" si="467"/>
        <v>0</v>
      </c>
    </row>
    <row r="964" spans="1:12" s="34" customFormat="1" ht="25.5">
      <c r="A964" s="9"/>
      <c r="B964" s="31" t="s">
        <v>74</v>
      </c>
      <c r="C964" s="1"/>
      <c r="D964" s="3" t="s">
        <v>14</v>
      </c>
      <c r="E964" s="3" t="s">
        <v>116</v>
      </c>
      <c r="F964" s="3" t="s">
        <v>308</v>
      </c>
      <c r="G964" s="3" t="s">
        <v>75</v>
      </c>
      <c r="H964" s="6">
        <f t="shared" si="466"/>
        <v>9.2999999999999989</v>
      </c>
      <c r="I964" s="10">
        <f>I965+I966</f>
        <v>9.2999999999999989</v>
      </c>
      <c r="J964" s="10">
        <f t="shared" ref="J964:L964" si="468">J965+J966</f>
        <v>0</v>
      </c>
      <c r="K964" s="10">
        <f t="shared" si="468"/>
        <v>0</v>
      </c>
      <c r="L964" s="10">
        <f t="shared" si="468"/>
        <v>0</v>
      </c>
    </row>
    <row r="965" spans="1:12" s="34" customFormat="1" ht="25.5">
      <c r="A965" s="9"/>
      <c r="B965" s="31" t="s">
        <v>310</v>
      </c>
      <c r="C965" s="1"/>
      <c r="D965" s="3" t="s">
        <v>14</v>
      </c>
      <c r="E965" s="3" t="s">
        <v>116</v>
      </c>
      <c r="F965" s="3" t="s">
        <v>308</v>
      </c>
      <c r="G965" s="3" t="s">
        <v>311</v>
      </c>
      <c r="H965" s="6">
        <f t="shared" si="466"/>
        <v>1.2</v>
      </c>
      <c r="I965" s="10">
        <v>1.2</v>
      </c>
      <c r="J965" s="10">
        <v>0</v>
      </c>
      <c r="K965" s="10">
        <v>0</v>
      </c>
      <c r="L965" s="10">
        <v>0</v>
      </c>
    </row>
    <row r="966" spans="1:12" s="34" customFormat="1">
      <c r="A966" s="9"/>
      <c r="B966" s="31" t="s">
        <v>309</v>
      </c>
      <c r="C966" s="1"/>
      <c r="D966" s="3" t="s">
        <v>14</v>
      </c>
      <c r="E966" s="3" t="s">
        <v>116</v>
      </c>
      <c r="F966" s="3" t="s">
        <v>308</v>
      </c>
      <c r="G966" s="3" t="s">
        <v>77</v>
      </c>
      <c r="H966" s="6">
        <f t="shared" si="466"/>
        <v>8.1</v>
      </c>
      <c r="I966" s="10">
        <v>8.1</v>
      </c>
      <c r="J966" s="10">
        <v>0</v>
      </c>
      <c r="K966" s="10">
        <v>0</v>
      </c>
      <c r="L966" s="10">
        <v>0</v>
      </c>
    </row>
    <row r="967" spans="1:12" s="34" customFormat="1" ht="38.25">
      <c r="A967" s="9"/>
      <c r="B967" s="15" t="s">
        <v>312</v>
      </c>
      <c r="C967" s="1"/>
      <c r="D967" s="3" t="s">
        <v>14</v>
      </c>
      <c r="E967" s="3" t="s">
        <v>116</v>
      </c>
      <c r="F967" s="3" t="s">
        <v>313</v>
      </c>
      <c r="G967" s="3"/>
      <c r="H967" s="6">
        <f t="shared" ref="H967:H968" si="469">I967+J967+K967+L967</f>
        <v>50</v>
      </c>
      <c r="I967" s="10">
        <f>I968</f>
        <v>50</v>
      </c>
      <c r="J967" s="10">
        <f t="shared" ref="J967:L967" si="470">J968</f>
        <v>0</v>
      </c>
      <c r="K967" s="10">
        <f t="shared" si="470"/>
        <v>0</v>
      </c>
      <c r="L967" s="10">
        <f t="shared" si="470"/>
        <v>0</v>
      </c>
    </row>
    <row r="968" spans="1:12" s="34" customFormat="1" ht="25.5">
      <c r="A968" s="9"/>
      <c r="B968" s="1" t="s">
        <v>289</v>
      </c>
      <c r="C968" s="1"/>
      <c r="D968" s="3" t="s">
        <v>14</v>
      </c>
      <c r="E968" s="3" t="s">
        <v>116</v>
      </c>
      <c r="F968" s="3" t="s">
        <v>314</v>
      </c>
      <c r="G968" s="3"/>
      <c r="H968" s="6">
        <f t="shared" si="469"/>
        <v>50</v>
      </c>
      <c r="I968" s="10">
        <f>I969</f>
        <v>50</v>
      </c>
      <c r="J968" s="10">
        <f t="shared" ref="J968:L968" si="471">J969</f>
        <v>0</v>
      </c>
      <c r="K968" s="10">
        <f t="shared" si="471"/>
        <v>0</v>
      </c>
      <c r="L968" s="10">
        <f t="shared" si="471"/>
        <v>0</v>
      </c>
    </row>
    <row r="969" spans="1:12" s="34" customFormat="1" ht="38.25">
      <c r="A969" s="9"/>
      <c r="B969" s="1" t="s">
        <v>275</v>
      </c>
      <c r="C969" s="1"/>
      <c r="D969" s="3" t="s">
        <v>14</v>
      </c>
      <c r="E969" s="3" t="s">
        <v>116</v>
      </c>
      <c r="F969" s="3" t="s">
        <v>314</v>
      </c>
      <c r="G969" s="3" t="s">
        <v>58</v>
      </c>
      <c r="H969" s="6">
        <f t="shared" ref="H969:H970" si="472">SUM(I969:L969)</f>
        <v>50</v>
      </c>
      <c r="I969" s="10">
        <f>I970</f>
        <v>50</v>
      </c>
      <c r="J969" s="10">
        <f>J970</f>
        <v>0</v>
      </c>
      <c r="K969" s="10">
        <f>K970</f>
        <v>0</v>
      </c>
      <c r="L969" s="10">
        <f>L970</f>
        <v>0</v>
      </c>
    </row>
    <row r="970" spans="1:12" s="34" customFormat="1" ht="38.25">
      <c r="A970" s="9"/>
      <c r="B970" s="1" t="s">
        <v>59</v>
      </c>
      <c r="C970" s="1"/>
      <c r="D970" s="3" t="s">
        <v>14</v>
      </c>
      <c r="E970" s="3" t="s">
        <v>116</v>
      </c>
      <c r="F970" s="3" t="s">
        <v>314</v>
      </c>
      <c r="G970" s="3" t="s">
        <v>60</v>
      </c>
      <c r="H970" s="6">
        <f t="shared" si="472"/>
        <v>50</v>
      </c>
      <c r="I970" s="10">
        <f>I971</f>
        <v>50</v>
      </c>
      <c r="J970" s="10">
        <f t="shared" ref="J970:L970" si="473">J971</f>
        <v>0</v>
      </c>
      <c r="K970" s="10">
        <f t="shared" si="473"/>
        <v>0</v>
      </c>
      <c r="L970" s="10">
        <f t="shared" si="473"/>
        <v>0</v>
      </c>
    </row>
    <row r="971" spans="1:12" s="34" customFormat="1" ht="38.25">
      <c r="A971" s="9"/>
      <c r="B971" s="1" t="s">
        <v>61</v>
      </c>
      <c r="C971" s="1"/>
      <c r="D971" s="3" t="s">
        <v>14</v>
      </c>
      <c r="E971" s="3" t="s">
        <v>116</v>
      </c>
      <c r="F971" s="3" t="s">
        <v>314</v>
      </c>
      <c r="G971" s="3" t="s">
        <v>62</v>
      </c>
      <c r="H971" s="6">
        <f t="shared" ref="H971" si="474">SUM(I971:L971)</f>
        <v>50</v>
      </c>
      <c r="I971" s="10">
        <v>50</v>
      </c>
      <c r="J971" s="10">
        <v>0</v>
      </c>
      <c r="K971" s="10">
        <v>0</v>
      </c>
      <c r="L971" s="10">
        <v>0</v>
      </c>
    </row>
    <row r="972" spans="1:12" s="34" customFormat="1">
      <c r="A972" s="114"/>
      <c r="B972" s="2" t="s">
        <v>136</v>
      </c>
      <c r="C972" s="5"/>
      <c r="D972" s="4" t="s">
        <v>14</v>
      </c>
      <c r="E972" s="4" t="s">
        <v>41</v>
      </c>
      <c r="F972" s="4"/>
      <c r="G972" s="4"/>
      <c r="H972" s="6">
        <f t="shared" si="466"/>
        <v>5000</v>
      </c>
      <c r="I972" s="6">
        <f>I973</f>
        <v>5000</v>
      </c>
      <c r="J972" s="6">
        <f t="shared" ref="J972:L973" si="475">J973</f>
        <v>0</v>
      </c>
      <c r="K972" s="6">
        <f t="shared" si="475"/>
        <v>0</v>
      </c>
      <c r="L972" s="6">
        <f t="shared" si="475"/>
        <v>0</v>
      </c>
    </row>
    <row r="973" spans="1:12" s="34" customFormat="1" ht="133.5" customHeight="1">
      <c r="A973" s="9"/>
      <c r="B973" s="15" t="s">
        <v>135</v>
      </c>
      <c r="C973" s="1"/>
      <c r="D973" s="3" t="s">
        <v>14</v>
      </c>
      <c r="E973" s="3" t="s">
        <v>41</v>
      </c>
      <c r="F973" s="3" t="s">
        <v>305</v>
      </c>
      <c r="G973" s="3"/>
      <c r="H973" s="6">
        <f>H975</f>
        <v>5000</v>
      </c>
      <c r="I973" s="10">
        <f>I974</f>
        <v>5000</v>
      </c>
      <c r="J973" s="10">
        <f t="shared" si="475"/>
        <v>0</v>
      </c>
      <c r="K973" s="10">
        <f t="shared" si="475"/>
        <v>0</v>
      </c>
      <c r="L973" s="10">
        <f t="shared" si="475"/>
        <v>0</v>
      </c>
    </row>
    <row r="974" spans="1:12" s="34" customFormat="1" ht="38.25">
      <c r="A974" s="9"/>
      <c r="B974" s="15" t="s">
        <v>312</v>
      </c>
      <c r="C974" s="1"/>
      <c r="D974" s="3" t="s">
        <v>14</v>
      </c>
      <c r="E974" s="3" t="s">
        <v>41</v>
      </c>
      <c r="F974" s="3" t="s">
        <v>313</v>
      </c>
      <c r="G974" s="3"/>
      <c r="H974" s="6">
        <f>SUBTOTAL(9,I974:L974)</f>
        <v>5000</v>
      </c>
      <c r="I974" s="10">
        <f>I975</f>
        <v>5000</v>
      </c>
      <c r="J974" s="10">
        <f t="shared" ref="J974:L974" si="476">J975</f>
        <v>0</v>
      </c>
      <c r="K974" s="10">
        <f t="shared" si="476"/>
        <v>0</v>
      </c>
      <c r="L974" s="10">
        <f t="shared" si="476"/>
        <v>0</v>
      </c>
    </row>
    <row r="975" spans="1:12" s="34" customFormat="1" ht="25.5">
      <c r="A975" s="9"/>
      <c r="B975" s="1" t="s">
        <v>289</v>
      </c>
      <c r="C975" s="1"/>
      <c r="D975" s="3" t="s">
        <v>14</v>
      </c>
      <c r="E975" s="3" t="s">
        <v>41</v>
      </c>
      <c r="F975" s="3" t="s">
        <v>314</v>
      </c>
      <c r="G975" s="3"/>
      <c r="H975" s="6">
        <f t="shared" ref="H975" si="477">I975+J975+K975+L975</f>
        <v>5000</v>
      </c>
      <c r="I975" s="10">
        <f>I976</f>
        <v>5000</v>
      </c>
      <c r="J975" s="10">
        <f t="shared" ref="J975:L975" si="478">J976</f>
        <v>0</v>
      </c>
      <c r="K975" s="10">
        <f t="shared" si="478"/>
        <v>0</v>
      </c>
      <c r="L975" s="10">
        <f t="shared" si="478"/>
        <v>0</v>
      </c>
    </row>
    <row r="976" spans="1:12" s="34" customFormat="1">
      <c r="A976" s="9"/>
      <c r="B976" s="1" t="s">
        <v>72</v>
      </c>
      <c r="C976" s="1"/>
      <c r="D976" s="3" t="s">
        <v>14</v>
      </c>
      <c r="E976" s="3" t="s">
        <v>41</v>
      </c>
      <c r="F976" s="3" t="s">
        <v>314</v>
      </c>
      <c r="G976" s="3" t="s">
        <v>73</v>
      </c>
      <c r="H976" s="6">
        <f>I976+J976+K976+L976</f>
        <v>5000</v>
      </c>
      <c r="I976" s="10">
        <f>I977</f>
        <v>5000</v>
      </c>
      <c r="J976" s="10">
        <f t="shared" ref="J976:L976" si="479">J977</f>
        <v>0</v>
      </c>
      <c r="K976" s="10">
        <f t="shared" si="479"/>
        <v>0</v>
      </c>
      <c r="L976" s="10">
        <f t="shared" si="479"/>
        <v>0</v>
      </c>
    </row>
    <row r="977" spans="1:12" s="34" customFormat="1">
      <c r="A977" s="9"/>
      <c r="B977" s="1" t="s">
        <v>137</v>
      </c>
      <c r="C977" s="1"/>
      <c r="D977" s="3" t="s">
        <v>14</v>
      </c>
      <c r="E977" s="3" t="s">
        <v>41</v>
      </c>
      <c r="F977" s="3" t="s">
        <v>314</v>
      </c>
      <c r="G977" s="3" t="s">
        <v>138</v>
      </c>
      <c r="H977" s="6">
        <f>I977+J977+K977+L977</f>
        <v>5000</v>
      </c>
      <c r="I977" s="10">
        <v>5000</v>
      </c>
      <c r="J977" s="10">
        <v>0</v>
      </c>
      <c r="K977" s="10">
        <v>0</v>
      </c>
      <c r="L977" s="10">
        <v>0</v>
      </c>
    </row>
    <row r="978" spans="1:12" s="34" customFormat="1" ht="25.5">
      <c r="A978" s="114"/>
      <c r="B978" s="5" t="s">
        <v>139</v>
      </c>
      <c r="C978" s="5"/>
      <c r="D978" s="4" t="s">
        <v>124</v>
      </c>
      <c r="E978" s="4" t="s">
        <v>15</v>
      </c>
      <c r="F978" s="4"/>
      <c r="G978" s="4"/>
      <c r="H978" s="6">
        <f t="shared" ref="H978:H983" si="480">SUM(I978:L978)</f>
        <v>9551.5</v>
      </c>
      <c r="I978" s="6">
        <f t="shared" ref="I978:I983" si="481">I979</f>
        <v>9551.5</v>
      </c>
      <c r="J978" s="6">
        <f t="shared" ref="J978:L979" si="482">J979</f>
        <v>0</v>
      </c>
      <c r="K978" s="6">
        <f t="shared" si="482"/>
        <v>0</v>
      </c>
      <c r="L978" s="6">
        <f t="shared" si="482"/>
        <v>0</v>
      </c>
    </row>
    <row r="979" spans="1:12" s="34" customFormat="1" ht="38.25">
      <c r="A979" s="114"/>
      <c r="B979" s="1" t="s">
        <v>468</v>
      </c>
      <c r="D979" s="3" t="s">
        <v>124</v>
      </c>
      <c r="E979" s="3" t="s">
        <v>14</v>
      </c>
      <c r="F979" s="4"/>
      <c r="G979" s="4"/>
      <c r="H979" s="6">
        <f>SUBTOTAL(9,I979:L979)</f>
        <v>9551.5</v>
      </c>
      <c r="I979" s="10">
        <f t="shared" si="481"/>
        <v>9551.5</v>
      </c>
      <c r="J979" s="10">
        <f t="shared" si="482"/>
        <v>0</v>
      </c>
      <c r="K979" s="10">
        <f t="shared" si="482"/>
        <v>0</v>
      </c>
      <c r="L979" s="10">
        <f t="shared" si="482"/>
        <v>0</v>
      </c>
    </row>
    <row r="980" spans="1:12" s="34" customFormat="1" ht="128.25" customHeight="1">
      <c r="A980" s="9"/>
      <c r="B980" s="15" t="s">
        <v>135</v>
      </c>
      <c r="C980" s="1"/>
      <c r="D980" s="3" t="s">
        <v>124</v>
      </c>
      <c r="E980" s="3" t="s">
        <v>14</v>
      </c>
      <c r="F980" s="3" t="s">
        <v>305</v>
      </c>
      <c r="G980" s="3"/>
      <c r="H980" s="6">
        <f t="shared" si="480"/>
        <v>9551.5</v>
      </c>
      <c r="I980" s="10">
        <f t="shared" si="481"/>
        <v>9551.5</v>
      </c>
      <c r="J980" s="10">
        <f>J982</f>
        <v>0</v>
      </c>
      <c r="K980" s="10">
        <f>K982</f>
        <v>0</v>
      </c>
      <c r="L980" s="10">
        <f>L982</f>
        <v>0</v>
      </c>
    </row>
    <row r="981" spans="1:12" ht="34.5" customHeight="1">
      <c r="A981" s="9"/>
      <c r="B981" s="15" t="s">
        <v>312</v>
      </c>
      <c r="C981" s="1"/>
      <c r="D981" s="3" t="s">
        <v>124</v>
      </c>
      <c r="E981" s="3" t="s">
        <v>14</v>
      </c>
      <c r="F981" s="3" t="s">
        <v>313</v>
      </c>
      <c r="G981" s="3"/>
      <c r="H981" s="6">
        <f t="shared" si="480"/>
        <v>9551.5</v>
      </c>
      <c r="I981" s="10">
        <f t="shared" si="481"/>
        <v>9551.5</v>
      </c>
      <c r="J981" s="10">
        <f t="shared" ref="J981:L981" si="483">J982</f>
        <v>0</v>
      </c>
      <c r="K981" s="10">
        <f t="shared" si="483"/>
        <v>0</v>
      </c>
      <c r="L981" s="10">
        <f t="shared" si="483"/>
        <v>0</v>
      </c>
    </row>
    <row r="982" spans="1:12" ht="25.5">
      <c r="A982" s="9"/>
      <c r="B982" s="1" t="s">
        <v>289</v>
      </c>
      <c r="C982" s="1"/>
      <c r="D982" s="3" t="s">
        <v>124</v>
      </c>
      <c r="E982" s="3" t="s">
        <v>14</v>
      </c>
      <c r="F982" s="3" t="s">
        <v>314</v>
      </c>
      <c r="G982" s="3"/>
      <c r="H982" s="6">
        <f t="shared" si="480"/>
        <v>9551.5</v>
      </c>
      <c r="I982" s="10">
        <f t="shared" si="481"/>
        <v>9551.5</v>
      </c>
      <c r="J982" s="10">
        <f t="shared" ref="J982:L982" si="484">J983</f>
        <v>0</v>
      </c>
      <c r="K982" s="10">
        <f t="shared" si="484"/>
        <v>0</v>
      </c>
      <c r="L982" s="10">
        <f t="shared" si="484"/>
        <v>0</v>
      </c>
    </row>
    <row r="983" spans="1:12" ht="24" customHeight="1">
      <c r="A983" s="9"/>
      <c r="B983" s="1" t="s">
        <v>140</v>
      </c>
      <c r="C983" s="1"/>
      <c r="D983" s="3" t="s">
        <v>124</v>
      </c>
      <c r="E983" s="3" t="s">
        <v>14</v>
      </c>
      <c r="F983" s="3" t="s">
        <v>314</v>
      </c>
      <c r="G983" s="3" t="s">
        <v>141</v>
      </c>
      <c r="H983" s="6">
        <f t="shared" si="480"/>
        <v>9551.5</v>
      </c>
      <c r="I983" s="10">
        <f t="shared" si="481"/>
        <v>9551.5</v>
      </c>
      <c r="J983" s="10">
        <f t="shared" ref="J983:L983" si="485">J984</f>
        <v>0</v>
      </c>
      <c r="K983" s="10">
        <f t="shared" si="485"/>
        <v>0</v>
      </c>
      <c r="L983" s="10">
        <f t="shared" si="485"/>
        <v>0</v>
      </c>
    </row>
    <row r="984" spans="1:12" ht="25.5">
      <c r="A984" s="9"/>
      <c r="B984" s="1" t="s">
        <v>315</v>
      </c>
      <c r="C984" s="1"/>
      <c r="D984" s="3" t="s">
        <v>124</v>
      </c>
      <c r="E984" s="3" t="s">
        <v>14</v>
      </c>
      <c r="F984" s="3" t="s">
        <v>314</v>
      </c>
      <c r="G984" s="3" t="s">
        <v>142</v>
      </c>
      <c r="H984" s="6">
        <f>SUM(I984:L984)</f>
        <v>9551.5</v>
      </c>
      <c r="I984" s="10">
        <f>741.5+8810</f>
        <v>9551.5</v>
      </c>
      <c r="J984" s="10">
        <v>0</v>
      </c>
      <c r="K984" s="10">
        <v>0</v>
      </c>
      <c r="L984" s="10">
        <v>0</v>
      </c>
    </row>
    <row r="985" spans="1:12" s="34" customFormat="1">
      <c r="A985" s="146"/>
      <c r="B985" s="263" t="s">
        <v>0</v>
      </c>
      <c r="C985" s="263"/>
      <c r="D985" s="149"/>
      <c r="E985" s="149"/>
      <c r="F985" s="149"/>
      <c r="G985" s="149"/>
      <c r="H985" s="150">
        <f>I985+J985+K985+L985</f>
        <v>2652217.9</v>
      </c>
      <c r="I985" s="150">
        <f>I11+I56+I785+I949</f>
        <v>1296312.7</v>
      </c>
      <c r="J985" s="150">
        <f>J11+J56+J785+J949</f>
        <v>1142895.2</v>
      </c>
      <c r="K985" s="150">
        <f>K11+K56+K785+K949</f>
        <v>209014.30000000002</v>
      </c>
      <c r="L985" s="150">
        <f>L11+L56+L785+L949</f>
        <v>3995.7</v>
      </c>
    </row>
    <row r="986" spans="1:12" s="34" customFormat="1">
      <c r="F986" s="121"/>
      <c r="H986" s="264"/>
      <c r="I986" s="264"/>
      <c r="J986" s="264"/>
      <c r="K986" s="264"/>
      <c r="L986" s="264"/>
    </row>
    <row r="987" spans="1:12" s="34" customFormat="1">
      <c r="F987" s="121"/>
      <c r="H987" s="264"/>
      <c r="I987" s="264"/>
      <c r="J987" s="264"/>
      <c r="K987" s="264"/>
      <c r="L987" s="264"/>
    </row>
    <row r="988" spans="1:12">
      <c r="H988" s="91"/>
      <c r="I988" s="91"/>
      <c r="J988" s="91"/>
      <c r="K988" s="91"/>
      <c r="L988" s="91"/>
    </row>
    <row r="989" spans="1:12">
      <c r="H989" s="91"/>
      <c r="I989" s="74"/>
      <c r="K989" s="74"/>
    </row>
    <row r="990" spans="1:12">
      <c r="H990" s="91"/>
      <c r="I990" s="74"/>
      <c r="K990" s="74"/>
    </row>
    <row r="991" spans="1:12">
      <c r="H991" s="91"/>
      <c r="I991" s="74"/>
      <c r="K991" s="74"/>
    </row>
    <row r="992" spans="1:12">
      <c r="H992" s="91"/>
      <c r="I992" s="74"/>
      <c r="K992" s="74"/>
    </row>
    <row r="993" spans="8:12">
      <c r="H993" s="93"/>
      <c r="I993" s="92"/>
      <c r="J993" s="92"/>
      <c r="K993" s="92"/>
      <c r="L993" s="92"/>
    </row>
    <row r="994" spans="8:12">
      <c r="H994" s="93"/>
      <c r="I994" s="92"/>
      <c r="J994" s="92"/>
      <c r="K994" s="92"/>
      <c r="L994" s="92"/>
    </row>
    <row r="995" spans="8:12">
      <c r="H995" s="74"/>
      <c r="I995" s="74"/>
      <c r="J995" s="74"/>
      <c r="K995" s="74"/>
      <c r="L995" s="74"/>
    </row>
    <row r="996" spans="8:12">
      <c r="H996" s="91"/>
      <c r="I996" s="74"/>
      <c r="J996" s="74"/>
      <c r="K996" s="74"/>
      <c r="L996" s="74"/>
    </row>
    <row r="997" spans="8:12">
      <c r="H997" s="91"/>
      <c r="I997" s="74"/>
      <c r="J997" s="74"/>
      <c r="K997" s="74"/>
      <c r="L997" s="74"/>
    </row>
    <row r="998" spans="8:12">
      <c r="H998" s="91"/>
      <c r="I998" s="74"/>
      <c r="J998" s="74"/>
      <c r="K998" s="74"/>
      <c r="L998" s="74"/>
    </row>
    <row r="999" spans="8:12">
      <c r="H999" s="91"/>
      <c r="I999" s="91"/>
      <c r="J999" s="91"/>
      <c r="K999" s="91"/>
      <c r="L999" s="91"/>
    </row>
    <row r="1000" spans="8:12">
      <c r="H1000" s="91"/>
      <c r="I1000" s="91"/>
      <c r="J1000" s="91"/>
      <c r="K1000" s="91"/>
      <c r="L1000" s="91"/>
    </row>
    <row r="1001" spans="8:12">
      <c r="H1001" s="91"/>
      <c r="I1001" s="91"/>
      <c r="J1001" s="91"/>
      <c r="K1001" s="91"/>
      <c r="L1001" s="91"/>
    </row>
    <row r="1002" spans="8:12">
      <c r="H1002" s="91"/>
      <c r="I1002" s="74"/>
      <c r="J1002" s="74"/>
      <c r="K1002" s="74"/>
      <c r="L1002" s="74"/>
    </row>
    <row r="1003" spans="8:12">
      <c r="H1003" s="91"/>
      <c r="I1003" s="74"/>
      <c r="J1003" s="91"/>
      <c r="K1003" s="91"/>
      <c r="L1003" s="91"/>
    </row>
  </sheetData>
  <mergeCells count="6">
    <mergeCell ref="A5:L5"/>
    <mergeCell ref="A6:L6"/>
    <mergeCell ref="A7:L7"/>
    <mergeCell ref="K1:L1"/>
    <mergeCell ref="J2:L2"/>
    <mergeCell ref="K3:L3"/>
  </mergeCells>
  <phoneticPr fontId="8" type="noConversion"/>
  <pageMargins left="0.27559055118110237" right="0.23622047244094491" top="0.31496062992125984" bottom="0.15748031496062992" header="0.31496062992125984" footer="0.15748031496062992"/>
  <pageSetup paperSize="9" scale="75" firstPageNumber="85" fitToHeight="28" orientation="portrait" useFirstPageNumber="1" r:id="rId1"/>
  <rowBreaks count="1" manualBreakCount="1">
    <brk id="78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view="pageBreakPreview" topLeftCell="A13" zoomScale="110" zoomScaleNormal="87" zoomScaleSheetLayoutView="110" workbookViewId="0">
      <selection activeCell="B13" sqref="B13"/>
    </sheetView>
  </sheetViews>
  <sheetFormatPr defaultColWidth="9.140625" defaultRowHeight="15.75"/>
  <cols>
    <col min="1" max="1" width="9.5703125" style="157" customWidth="1"/>
    <col min="2" max="2" width="101.140625" style="83" customWidth="1"/>
    <col min="3" max="3" width="22.7109375" style="239" customWidth="1"/>
    <col min="4" max="4" width="9.5703125" style="83" bestFit="1" customWidth="1"/>
    <col min="5" max="5" width="20.42578125" style="83" customWidth="1"/>
    <col min="6" max="6" width="9.28515625" style="83" bestFit="1" customWidth="1"/>
    <col min="7" max="10" width="9.140625" style="83"/>
    <col min="11" max="11" width="9.28515625" style="83" bestFit="1" customWidth="1"/>
    <col min="12" max="256" width="9.140625" style="83"/>
    <col min="257" max="257" width="6.7109375" style="83" customWidth="1"/>
    <col min="258" max="258" width="64.85546875" style="83" customWidth="1"/>
    <col min="259" max="259" width="22.7109375" style="83" customWidth="1"/>
    <col min="260" max="262" width="9.28515625" style="83" bestFit="1" customWidth="1"/>
    <col min="263" max="266" width="9.140625" style="83"/>
    <col min="267" max="267" width="9.28515625" style="83" bestFit="1" customWidth="1"/>
    <col min="268" max="512" width="9.140625" style="83"/>
    <col min="513" max="513" width="6.7109375" style="83" customWidth="1"/>
    <col min="514" max="514" width="64.85546875" style="83" customWidth="1"/>
    <col min="515" max="515" width="22.7109375" style="83" customWidth="1"/>
    <col min="516" max="518" width="9.28515625" style="83" bestFit="1" customWidth="1"/>
    <col min="519" max="522" width="9.140625" style="83"/>
    <col min="523" max="523" width="9.28515625" style="83" bestFit="1" customWidth="1"/>
    <col min="524" max="768" width="9.140625" style="83"/>
    <col min="769" max="769" width="6.7109375" style="83" customWidth="1"/>
    <col min="770" max="770" width="64.85546875" style="83" customWidth="1"/>
    <col min="771" max="771" width="22.7109375" style="83" customWidth="1"/>
    <col min="772" max="774" width="9.28515625" style="83" bestFit="1" customWidth="1"/>
    <col min="775" max="778" width="9.140625" style="83"/>
    <col min="779" max="779" width="9.28515625" style="83" bestFit="1" customWidth="1"/>
    <col min="780" max="1024" width="9.140625" style="83"/>
    <col min="1025" max="1025" width="6.7109375" style="83" customWidth="1"/>
    <col min="1026" max="1026" width="64.85546875" style="83" customWidth="1"/>
    <col min="1027" max="1027" width="22.7109375" style="83" customWidth="1"/>
    <col min="1028" max="1030" width="9.28515625" style="83" bestFit="1" customWidth="1"/>
    <col min="1031" max="1034" width="9.140625" style="83"/>
    <col min="1035" max="1035" width="9.28515625" style="83" bestFit="1" customWidth="1"/>
    <col min="1036" max="1280" width="9.140625" style="83"/>
    <col min="1281" max="1281" width="6.7109375" style="83" customWidth="1"/>
    <col min="1282" max="1282" width="64.85546875" style="83" customWidth="1"/>
    <col min="1283" max="1283" width="22.7109375" style="83" customWidth="1"/>
    <col min="1284" max="1286" width="9.28515625" style="83" bestFit="1" customWidth="1"/>
    <col min="1287" max="1290" width="9.140625" style="83"/>
    <col min="1291" max="1291" width="9.28515625" style="83" bestFit="1" customWidth="1"/>
    <col min="1292" max="1536" width="9.140625" style="83"/>
    <col min="1537" max="1537" width="6.7109375" style="83" customWidth="1"/>
    <col min="1538" max="1538" width="64.85546875" style="83" customWidth="1"/>
    <col min="1539" max="1539" width="22.7109375" style="83" customWidth="1"/>
    <col min="1540" max="1542" width="9.28515625" style="83" bestFit="1" customWidth="1"/>
    <col min="1543" max="1546" width="9.140625" style="83"/>
    <col min="1547" max="1547" width="9.28515625" style="83" bestFit="1" customWidth="1"/>
    <col min="1548" max="1792" width="9.140625" style="83"/>
    <col min="1793" max="1793" width="6.7109375" style="83" customWidth="1"/>
    <col min="1794" max="1794" width="64.85546875" style="83" customWidth="1"/>
    <col min="1795" max="1795" width="22.7109375" style="83" customWidth="1"/>
    <col min="1796" max="1798" width="9.28515625" style="83" bestFit="1" customWidth="1"/>
    <col min="1799" max="1802" width="9.140625" style="83"/>
    <col min="1803" max="1803" width="9.28515625" style="83" bestFit="1" customWidth="1"/>
    <col min="1804" max="2048" width="9.140625" style="83"/>
    <col min="2049" max="2049" width="6.7109375" style="83" customWidth="1"/>
    <col min="2050" max="2050" width="64.85546875" style="83" customWidth="1"/>
    <col min="2051" max="2051" width="22.7109375" style="83" customWidth="1"/>
    <col min="2052" max="2054" width="9.28515625" style="83" bestFit="1" customWidth="1"/>
    <col min="2055" max="2058" width="9.140625" style="83"/>
    <col min="2059" max="2059" width="9.28515625" style="83" bestFit="1" customWidth="1"/>
    <col min="2060" max="2304" width="9.140625" style="83"/>
    <col min="2305" max="2305" width="6.7109375" style="83" customWidth="1"/>
    <col min="2306" max="2306" width="64.85546875" style="83" customWidth="1"/>
    <col min="2307" max="2307" width="22.7109375" style="83" customWidth="1"/>
    <col min="2308" max="2310" width="9.28515625" style="83" bestFit="1" customWidth="1"/>
    <col min="2311" max="2314" width="9.140625" style="83"/>
    <col min="2315" max="2315" width="9.28515625" style="83" bestFit="1" customWidth="1"/>
    <col min="2316" max="2560" width="9.140625" style="83"/>
    <col min="2561" max="2561" width="6.7109375" style="83" customWidth="1"/>
    <col min="2562" max="2562" width="64.85546875" style="83" customWidth="1"/>
    <col min="2563" max="2563" width="22.7109375" style="83" customWidth="1"/>
    <col min="2564" max="2566" width="9.28515625" style="83" bestFit="1" customWidth="1"/>
    <col min="2567" max="2570" width="9.140625" style="83"/>
    <col min="2571" max="2571" width="9.28515625" style="83" bestFit="1" customWidth="1"/>
    <col min="2572" max="2816" width="9.140625" style="83"/>
    <col min="2817" max="2817" width="6.7109375" style="83" customWidth="1"/>
    <col min="2818" max="2818" width="64.85546875" style="83" customWidth="1"/>
    <col min="2819" max="2819" width="22.7109375" style="83" customWidth="1"/>
    <col min="2820" max="2822" width="9.28515625" style="83" bestFit="1" customWidth="1"/>
    <col min="2823" max="2826" width="9.140625" style="83"/>
    <col min="2827" max="2827" width="9.28515625" style="83" bestFit="1" customWidth="1"/>
    <col min="2828" max="3072" width="9.140625" style="83"/>
    <col min="3073" max="3073" width="6.7109375" style="83" customWidth="1"/>
    <col min="3074" max="3074" width="64.85546875" style="83" customWidth="1"/>
    <col min="3075" max="3075" width="22.7109375" style="83" customWidth="1"/>
    <col min="3076" max="3078" width="9.28515625" style="83" bestFit="1" customWidth="1"/>
    <col min="3079" max="3082" width="9.140625" style="83"/>
    <col min="3083" max="3083" width="9.28515625" style="83" bestFit="1" customWidth="1"/>
    <col min="3084" max="3328" width="9.140625" style="83"/>
    <col min="3329" max="3329" width="6.7109375" style="83" customWidth="1"/>
    <col min="3330" max="3330" width="64.85546875" style="83" customWidth="1"/>
    <col min="3331" max="3331" width="22.7109375" style="83" customWidth="1"/>
    <col min="3332" max="3334" width="9.28515625" style="83" bestFit="1" customWidth="1"/>
    <col min="3335" max="3338" width="9.140625" style="83"/>
    <col min="3339" max="3339" width="9.28515625" style="83" bestFit="1" customWidth="1"/>
    <col min="3340" max="3584" width="9.140625" style="83"/>
    <col min="3585" max="3585" width="6.7109375" style="83" customWidth="1"/>
    <col min="3586" max="3586" width="64.85546875" style="83" customWidth="1"/>
    <col min="3587" max="3587" width="22.7109375" style="83" customWidth="1"/>
    <col min="3588" max="3590" width="9.28515625" style="83" bestFit="1" customWidth="1"/>
    <col min="3591" max="3594" width="9.140625" style="83"/>
    <col min="3595" max="3595" width="9.28515625" style="83" bestFit="1" customWidth="1"/>
    <col min="3596" max="3840" width="9.140625" style="83"/>
    <col min="3841" max="3841" width="6.7109375" style="83" customWidth="1"/>
    <col min="3842" max="3842" width="64.85546875" style="83" customWidth="1"/>
    <col min="3843" max="3843" width="22.7109375" style="83" customWidth="1"/>
    <col min="3844" max="3846" width="9.28515625" style="83" bestFit="1" customWidth="1"/>
    <col min="3847" max="3850" width="9.140625" style="83"/>
    <col min="3851" max="3851" width="9.28515625" style="83" bestFit="1" customWidth="1"/>
    <col min="3852" max="4096" width="9.140625" style="83"/>
    <col min="4097" max="4097" width="6.7109375" style="83" customWidth="1"/>
    <col min="4098" max="4098" width="64.85546875" style="83" customWidth="1"/>
    <col min="4099" max="4099" width="22.7109375" style="83" customWidth="1"/>
    <col min="4100" max="4102" width="9.28515625" style="83" bestFit="1" customWidth="1"/>
    <col min="4103" max="4106" width="9.140625" style="83"/>
    <col min="4107" max="4107" width="9.28515625" style="83" bestFit="1" customWidth="1"/>
    <col min="4108" max="4352" width="9.140625" style="83"/>
    <col min="4353" max="4353" width="6.7109375" style="83" customWidth="1"/>
    <col min="4354" max="4354" width="64.85546875" style="83" customWidth="1"/>
    <col min="4355" max="4355" width="22.7109375" style="83" customWidth="1"/>
    <col min="4356" max="4358" width="9.28515625" style="83" bestFit="1" customWidth="1"/>
    <col min="4359" max="4362" width="9.140625" style="83"/>
    <col min="4363" max="4363" width="9.28515625" style="83" bestFit="1" customWidth="1"/>
    <col min="4364" max="4608" width="9.140625" style="83"/>
    <col min="4609" max="4609" width="6.7109375" style="83" customWidth="1"/>
    <col min="4610" max="4610" width="64.85546875" style="83" customWidth="1"/>
    <col min="4611" max="4611" width="22.7109375" style="83" customWidth="1"/>
    <col min="4612" max="4614" width="9.28515625" style="83" bestFit="1" customWidth="1"/>
    <col min="4615" max="4618" width="9.140625" style="83"/>
    <col min="4619" max="4619" width="9.28515625" style="83" bestFit="1" customWidth="1"/>
    <col min="4620" max="4864" width="9.140625" style="83"/>
    <col min="4865" max="4865" width="6.7109375" style="83" customWidth="1"/>
    <col min="4866" max="4866" width="64.85546875" style="83" customWidth="1"/>
    <col min="4867" max="4867" width="22.7109375" style="83" customWidth="1"/>
    <col min="4868" max="4870" width="9.28515625" style="83" bestFit="1" customWidth="1"/>
    <col min="4871" max="4874" width="9.140625" style="83"/>
    <col min="4875" max="4875" width="9.28515625" style="83" bestFit="1" customWidth="1"/>
    <col min="4876" max="5120" width="9.140625" style="83"/>
    <col min="5121" max="5121" width="6.7109375" style="83" customWidth="1"/>
    <col min="5122" max="5122" width="64.85546875" style="83" customWidth="1"/>
    <col min="5123" max="5123" width="22.7109375" style="83" customWidth="1"/>
    <col min="5124" max="5126" width="9.28515625" style="83" bestFit="1" customWidth="1"/>
    <col min="5127" max="5130" width="9.140625" style="83"/>
    <col min="5131" max="5131" width="9.28515625" style="83" bestFit="1" customWidth="1"/>
    <col min="5132" max="5376" width="9.140625" style="83"/>
    <col min="5377" max="5377" width="6.7109375" style="83" customWidth="1"/>
    <col min="5378" max="5378" width="64.85546875" style="83" customWidth="1"/>
    <col min="5379" max="5379" width="22.7109375" style="83" customWidth="1"/>
    <col min="5380" max="5382" width="9.28515625" style="83" bestFit="1" customWidth="1"/>
    <col min="5383" max="5386" width="9.140625" style="83"/>
    <col min="5387" max="5387" width="9.28515625" style="83" bestFit="1" customWidth="1"/>
    <col min="5388" max="5632" width="9.140625" style="83"/>
    <col min="5633" max="5633" width="6.7109375" style="83" customWidth="1"/>
    <col min="5634" max="5634" width="64.85546875" style="83" customWidth="1"/>
    <col min="5635" max="5635" width="22.7109375" style="83" customWidth="1"/>
    <col min="5636" max="5638" width="9.28515625" style="83" bestFit="1" customWidth="1"/>
    <col min="5639" max="5642" width="9.140625" style="83"/>
    <col min="5643" max="5643" width="9.28515625" style="83" bestFit="1" customWidth="1"/>
    <col min="5644" max="5888" width="9.140625" style="83"/>
    <col min="5889" max="5889" width="6.7109375" style="83" customWidth="1"/>
    <col min="5890" max="5890" width="64.85546875" style="83" customWidth="1"/>
    <col min="5891" max="5891" width="22.7109375" style="83" customWidth="1"/>
    <col min="5892" max="5894" width="9.28515625" style="83" bestFit="1" customWidth="1"/>
    <col min="5895" max="5898" width="9.140625" style="83"/>
    <col min="5899" max="5899" width="9.28515625" style="83" bestFit="1" customWidth="1"/>
    <col min="5900" max="6144" width="9.140625" style="83"/>
    <col min="6145" max="6145" width="6.7109375" style="83" customWidth="1"/>
    <col min="6146" max="6146" width="64.85546875" style="83" customWidth="1"/>
    <col min="6147" max="6147" width="22.7109375" style="83" customWidth="1"/>
    <col min="6148" max="6150" width="9.28515625" style="83" bestFit="1" customWidth="1"/>
    <col min="6151" max="6154" width="9.140625" style="83"/>
    <col min="6155" max="6155" width="9.28515625" style="83" bestFit="1" customWidth="1"/>
    <col min="6156" max="6400" width="9.140625" style="83"/>
    <col min="6401" max="6401" width="6.7109375" style="83" customWidth="1"/>
    <col min="6402" max="6402" width="64.85546875" style="83" customWidth="1"/>
    <col min="6403" max="6403" width="22.7109375" style="83" customWidth="1"/>
    <col min="6404" max="6406" width="9.28515625" style="83" bestFit="1" customWidth="1"/>
    <col min="6407" max="6410" width="9.140625" style="83"/>
    <col min="6411" max="6411" width="9.28515625" style="83" bestFit="1" customWidth="1"/>
    <col min="6412" max="6656" width="9.140625" style="83"/>
    <col min="6657" max="6657" width="6.7109375" style="83" customWidth="1"/>
    <col min="6658" max="6658" width="64.85546875" style="83" customWidth="1"/>
    <col min="6659" max="6659" width="22.7109375" style="83" customWidth="1"/>
    <col min="6660" max="6662" width="9.28515625" style="83" bestFit="1" customWidth="1"/>
    <col min="6663" max="6666" width="9.140625" style="83"/>
    <col min="6667" max="6667" width="9.28515625" style="83" bestFit="1" customWidth="1"/>
    <col min="6668" max="6912" width="9.140625" style="83"/>
    <col min="6913" max="6913" width="6.7109375" style="83" customWidth="1"/>
    <col min="6914" max="6914" width="64.85546875" style="83" customWidth="1"/>
    <col min="6915" max="6915" width="22.7109375" style="83" customWidth="1"/>
    <col min="6916" max="6918" width="9.28515625" style="83" bestFit="1" customWidth="1"/>
    <col min="6919" max="6922" width="9.140625" style="83"/>
    <col min="6923" max="6923" width="9.28515625" style="83" bestFit="1" customWidth="1"/>
    <col min="6924" max="7168" width="9.140625" style="83"/>
    <col min="7169" max="7169" width="6.7109375" style="83" customWidth="1"/>
    <col min="7170" max="7170" width="64.85546875" style="83" customWidth="1"/>
    <col min="7171" max="7171" width="22.7109375" style="83" customWidth="1"/>
    <col min="7172" max="7174" width="9.28515625" style="83" bestFit="1" customWidth="1"/>
    <col min="7175" max="7178" width="9.140625" style="83"/>
    <col min="7179" max="7179" width="9.28515625" style="83" bestFit="1" customWidth="1"/>
    <col min="7180" max="7424" width="9.140625" style="83"/>
    <col min="7425" max="7425" width="6.7109375" style="83" customWidth="1"/>
    <col min="7426" max="7426" width="64.85546875" style="83" customWidth="1"/>
    <col min="7427" max="7427" width="22.7109375" style="83" customWidth="1"/>
    <col min="7428" max="7430" width="9.28515625" style="83" bestFit="1" customWidth="1"/>
    <col min="7431" max="7434" width="9.140625" style="83"/>
    <col min="7435" max="7435" width="9.28515625" style="83" bestFit="1" customWidth="1"/>
    <col min="7436" max="7680" width="9.140625" style="83"/>
    <col min="7681" max="7681" width="6.7109375" style="83" customWidth="1"/>
    <col min="7682" max="7682" width="64.85546875" style="83" customWidth="1"/>
    <col min="7683" max="7683" width="22.7109375" style="83" customWidth="1"/>
    <col min="7684" max="7686" width="9.28515625" style="83" bestFit="1" customWidth="1"/>
    <col min="7687" max="7690" width="9.140625" style="83"/>
    <col min="7691" max="7691" width="9.28515625" style="83" bestFit="1" customWidth="1"/>
    <col min="7692" max="7936" width="9.140625" style="83"/>
    <col min="7937" max="7937" width="6.7109375" style="83" customWidth="1"/>
    <col min="7938" max="7938" width="64.85546875" style="83" customWidth="1"/>
    <col min="7939" max="7939" width="22.7109375" style="83" customWidth="1"/>
    <col min="7940" max="7942" width="9.28515625" style="83" bestFit="1" customWidth="1"/>
    <col min="7943" max="7946" width="9.140625" style="83"/>
    <col min="7947" max="7947" width="9.28515625" style="83" bestFit="1" customWidth="1"/>
    <col min="7948" max="8192" width="9.140625" style="83"/>
    <col min="8193" max="8193" width="6.7109375" style="83" customWidth="1"/>
    <col min="8194" max="8194" width="64.85546875" style="83" customWidth="1"/>
    <col min="8195" max="8195" width="22.7109375" style="83" customWidth="1"/>
    <col min="8196" max="8198" width="9.28515625" style="83" bestFit="1" customWidth="1"/>
    <col min="8199" max="8202" width="9.140625" style="83"/>
    <col min="8203" max="8203" width="9.28515625" style="83" bestFit="1" customWidth="1"/>
    <col min="8204" max="8448" width="9.140625" style="83"/>
    <col min="8449" max="8449" width="6.7109375" style="83" customWidth="1"/>
    <col min="8450" max="8450" width="64.85546875" style="83" customWidth="1"/>
    <col min="8451" max="8451" width="22.7109375" style="83" customWidth="1"/>
    <col min="8452" max="8454" width="9.28515625" style="83" bestFit="1" customWidth="1"/>
    <col min="8455" max="8458" width="9.140625" style="83"/>
    <col min="8459" max="8459" width="9.28515625" style="83" bestFit="1" customWidth="1"/>
    <col min="8460" max="8704" width="9.140625" style="83"/>
    <col min="8705" max="8705" width="6.7109375" style="83" customWidth="1"/>
    <col min="8706" max="8706" width="64.85546875" style="83" customWidth="1"/>
    <col min="8707" max="8707" width="22.7109375" style="83" customWidth="1"/>
    <col min="8708" max="8710" width="9.28515625" style="83" bestFit="1" customWidth="1"/>
    <col min="8711" max="8714" width="9.140625" style="83"/>
    <col min="8715" max="8715" width="9.28515625" style="83" bestFit="1" customWidth="1"/>
    <col min="8716" max="8960" width="9.140625" style="83"/>
    <col min="8961" max="8961" width="6.7109375" style="83" customWidth="1"/>
    <col min="8962" max="8962" width="64.85546875" style="83" customWidth="1"/>
    <col min="8963" max="8963" width="22.7109375" style="83" customWidth="1"/>
    <col min="8964" max="8966" width="9.28515625" style="83" bestFit="1" customWidth="1"/>
    <col min="8967" max="8970" width="9.140625" style="83"/>
    <col min="8971" max="8971" width="9.28515625" style="83" bestFit="1" customWidth="1"/>
    <col min="8972" max="9216" width="9.140625" style="83"/>
    <col min="9217" max="9217" width="6.7109375" style="83" customWidth="1"/>
    <col min="9218" max="9218" width="64.85546875" style="83" customWidth="1"/>
    <col min="9219" max="9219" width="22.7109375" style="83" customWidth="1"/>
    <col min="9220" max="9222" width="9.28515625" style="83" bestFit="1" customWidth="1"/>
    <col min="9223" max="9226" width="9.140625" style="83"/>
    <col min="9227" max="9227" width="9.28515625" style="83" bestFit="1" customWidth="1"/>
    <col min="9228" max="9472" width="9.140625" style="83"/>
    <col min="9473" max="9473" width="6.7109375" style="83" customWidth="1"/>
    <col min="9474" max="9474" width="64.85546875" style="83" customWidth="1"/>
    <col min="9475" max="9475" width="22.7109375" style="83" customWidth="1"/>
    <col min="9476" max="9478" width="9.28515625" style="83" bestFit="1" customWidth="1"/>
    <col min="9479" max="9482" width="9.140625" style="83"/>
    <col min="9483" max="9483" width="9.28515625" style="83" bestFit="1" customWidth="1"/>
    <col min="9484" max="9728" width="9.140625" style="83"/>
    <col min="9729" max="9729" width="6.7109375" style="83" customWidth="1"/>
    <col min="9730" max="9730" width="64.85546875" style="83" customWidth="1"/>
    <col min="9731" max="9731" width="22.7109375" style="83" customWidth="1"/>
    <col min="9732" max="9734" width="9.28515625" style="83" bestFit="1" customWidth="1"/>
    <col min="9735" max="9738" width="9.140625" style="83"/>
    <col min="9739" max="9739" width="9.28515625" style="83" bestFit="1" customWidth="1"/>
    <col min="9740" max="9984" width="9.140625" style="83"/>
    <col min="9985" max="9985" width="6.7109375" style="83" customWidth="1"/>
    <col min="9986" max="9986" width="64.85546875" style="83" customWidth="1"/>
    <col min="9987" max="9987" width="22.7109375" style="83" customWidth="1"/>
    <col min="9988" max="9990" width="9.28515625" style="83" bestFit="1" customWidth="1"/>
    <col min="9991" max="9994" width="9.140625" style="83"/>
    <col min="9995" max="9995" width="9.28515625" style="83" bestFit="1" customWidth="1"/>
    <col min="9996" max="10240" width="9.140625" style="83"/>
    <col min="10241" max="10241" width="6.7109375" style="83" customWidth="1"/>
    <col min="10242" max="10242" width="64.85546875" style="83" customWidth="1"/>
    <col min="10243" max="10243" width="22.7109375" style="83" customWidth="1"/>
    <col min="10244" max="10246" width="9.28515625" style="83" bestFit="1" customWidth="1"/>
    <col min="10247" max="10250" width="9.140625" style="83"/>
    <col min="10251" max="10251" width="9.28515625" style="83" bestFit="1" customWidth="1"/>
    <col min="10252" max="10496" width="9.140625" style="83"/>
    <col min="10497" max="10497" width="6.7109375" style="83" customWidth="1"/>
    <col min="10498" max="10498" width="64.85546875" style="83" customWidth="1"/>
    <col min="10499" max="10499" width="22.7109375" style="83" customWidth="1"/>
    <col min="10500" max="10502" width="9.28515625" style="83" bestFit="1" customWidth="1"/>
    <col min="10503" max="10506" width="9.140625" style="83"/>
    <col min="10507" max="10507" width="9.28515625" style="83" bestFit="1" customWidth="1"/>
    <col min="10508" max="10752" width="9.140625" style="83"/>
    <col min="10753" max="10753" width="6.7109375" style="83" customWidth="1"/>
    <col min="10754" max="10754" width="64.85546875" style="83" customWidth="1"/>
    <col min="10755" max="10755" width="22.7109375" style="83" customWidth="1"/>
    <col min="10756" max="10758" width="9.28515625" style="83" bestFit="1" customWidth="1"/>
    <col min="10759" max="10762" width="9.140625" style="83"/>
    <col min="10763" max="10763" width="9.28515625" style="83" bestFit="1" customWidth="1"/>
    <col min="10764" max="11008" width="9.140625" style="83"/>
    <col min="11009" max="11009" width="6.7109375" style="83" customWidth="1"/>
    <col min="11010" max="11010" width="64.85546875" style="83" customWidth="1"/>
    <col min="11011" max="11011" width="22.7109375" style="83" customWidth="1"/>
    <col min="11012" max="11014" width="9.28515625" style="83" bestFit="1" customWidth="1"/>
    <col min="11015" max="11018" width="9.140625" style="83"/>
    <col min="11019" max="11019" width="9.28515625" style="83" bestFit="1" customWidth="1"/>
    <col min="11020" max="11264" width="9.140625" style="83"/>
    <col min="11265" max="11265" width="6.7109375" style="83" customWidth="1"/>
    <col min="11266" max="11266" width="64.85546875" style="83" customWidth="1"/>
    <col min="11267" max="11267" width="22.7109375" style="83" customWidth="1"/>
    <col min="11268" max="11270" width="9.28515625" style="83" bestFit="1" customWidth="1"/>
    <col min="11271" max="11274" width="9.140625" style="83"/>
    <col min="11275" max="11275" width="9.28515625" style="83" bestFit="1" customWidth="1"/>
    <col min="11276" max="11520" width="9.140625" style="83"/>
    <col min="11521" max="11521" width="6.7109375" style="83" customWidth="1"/>
    <col min="11522" max="11522" width="64.85546875" style="83" customWidth="1"/>
    <col min="11523" max="11523" width="22.7109375" style="83" customWidth="1"/>
    <col min="11524" max="11526" width="9.28515625" style="83" bestFit="1" customWidth="1"/>
    <col min="11527" max="11530" width="9.140625" style="83"/>
    <col min="11531" max="11531" width="9.28515625" style="83" bestFit="1" customWidth="1"/>
    <col min="11532" max="11776" width="9.140625" style="83"/>
    <col min="11777" max="11777" width="6.7109375" style="83" customWidth="1"/>
    <col min="11778" max="11778" width="64.85546875" style="83" customWidth="1"/>
    <col min="11779" max="11779" width="22.7109375" style="83" customWidth="1"/>
    <col min="11780" max="11782" width="9.28515625" style="83" bestFit="1" customWidth="1"/>
    <col min="11783" max="11786" width="9.140625" style="83"/>
    <col min="11787" max="11787" width="9.28515625" style="83" bestFit="1" customWidth="1"/>
    <col min="11788" max="12032" width="9.140625" style="83"/>
    <col min="12033" max="12033" width="6.7109375" style="83" customWidth="1"/>
    <col min="12034" max="12034" width="64.85546875" style="83" customWidth="1"/>
    <col min="12035" max="12035" width="22.7109375" style="83" customWidth="1"/>
    <col min="12036" max="12038" width="9.28515625" style="83" bestFit="1" customWidth="1"/>
    <col min="12039" max="12042" width="9.140625" style="83"/>
    <col min="12043" max="12043" width="9.28515625" style="83" bestFit="1" customWidth="1"/>
    <col min="12044" max="12288" width="9.140625" style="83"/>
    <col min="12289" max="12289" width="6.7109375" style="83" customWidth="1"/>
    <col min="12290" max="12290" width="64.85546875" style="83" customWidth="1"/>
    <col min="12291" max="12291" width="22.7109375" style="83" customWidth="1"/>
    <col min="12292" max="12294" width="9.28515625" style="83" bestFit="1" customWidth="1"/>
    <col min="12295" max="12298" width="9.140625" style="83"/>
    <col min="12299" max="12299" width="9.28515625" style="83" bestFit="1" customWidth="1"/>
    <col min="12300" max="12544" width="9.140625" style="83"/>
    <col min="12545" max="12545" width="6.7109375" style="83" customWidth="1"/>
    <col min="12546" max="12546" width="64.85546875" style="83" customWidth="1"/>
    <col min="12547" max="12547" width="22.7109375" style="83" customWidth="1"/>
    <col min="12548" max="12550" width="9.28515625" style="83" bestFit="1" customWidth="1"/>
    <col min="12551" max="12554" width="9.140625" style="83"/>
    <col min="12555" max="12555" width="9.28515625" style="83" bestFit="1" customWidth="1"/>
    <col min="12556" max="12800" width="9.140625" style="83"/>
    <col min="12801" max="12801" width="6.7109375" style="83" customWidth="1"/>
    <col min="12802" max="12802" width="64.85546875" style="83" customWidth="1"/>
    <col min="12803" max="12803" width="22.7109375" style="83" customWidth="1"/>
    <col min="12804" max="12806" width="9.28515625" style="83" bestFit="1" customWidth="1"/>
    <col min="12807" max="12810" width="9.140625" style="83"/>
    <col min="12811" max="12811" width="9.28515625" style="83" bestFit="1" customWidth="1"/>
    <col min="12812" max="13056" width="9.140625" style="83"/>
    <col min="13057" max="13057" width="6.7109375" style="83" customWidth="1"/>
    <col min="13058" max="13058" width="64.85546875" style="83" customWidth="1"/>
    <col min="13059" max="13059" width="22.7109375" style="83" customWidth="1"/>
    <col min="13060" max="13062" width="9.28515625" style="83" bestFit="1" customWidth="1"/>
    <col min="13063" max="13066" width="9.140625" style="83"/>
    <col min="13067" max="13067" width="9.28515625" style="83" bestFit="1" customWidth="1"/>
    <col min="13068" max="13312" width="9.140625" style="83"/>
    <col min="13313" max="13313" width="6.7109375" style="83" customWidth="1"/>
    <col min="13314" max="13314" width="64.85546875" style="83" customWidth="1"/>
    <col min="13315" max="13315" width="22.7109375" style="83" customWidth="1"/>
    <col min="13316" max="13318" width="9.28515625" style="83" bestFit="1" customWidth="1"/>
    <col min="13319" max="13322" width="9.140625" style="83"/>
    <col min="13323" max="13323" width="9.28515625" style="83" bestFit="1" customWidth="1"/>
    <col min="13324" max="13568" width="9.140625" style="83"/>
    <col min="13569" max="13569" width="6.7109375" style="83" customWidth="1"/>
    <col min="13570" max="13570" width="64.85546875" style="83" customWidth="1"/>
    <col min="13571" max="13571" width="22.7109375" style="83" customWidth="1"/>
    <col min="13572" max="13574" width="9.28515625" style="83" bestFit="1" customWidth="1"/>
    <col min="13575" max="13578" width="9.140625" style="83"/>
    <col min="13579" max="13579" width="9.28515625" style="83" bestFit="1" customWidth="1"/>
    <col min="13580" max="13824" width="9.140625" style="83"/>
    <col min="13825" max="13825" width="6.7109375" style="83" customWidth="1"/>
    <col min="13826" max="13826" width="64.85546875" style="83" customWidth="1"/>
    <col min="13827" max="13827" width="22.7109375" style="83" customWidth="1"/>
    <col min="13828" max="13830" width="9.28515625" style="83" bestFit="1" customWidth="1"/>
    <col min="13831" max="13834" width="9.140625" style="83"/>
    <col min="13835" max="13835" width="9.28515625" style="83" bestFit="1" customWidth="1"/>
    <col min="13836" max="14080" width="9.140625" style="83"/>
    <col min="14081" max="14081" width="6.7109375" style="83" customWidth="1"/>
    <col min="14082" max="14082" width="64.85546875" style="83" customWidth="1"/>
    <col min="14083" max="14083" width="22.7109375" style="83" customWidth="1"/>
    <col min="14084" max="14086" width="9.28515625" style="83" bestFit="1" customWidth="1"/>
    <col min="14087" max="14090" width="9.140625" style="83"/>
    <col min="14091" max="14091" width="9.28515625" style="83" bestFit="1" customWidth="1"/>
    <col min="14092" max="14336" width="9.140625" style="83"/>
    <col min="14337" max="14337" width="6.7109375" style="83" customWidth="1"/>
    <col min="14338" max="14338" width="64.85546875" style="83" customWidth="1"/>
    <col min="14339" max="14339" width="22.7109375" style="83" customWidth="1"/>
    <col min="14340" max="14342" width="9.28515625" style="83" bestFit="1" customWidth="1"/>
    <col min="14343" max="14346" width="9.140625" style="83"/>
    <col min="14347" max="14347" width="9.28515625" style="83" bestFit="1" customWidth="1"/>
    <col min="14348" max="14592" width="9.140625" style="83"/>
    <col min="14593" max="14593" width="6.7109375" style="83" customWidth="1"/>
    <col min="14594" max="14594" width="64.85546875" style="83" customWidth="1"/>
    <col min="14595" max="14595" width="22.7109375" style="83" customWidth="1"/>
    <col min="14596" max="14598" width="9.28515625" style="83" bestFit="1" customWidth="1"/>
    <col min="14599" max="14602" width="9.140625" style="83"/>
    <col min="14603" max="14603" width="9.28515625" style="83" bestFit="1" customWidth="1"/>
    <col min="14604" max="14848" width="9.140625" style="83"/>
    <col min="14849" max="14849" width="6.7109375" style="83" customWidth="1"/>
    <col min="14850" max="14850" width="64.85546875" style="83" customWidth="1"/>
    <col min="14851" max="14851" width="22.7109375" style="83" customWidth="1"/>
    <col min="14852" max="14854" width="9.28515625" style="83" bestFit="1" customWidth="1"/>
    <col min="14855" max="14858" width="9.140625" style="83"/>
    <col min="14859" max="14859" width="9.28515625" style="83" bestFit="1" customWidth="1"/>
    <col min="14860" max="15104" width="9.140625" style="83"/>
    <col min="15105" max="15105" width="6.7109375" style="83" customWidth="1"/>
    <col min="15106" max="15106" width="64.85546875" style="83" customWidth="1"/>
    <col min="15107" max="15107" width="22.7109375" style="83" customWidth="1"/>
    <col min="15108" max="15110" width="9.28515625" style="83" bestFit="1" customWidth="1"/>
    <col min="15111" max="15114" width="9.140625" style="83"/>
    <col min="15115" max="15115" width="9.28515625" style="83" bestFit="1" customWidth="1"/>
    <col min="15116" max="15360" width="9.140625" style="83"/>
    <col min="15361" max="15361" width="6.7109375" style="83" customWidth="1"/>
    <col min="15362" max="15362" width="64.85546875" style="83" customWidth="1"/>
    <col min="15363" max="15363" width="22.7109375" style="83" customWidth="1"/>
    <col min="15364" max="15366" width="9.28515625" style="83" bestFit="1" customWidth="1"/>
    <col min="15367" max="15370" width="9.140625" style="83"/>
    <col min="15371" max="15371" width="9.28515625" style="83" bestFit="1" customWidth="1"/>
    <col min="15372" max="15616" width="9.140625" style="83"/>
    <col min="15617" max="15617" width="6.7109375" style="83" customWidth="1"/>
    <col min="15618" max="15618" width="64.85546875" style="83" customWidth="1"/>
    <col min="15619" max="15619" width="22.7109375" style="83" customWidth="1"/>
    <col min="15620" max="15622" width="9.28515625" style="83" bestFit="1" customWidth="1"/>
    <col min="15623" max="15626" width="9.140625" style="83"/>
    <col min="15627" max="15627" width="9.28515625" style="83" bestFit="1" customWidth="1"/>
    <col min="15628" max="15872" width="9.140625" style="83"/>
    <col min="15873" max="15873" width="6.7109375" style="83" customWidth="1"/>
    <col min="15874" max="15874" width="64.85546875" style="83" customWidth="1"/>
    <col min="15875" max="15875" width="22.7109375" style="83" customWidth="1"/>
    <col min="15876" max="15878" width="9.28515625" style="83" bestFit="1" customWidth="1"/>
    <col min="15879" max="15882" width="9.140625" style="83"/>
    <col min="15883" max="15883" width="9.28515625" style="83" bestFit="1" customWidth="1"/>
    <col min="15884" max="16128" width="9.140625" style="83"/>
    <col min="16129" max="16129" width="6.7109375" style="83" customWidth="1"/>
    <col min="16130" max="16130" width="64.85546875" style="83" customWidth="1"/>
    <col min="16131" max="16131" width="22.7109375" style="83" customWidth="1"/>
    <col min="16132" max="16134" width="9.28515625" style="83" bestFit="1" customWidth="1"/>
    <col min="16135" max="16138" width="9.140625" style="83"/>
    <col min="16139" max="16139" width="9.28515625" style="83" bestFit="1" customWidth="1"/>
    <col min="16140" max="16384" width="9.140625" style="83"/>
  </cols>
  <sheetData>
    <row r="1" spans="1:3">
      <c r="C1" s="238" t="s">
        <v>611</v>
      </c>
    </row>
    <row r="2" spans="1:3">
      <c r="C2" s="238" t="s">
        <v>127</v>
      </c>
    </row>
    <row r="3" spans="1:3">
      <c r="C3" s="238" t="s">
        <v>607</v>
      </c>
    </row>
    <row r="4" spans="1:3" ht="19.5" customHeight="1"/>
    <row r="5" spans="1:3">
      <c r="A5" s="360" t="s">
        <v>217</v>
      </c>
      <c r="B5" s="361"/>
      <c r="C5" s="361"/>
    </row>
    <row r="6" spans="1:3">
      <c r="A6" s="360" t="s">
        <v>470</v>
      </c>
      <c r="B6" s="361"/>
      <c r="C6" s="361"/>
    </row>
    <row r="7" spans="1:3">
      <c r="B7" s="82"/>
      <c r="C7" s="238" t="s">
        <v>11</v>
      </c>
    </row>
    <row r="8" spans="1:3">
      <c r="A8" s="240" t="s">
        <v>1</v>
      </c>
      <c r="B8" s="241" t="s">
        <v>3</v>
      </c>
      <c r="C8" s="242" t="s">
        <v>215</v>
      </c>
    </row>
    <row r="9" spans="1:3">
      <c r="A9" s="243">
        <v>1</v>
      </c>
      <c r="B9" s="244">
        <v>2</v>
      </c>
      <c r="C9" s="245">
        <v>3</v>
      </c>
    </row>
    <row r="10" spans="1:3" s="247" customFormat="1" ht="25.5" customHeight="1">
      <c r="A10" s="240" t="s">
        <v>101</v>
      </c>
      <c r="B10" s="246" t="s">
        <v>163</v>
      </c>
      <c r="C10" s="242">
        <f>C11+C12+C13+C14+C15</f>
        <v>1368872.2</v>
      </c>
    </row>
    <row r="11" spans="1:3" s="82" customFormat="1">
      <c r="A11" s="266"/>
      <c r="B11" s="267" t="s">
        <v>331</v>
      </c>
      <c r="C11" s="248">
        <f>'приложение 8'!H813+'приложение 8'!H834+'приложение 8'!H904+'приложение 8'!H943</f>
        <v>1192871.3999999999</v>
      </c>
    </row>
    <row r="12" spans="1:3" s="250" customFormat="1">
      <c r="A12" s="268"/>
      <c r="B12" s="267" t="s">
        <v>476</v>
      </c>
      <c r="C12" s="248">
        <f>'приложение 8'!H856+'приложение 8'!H930</f>
        <v>322</v>
      </c>
    </row>
    <row r="13" spans="1:3" s="250" customFormat="1">
      <c r="A13" s="268"/>
      <c r="B13" s="269" t="s">
        <v>477</v>
      </c>
      <c r="C13" s="248">
        <f>'приложение 8'!H827+'приложение 8'!H861+'приложение 8'!H935</f>
        <v>70487.5</v>
      </c>
    </row>
    <row r="14" spans="1:3" s="82" customFormat="1">
      <c r="A14" s="270"/>
      <c r="B14" s="269" t="s">
        <v>478</v>
      </c>
      <c r="C14" s="248">
        <f>'приложение 8'!H876+'приложение 8'!H584</f>
        <v>16697.3</v>
      </c>
    </row>
    <row r="15" spans="1:3" s="82" customFormat="1" ht="30">
      <c r="A15" s="270"/>
      <c r="B15" s="330" t="s">
        <v>559</v>
      </c>
      <c r="C15" s="248">
        <f>'приложение 8'!H742+'приложение 8'!H727</f>
        <v>88494</v>
      </c>
    </row>
    <row r="16" spans="1:3" s="247" customFormat="1" ht="26.25" customHeight="1">
      <c r="A16" s="249" t="s">
        <v>118</v>
      </c>
      <c r="B16" s="251" t="s">
        <v>96</v>
      </c>
      <c r="C16" s="242">
        <f>C17+C18+C19+C20</f>
        <v>172933.90000000002</v>
      </c>
    </row>
    <row r="17" spans="1:5" s="82" customFormat="1">
      <c r="A17" s="268"/>
      <c r="B17" s="271" t="s">
        <v>426</v>
      </c>
      <c r="C17" s="248">
        <f>'приложение 8'!H616</f>
        <v>27947.200000000001</v>
      </c>
    </row>
    <row r="18" spans="1:5" s="82" customFormat="1">
      <c r="A18" s="270"/>
      <c r="B18" s="272" t="s">
        <v>440</v>
      </c>
      <c r="C18" s="273">
        <f>'приложение 8'!H649</f>
        <v>6972.1</v>
      </c>
    </row>
    <row r="19" spans="1:5" s="82" customFormat="1" ht="27.75" customHeight="1">
      <c r="A19" s="270"/>
      <c r="B19" s="272" t="s">
        <v>245</v>
      </c>
      <c r="C19" s="273">
        <f>'приложение 8'!H539</f>
        <v>63117</v>
      </c>
    </row>
    <row r="20" spans="1:5" s="82" customFormat="1" ht="30">
      <c r="A20" s="270"/>
      <c r="B20" s="274" t="s">
        <v>448</v>
      </c>
      <c r="C20" s="273">
        <f>'приложение 8'!H664</f>
        <v>74897.600000000006</v>
      </c>
    </row>
    <row r="21" spans="1:5" s="247" customFormat="1" ht="40.5" customHeight="1">
      <c r="A21" s="249" t="s">
        <v>160</v>
      </c>
      <c r="B21" s="253" t="s">
        <v>544</v>
      </c>
      <c r="C21" s="242">
        <f>C22</f>
        <v>108228.9</v>
      </c>
    </row>
    <row r="22" spans="1:5" s="82" customFormat="1">
      <c r="A22" s="268"/>
      <c r="B22" s="272" t="s">
        <v>256</v>
      </c>
      <c r="C22" s="248">
        <f>'приложение 8'!H569+'приложение 8'!H590+'приложение 8'!H769</f>
        <v>108228.9</v>
      </c>
    </row>
    <row r="23" spans="1:5" s="247" customFormat="1" ht="44.25" customHeight="1">
      <c r="A23" s="249" t="s">
        <v>132</v>
      </c>
      <c r="B23" s="254" t="s">
        <v>479</v>
      </c>
      <c r="C23" s="242">
        <f>'приложение 8'!H578+'приложение 8'!H595+'приложение 8'!H762+'приложение 8'!H774</f>
        <v>12115.8</v>
      </c>
    </row>
    <row r="24" spans="1:5" s="247" customFormat="1" ht="39" customHeight="1">
      <c r="A24" s="240" t="s">
        <v>190</v>
      </c>
      <c r="B24" s="253" t="s">
        <v>390</v>
      </c>
      <c r="C24" s="242">
        <f>'приложение 6'!D202</f>
        <v>72814.2</v>
      </c>
    </row>
    <row r="25" spans="1:5" s="247" customFormat="1" ht="39" customHeight="1">
      <c r="A25" s="240" t="s">
        <v>192</v>
      </c>
      <c r="B25" s="253" t="s">
        <v>543</v>
      </c>
      <c r="C25" s="242">
        <f>'приложение 8'!H421+'приложение 8'!H486</f>
        <v>104047.5</v>
      </c>
    </row>
    <row r="26" spans="1:5" s="247" customFormat="1" ht="41.25" customHeight="1">
      <c r="A26" s="249" t="s">
        <v>194</v>
      </c>
      <c r="B26" s="253" t="s">
        <v>129</v>
      </c>
      <c r="C26" s="242">
        <f>C27+C28+C29</f>
        <v>10326.299999999999</v>
      </c>
      <c r="D26" s="255"/>
      <c r="E26" s="255"/>
    </row>
    <row r="27" spans="1:5" s="82" customFormat="1">
      <c r="A27" s="268"/>
      <c r="B27" s="274" t="s">
        <v>281</v>
      </c>
      <c r="C27" s="248">
        <f>'приложение 8'!H106+'приложение 8'!H179+'приложение 8'!H788</f>
        <v>10216.299999999999</v>
      </c>
    </row>
    <row r="28" spans="1:5" s="82" customFormat="1" ht="30">
      <c r="A28" s="268"/>
      <c r="B28" s="274" t="s">
        <v>301</v>
      </c>
      <c r="C28" s="248">
        <f>'приложение 8'!H203+'приложение 8'!H793</f>
        <v>60</v>
      </c>
    </row>
    <row r="29" spans="1:5" s="82" customFormat="1">
      <c r="A29" s="268"/>
      <c r="B29" s="274" t="s">
        <v>303</v>
      </c>
      <c r="C29" s="248">
        <f>'приложение 8'!H210+'приложение 8'!H798</f>
        <v>50</v>
      </c>
    </row>
    <row r="30" spans="1:5" s="247" customFormat="1" ht="52.5" customHeight="1">
      <c r="A30" s="240" t="s">
        <v>197</v>
      </c>
      <c r="B30" s="253" t="s">
        <v>480</v>
      </c>
      <c r="C30" s="242">
        <f>C31+C32</f>
        <v>28945.8</v>
      </c>
    </row>
    <row r="31" spans="1:5" s="82" customFormat="1" ht="30">
      <c r="A31" s="266"/>
      <c r="B31" s="274" t="s">
        <v>294</v>
      </c>
      <c r="C31" s="248">
        <f>'приложение 8'!H159+'приложение 8'!I218</f>
        <v>28363.200000000001</v>
      </c>
    </row>
    <row r="32" spans="1:5" s="82" customFormat="1">
      <c r="A32" s="270"/>
      <c r="B32" s="275" t="s">
        <v>348</v>
      </c>
      <c r="C32" s="273">
        <f>'приложение 8'!H223</f>
        <v>582.6</v>
      </c>
    </row>
    <row r="33" spans="1:3" s="247" customFormat="1" ht="36.75" customHeight="1">
      <c r="A33" s="249" t="s">
        <v>199</v>
      </c>
      <c r="B33" s="256" t="s">
        <v>419</v>
      </c>
      <c r="C33" s="242">
        <f>'приложение 8'!H531</f>
        <v>1200</v>
      </c>
    </row>
    <row r="34" spans="1:3" s="247" customFormat="1" ht="55.5" customHeight="1">
      <c r="A34" s="249" t="s">
        <v>201</v>
      </c>
      <c r="B34" s="253" t="s">
        <v>372</v>
      </c>
      <c r="C34" s="242">
        <f>C35+C36+C37</f>
        <v>31100.5</v>
      </c>
    </row>
    <row r="35" spans="1:3" s="82" customFormat="1">
      <c r="A35" s="268"/>
      <c r="B35" s="274" t="s">
        <v>374</v>
      </c>
      <c r="C35" s="248">
        <f>'приложение 8'!H320</f>
        <v>233.5</v>
      </c>
    </row>
    <row r="36" spans="1:3" s="82" customFormat="1">
      <c r="A36" s="268"/>
      <c r="B36" s="275" t="s">
        <v>376</v>
      </c>
      <c r="C36" s="248">
        <f>'приложение 8'!H324</f>
        <v>200</v>
      </c>
    </row>
    <row r="37" spans="1:3" s="82" customFormat="1">
      <c r="A37" s="268"/>
      <c r="B37" s="275" t="s">
        <v>378</v>
      </c>
      <c r="C37" s="248">
        <f>'приложение 6'!D309</f>
        <v>30667</v>
      </c>
    </row>
    <row r="38" spans="1:3" s="247" customFormat="1" ht="21" customHeight="1">
      <c r="A38" s="249" t="s">
        <v>208</v>
      </c>
      <c r="B38" s="253" t="s">
        <v>259</v>
      </c>
      <c r="C38" s="242">
        <f>'приложение 8'!H308+'приложение 8'!H780+'приложение 8'!H805</f>
        <v>15172.3</v>
      </c>
    </row>
    <row r="39" spans="1:3" s="247" customFormat="1" ht="42" customHeight="1">
      <c r="A39" s="249" t="s">
        <v>209</v>
      </c>
      <c r="B39" s="253" t="s">
        <v>351</v>
      </c>
      <c r="C39" s="242">
        <f>C40+C41</f>
        <v>44024.5</v>
      </c>
    </row>
    <row r="40" spans="1:3" s="82" customFormat="1">
      <c r="A40" s="276"/>
      <c r="B40" s="272" t="s">
        <v>355</v>
      </c>
      <c r="C40" s="248">
        <f>'приложение 8'!H266</f>
        <v>33109.5</v>
      </c>
    </row>
    <row r="41" spans="1:3" s="250" customFormat="1">
      <c r="A41" s="277"/>
      <c r="B41" s="272" t="s">
        <v>353</v>
      </c>
      <c r="C41" s="248">
        <f>'приложение 8'!H259</f>
        <v>10915</v>
      </c>
    </row>
    <row r="42" spans="1:3" s="250" customFormat="1" ht="81" customHeight="1">
      <c r="A42" s="252" t="s">
        <v>210</v>
      </c>
      <c r="B42" s="253" t="s">
        <v>481</v>
      </c>
      <c r="C42" s="242">
        <f>C43+C44</f>
        <v>46916.7</v>
      </c>
    </row>
    <row r="43" spans="1:3" s="82" customFormat="1">
      <c r="A43" s="270"/>
      <c r="B43" s="275" t="s">
        <v>306</v>
      </c>
      <c r="C43" s="248">
        <f>'приложение 8'!H953</f>
        <v>32315.199999999997</v>
      </c>
    </row>
    <row r="44" spans="1:3" s="82" customFormat="1">
      <c r="A44" s="268"/>
      <c r="B44" s="275" t="s">
        <v>312</v>
      </c>
      <c r="C44" s="248">
        <f>'приложение 6'!D365</f>
        <v>14601.5</v>
      </c>
    </row>
    <row r="45" spans="1:3" s="247" customFormat="1" ht="40.5" customHeight="1">
      <c r="A45" s="241" t="s">
        <v>211</v>
      </c>
      <c r="B45" s="253" t="s">
        <v>100</v>
      </c>
      <c r="C45" s="257">
        <f>C46+C47+C48</f>
        <v>353261.89999999997</v>
      </c>
    </row>
    <row r="46" spans="1:3">
      <c r="A46" s="278"/>
      <c r="B46" s="275" t="s">
        <v>266</v>
      </c>
      <c r="C46" s="258">
        <f>'приложение 8'!H15+'приложение 8'!H23+'приложение 8'!H42+'приложение 8'!H60+'приложение 8'!H72+'приложение 8'!H92+'приложение 8'!H99+'приложение 8'!H126+'приложение 8'!H144+'приложение 8'!H231+'приложение 8'!H334+'приложение 8'!H491+'приложение 8'!H690+'приложение 8'!H698</f>
        <v>340525.3</v>
      </c>
    </row>
    <row r="47" spans="1:3">
      <c r="A47" s="278"/>
      <c r="B47" s="275" t="s">
        <v>285</v>
      </c>
      <c r="C47" s="258">
        <f>'приложение 8'!H131</f>
        <v>50</v>
      </c>
    </row>
    <row r="48" spans="1:3" ht="30">
      <c r="A48" s="278"/>
      <c r="B48" s="275" t="s">
        <v>287</v>
      </c>
      <c r="C48" s="258">
        <f>'приложение 8'!H136+'приложение 8'!H397</f>
        <v>12686.599999999999</v>
      </c>
    </row>
    <row r="49" spans="1:3" ht="36" customHeight="1">
      <c r="A49" s="241" t="s">
        <v>212</v>
      </c>
      <c r="B49" s="259" t="s">
        <v>382</v>
      </c>
      <c r="C49" s="257">
        <f>C50+C51+C52+C53</f>
        <v>65227.799999999996</v>
      </c>
    </row>
    <row r="50" spans="1:3">
      <c r="A50" s="278"/>
      <c r="B50" s="275" t="s">
        <v>384</v>
      </c>
      <c r="C50" s="258">
        <f>'приложение 8'!H349</f>
        <v>57369.1</v>
      </c>
    </row>
    <row r="51" spans="1:3">
      <c r="A51" s="278"/>
      <c r="B51" s="275" t="s">
        <v>386</v>
      </c>
      <c r="C51" s="258">
        <f>'приложение 8'!H367</f>
        <v>1562.2</v>
      </c>
    </row>
    <row r="52" spans="1:3" ht="21" customHeight="1">
      <c r="A52" s="278"/>
      <c r="B52" s="275" t="s">
        <v>388</v>
      </c>
      <c r="C52" s="258">
        <f>'приложение 8'!H372</f>
        <v>200</v>
      </c>
    </row>
    <row r="53" spans="1:3">
      <c r="A53" s="278"/>
      <c r="B53" s="275" t="s">
        <v>408</v>
      </c>
      <c r="C53" s="258">
        <f>'приложение 8'!H455</f>
        <v>6096.5</v>
      </c>
    </row>
    <row r="54" spans="1:3" ht="23.25" customHeight="1">
      <c r="A54" s="241" t="s">
        <v>218</v>
      </c>
      <c r="B54" s="259" t="s">
        <v>230</v>
      </c>
      <c r="C54" s="257">
        <f>'приложение 8'!H599+'приложение 8'!H897</f>
        <v>17970.299999999996</v>
      </c>
    </row>
    <row r="55" spans="1:3" ht="40.5" customHeight="1">
      <c r="A55" s="241" t="s">
        <v>219</v>
      </c>
      <c r="B55" s="259" t="s">
        <v>368</v>
      </c>
      <c r="C55" s="257">
        <f>C56+C57</f>
        <v>169489.30000000002</v>
      </c>
    </row>
    <row r="56" spans="1:3" ht="30">
      <c r="A56" s="278"/>
      <c r="B56" s="274" t="s">
        <v>370</v>
      </c>
      <c r="C56" s="258">
        <f>'приложение 8'!H301+'приложение 8'!H403+'приложение 8'!H472+'приложение 8'!H510</f>
        <v>162897.00000000003</v>
      </c>
    </row>
    <row r="57" spans="1:3" ht="30">
      <c r="A57" s="278"/>
      <c r="B57" s="274" t="s">
        <v>415</v>
      </c>
      <c r="C57" s="258">
        <f>'приложение 6'!D517</f>
        <v>6592.3</v>
      </c>
    </row>
    <row r="58" spans="1:3" ht="42.75" customHeight="1">
      <c r="A58" s="241" t="s">
        <v>213</v>
      </c>
      <c r="B58" s="259" t="s">
        <v>403</v>
      </c>
      <c r="C58" s="257">
        <f>'приложение 8'!H436</f>
        <v>29570</v>
      </c>
    </row>
    <row r="59" spans="1:3" ht="27.75" customHeight="1">
      <c r="A59" s="260"/>
      <c r="B59" s="261" t="s">
        <v>482</v>
      </c>
      <c r="C59" s="262">
        <f>C10+C16+C21+C23+C24+C25+C26+C30+C33+C34+C38+C39+C42+C45+C49+C54+C55+C58</f>
        <v>2652217.8999999994</v>
      </c>
    </row>
  </sheetData>
  <mergeCells count="2">
    <mergeCell ref="A5:C5"/>
    <mergeCell ref="A6:C6"/>
  </mergeCells>
  <pageMargins left="0.39370078740157483" right="0.31496062992125984" top="0.19685039370078741" bottom="0.35433070866141736" header="0.31496062992125984" footer="0.31496062992125984"/>
  <pageSetup paperSize="9" scale="73" firstPageNumber="138" fitToHeight="8" orientation="portrait" useFirstPageNumber="1" r:id="rId1"/>
  <headerFooter>
    <oddHeader>&amp;Я</oddHeader>
  </headerFooter>
  <rowBreaks count="2" manualBreakCount="2">
    <brk id="25" max="16383" man="1"/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приложение 5</vt:lpstr>
      <vt:lpstr>приложение 6</vt:lpstr>
      <vt:lpstr>приложение 7</vt:lpstr>
      <vt:lpstr>приложение 8</vt:lpstr>
      <vt:lpstr>приложение 9</vt:lpstr>
      <vt:lpstr>'приложение 5'!Заголовки_для_печати</vt:lpstr>
      <vt:lpstr>'приложение 6'!Заголовки_для_печати</vt:lpstr>
      <vt:lpstr>'приложение 8'!Заголовки_для_печати</vt:lpstr>
      <vt:lpstr>'приложение 9'!Заголовки_для_печати</vt:lpstr>
      <vt:lpstr>'приложение 5'!Область_печати</vt:lpstr>
      <vt:lpstr>'приложение 8'!Область_печати</vt:lpstr>
      <vt:lpstr>'приложение 9'!Область_печати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2015-12-17T07:23:02Z</cp:lastPrinted>
  <dcterms:created xsi:type="dcterms:W3CDTF">1996-10-08T23:32:33Z</dcterms:created>
  <dcterms:modified xsi:type="dcterms:W3CDTF">2015-12-17T07:23:03Z</dcterms:modified>
</cp:coreProperties>
</file>